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defaultThemeVersion="166925"/>
  <mc:AlternateContent xmlns:mc="http://schemas.openxmlformats.org/markup-compatibility/2006">
    <mc:Choice Requires="x15">
      <x15ac:absPath xmlns:x15ac="http://schemas.microsoft.com/office/spreadsheetml/2010/11/ac" url="C:\Users\um04991\Desktop\"/>
    </mc:Choice>
  </mc:AlternateContent>
  <xr:revisionPtr revIDLastSave="0" documentId="13_ncr:1_{955AD36B-932C-4882-A9CC-D93D643EF0FE}" xr6:coauthVersionLast="47" xr6:coauthVersionMax="47" xr10:uidLastSave="{00000000-0000-0000-0000-000000000000}"/>
  <bookViews>
    <workbookView xWindow="28680" yWindow="-120" windowWidth="19440" windowHeight="15000" xr2:uid="{56849393-BF53-45B1-B286-5E8E8B6E79B4}"/>
  </bookViews>
  <sheets>
    <sheet name="Preus Unitaris PRESSUPOST ESTIM" sheetId="2" r:id="rId1"/>
    <sheet name="Hoja1" sheetId="1" r:id="rId2"/>
  </sheets>
  <externalReferences>
    <externalReference r:id="rId3"/>
    <externalReference r:id="rId4"/>
  </externalReferences>
  <definedNames>
    <definedName name="_xlnm._FilterDatabase" localSheetId="0" hidden="1">'Preus Unitaris PRESSUPOST ESTIM'!$A$2:$K$680</definedName>
    <definedName name="LINIA">'[1]Dades auxiliars'!$A$1:$A$8</definedName>
    <definedName name="Mesos">'[1]Dades auxiliars'!$A$11:$A$22</definedName>
    <definedName name="POSICIONS_COMANDA">'[1]Certificació Mensual'!$A$6:$A$45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7" i="2" l="1"/>
  <c r="K678" i="2"/>
  <c r="K679" i="2"/>
  <c r="K676" i="2"/>
  <c r="K675" i="2" s="1"/>
  <c r="J675" i="2"/>
  <c r="I675" i="2" l="1"/>
  <c r="I674" i="2"/>
  <c r="I673" i="2"/>
  <c r="J672" i="2"/>
  <c r="K672" i="2" s="1"/>
  <c r="H672" i="2"/>
  <c r="I672" i="2" s="1"/>
  <c r="I671" i="2"/>
  <c r="I670" i="2"/>
  <c r="J669" i="2"/>
  <c r="K669" i="2" s="1"/>
  <c r="H669" i="2"/>
  <c r="I669" i="2" s="1"/>
  <c r="H667" i="2"/>
  <c r="J667" i="2" s="1"/>
  <c r="J666" i="2"/>
  <c r="I666" i="2"/>
  <c r="I664" i="2"/>
  <c r="I663" i="2"/>
  <c r="I662" i="2"/>
  <c r="H661" i="2"/>
  <c r="I659" i="2"/>
  <c r="H659" i="2"/>
  <c r="J659" i="2" s="1"/>
  <c r="I658" i="2"/>
  <c r="H658" i="2" s="1"/>
  <c r="J658" i="2" s="1"/>
  <c r="I657" i="2"/>
  <c r="H657" i="2" s="1"/>
  <c r="J657" i="2" s="1"/>
  <c r="I656" i="2"/>
  <c r="H656" i="2" s="1"/>
  <c r="J656" i="2" s="1"/>
  <c r="I655" i="2"/>
  <c r="H655" i="2"/>
  <c r="J655" i="2" s="1"/>
  <c r="I654" i="2"/>
  <c r="H654" i="2" s="1"/>
  <c r="J654" i="2" s="1"/>
  <c r="I653" i="2"/>
  <c r="H653" i="2" s="1"/>
  <c r="J653" i="2" s="1"/>
  <c r="I652" i="2"/>
  <c r="H652" i="2"/>
  <c r="J652" i="2" s="1"/>
  <c r="H651" i="2"/>
  <c r="J651" i="2" s="1"/>
  <c r="K651" i="2" s="1"/>
  <c r="I650" i="2"/>
  <c r="H650" i="2" s="1"/>
  <c r="J650" i="2" s="1"/>
  <c r="I649" i="2"/>
  <c r="H649" i="2" s="1"/>
  <c r="J649" i="2" s="1"/>
  <c r="I648" i="2"/>
  <c r="H648" i="2"/>
  <c r="J648" i="2" s="1"/>
  <c r="I647" i="2"/>
  <c r="H647" i="2" s="1"/>
  <c r="J647" i="2" s="1"/>
  <c r="I646" i="2"/>
  <c r="H646" i="2" s="1"/>
  <c r="J646" i="2" s="1"/>
  <c r="I645" i="2"/>
  <c r="H645" i="2" s="1"/>
  <c r="J645" i="2" s="1"/>
  <c r="I644" i="2"/>
  <c r="H644" i="2" s="1"/>
  <c r="J644" i="2" s="1"/>
  <c r="I643" i="2"/>
  <c r="H643" i="2"/>
  <c r="J643" i="2" s="1"/>
  <c r="H642" i="2"/>
  <c r="J642" i="2" s="1"/>
  <c r="K642" i="2" s="1"/>
  <c r="I641" i="2"/>
  <c r="H641" i="2" s="1"/>
  <c r="J641" i="2" s="1"/>
  <c r="I640" i="2"/>
  <c r="H640" i="2" s="1"/>
  <c r="J640" i="2" s="1"/>
  <c r="I639" i="2"/>
  <c r="H639" i="2"/>
  <c r="J639" i="2" s="1"/>
  <c r="I638" i="2"/>
  <c r="H638" i="2" s="1"/>
  <c r="J638" i="2" s="1"/>
  <c r="I637" i="2"/>
  <c r="H637" i="2" s="1"/>
  <c r="J637" i="2" s="1"/>
  <c r="I636" i="2"/>
  <c r="H636" i="2"/>
  <c r="J636" i="2" s="1"/>
  <c r="I635" i="2"/>
  <c r="H635" i="2" s="1"/>
  <c r="J635" i="2" s="1"/>
  <c r="I634" i="2"/>
  <c r="H634" i="2" s="1"/>
  <c r="J634" i="2" s="1"/>
  <c r="H633" i="2"/>
  <c r="J633" i="2" s="1"/>
  <c r="K633" i="2" s="1"/>
  <c r="I632" i="2"/>
  <c r="H632" i="2" s="1"/>
  <c r="J632" i="2" s="1"/>
  <c r="I631" i="2"/>
  <c r="H631" i="2" s="1"/>
  <c r="J631" i="2" s="1"/>
  <c r="I630" i="2"/>
  <c r="H630" i="2" s="1"/>
  <c r="J630" i="2" s="1"/>
  <c r="I629" i="2"/>
  <c r="H629" i="2" s="1"/>
  <c r="J629" i="2" s="1"/>
  <c r="I628" i="2"/>
  <c r="H628" i="2"/>
  <c r="J628" i="2" s="1"/>
  <c r="I627" i="2"/>
  <c r="H627" i="2" s="1"/>
  <c r="J627" i="2" s="1"/>
  <c r="I626" i="2"/>
  <c r="H626" i="2" s="1"/>
  <c r="J626" i="2" s="1"/>
  <c r="I625" i="2"/>
  <c r="H625" i="2" s="1"/>
  <c r="J625" i="2" s="1"/>
  <c r="H624" i="2"/>
  <c r="J624" i="2" s="1"/>
  <c r="K624" i="2" s="1"/>
  <c r="I623" i="2"/>
  <c r="H623" i="2" s="1"/>
  <c r="J623" i="2" s="1"/>
  <c r="I622" i="2"/>
  <c r="H622" i="2" s="1"/>
  <c r="J622" i="2" s="1"/>
  <c r="I621" i="2"/>
  <c r="H621" i="2" s="1"/>
  <c r="J621" i="2" s="1"/>
  <c r="I620" i="2"/>
  <c r="H620" i="2" s="1"/>
  <c r="J620" i="2" s="1"/>
  <c r="I619" i="2"/>
  <c r="H619" i="2" s="1"/>
  <c r="J619" i="2" s="1"/>
  <c r="I618" i="2"/>
  <c r="H618" i="2"/>
  <c r="J618" i="2" s="1"/>
  <c r="I617" i="2"/>
  <c r="H617" i="2" s="1"/>
  <c r="J617" i="2" s="1"/>
  <c r="I616" i="2"/>
  <c r="H616" i="2" s="1"/>
  <c r="J616" i="2" s="1"/>
  <c r="H615" i="2"/>
  <c r="J615" i="2" s="1"/>
  <c r="K615" i="2" s="1"/>
  <c r="I614" i="2"/>
  <c r="H614" i="2" s="1"/>
  <c r="J614" i="2" s="1"/>
  <c r="I613" i="2"/>
  <c r="H613" i="2" s="1"/>
  <c r="J613" i="2" s="1"/>
  <c r="I612" i="2"/>
  <c r="H612" i="2" s="1"/>
  <c r="J612" i="2" s="1"/>
  <c r="I611" i="2"/>
  <c r="H611" i="2"/>
  <c r="J611" i="2" s="1"/>
  <c r="I610" i="2"/>
  <c r="H610" i="2" s="1"/>
  <c r="J610" i="2" s="1"/>
  <c r="I609" i="2"/>
  <c r="H609" i="2" s="1"/>
  <c r="J609" i="2" s="1"/>
  <c r="I608" i="2"/>
  <c r="H608" i="2" s="1"/>
  <c r="J608" i="2" s="1"/>
  <c r="I607" i="2"/>
  <c r="H607" i="2"/>
  <c r="J607" i="2" s="1"/>
  <c r="H606" i="2"/>
  <c r="J606" i="2" s="1"/>
  <c r="K606" i="2" s="1"/>
  <c r="I605" i="2"/>
  <c r="H605" i="2" s="1"/>
  <c r="J605" i="2" s="1"/>
  <c r="I604" i="2"/>
  <c r="H604" i="2"/>
  <c r="J604" i="2" s="1"/>
  <c r="I603" i="2"/>
  <c r="H603" i="2" s="1"/>
  <c r="J603" i="2" s="1"/>
  <c r="I602" i="2"/>
  <c r="H602" i="2" s="1"/>
  <c r="J602" i="2" s="1"/>
  <c r="I601" i="2"/>
  <c r="H601" i="2" s="1"/>
  <c r="J601" i="2" s="1"/>
  <c r="I600" i="2"/>
  <c r="H600" i="2"/>
  <c r="J600" i="2" s="1"/>
  <c r="I599" i="2"/>
  <c r="H599" i="2" s="1"/>
  <c r="J599" i="2" s="1"/>
  <c r="I598" i="2"/>
  <c r="H598" i="2" s="1"/>
  <c r="J598" i="2" s="1"/>
  <c r="H597" i="2"/>
  <c r="J597" i="2" s="1"/>
  <c r="K597" i="2" s="1"/>
  <c r="I596" i="2"/>
  <c r="H596" i="2" s="1"/>
  <c r="J596" i="2" s="1"/>
  <c r="I595" i="2"/>
  <c r="H595" i="2" s="1"/>
  <c r="J595" i="2" s="1"/>
  <c r="I594" i="2"/>
  <c r="H594" i="2" s="1"/>
  <c r="J594" i="2" s="1"/>
  <c r="I593" i="2"/>
  <c r="H593" i="2" s="1"/>
  <c r="J593" i="2" s="1"/>
  <c r="I592" i="2"/>
  <c r="H592" i="2" s="1"/>
  <c r="J592" i="2" s="1"/>
  <c r="I591" i="2"/>
  <c r="H591" i="2" s="1"/>
  <c r="J591" i="2" s="1"/>
  <c r="I590" i="2"/>
  <c r="H590" i="2" s="1"/>
  <c r="J590" i="2" s="1"/>
  <c r="I589" i="2"/>
  <c r="H589" i="2" s="1"/>
  <c r="J589" i="2" s="1"/>
  <c r="H588" i="2"/>
  <c r="J588" i="2" s="1"/>
  <c r="K588" i="2" s="1"/>
  <c r="I587" i="2"/>
  <c r="H587" i="2" s="1"/>
  <c r="J587" i="2" s="1"/>
  <c r="I586" i="2"/>
  <c r="H586" i="2"/>
  <c r="J586" i="2" s="1"/>
  <c r="I585" i="2"/>
  <c r="H585" i="2" s="1"/>
  <c r="J585" i="2" s="1"/>
  <c r="I584" i="2"/>
  <c r="H584" i="2" s="1"/>
  <c r="J584" i="2" s="1"/>
  <c r="I583" i="2"/>
  <c r="H583" i="2" s="1"/>
  <c r="J583" i="2" s="1"/>
  <c r="I582" i="2"/>
  <c r="H582" i="2" s="1"/>
  <c r="J582" i="2" s="1"/>
  <c r="I581" i="2"/>
  <c r="H581" i="2" s="1"/>
  <c r="J581" i="2" s="1"/>
  <c r="I580" i="2"/>
  <c r="H580" i="2" s="1"/>
  <c r="J580" i="2" s="1"/>
  <c r="H579" i="2"/>
  <c r="J579" i="2" s="1"/>
  <c r="K579" i="2" s="1"/>
  <c r="I578" i="2"/>
  <c r="H578" i="2" s="1"/>
  <c r="J578" i="2" s="1"/>
  <c r="I577" i="2"/>
  <c r="H577" i="2" s="1"/>
  <c r="J577" i="2" s="1"/>
  <c r="I576" i="2"/>
  <c r="H576" i="2" s="1"/>
  <c r="J576" i="2" s="1"/>
  <c r="I575" i="2"/>
  <c r="H575" i="2" s="1"/>
  <c r="J575" i="2" s="1"/>
  <c r="I574" i="2"/>
  <c r="H574" i="2" s="1"/>
  <c r="J574" i="2" s="1"/>
  <c r="I573" i="2"/>
  <c r="H573" i="2" s="1"/>
  <c r="J573" i="2" s="1"/>
  <c r="I572" i="2"/>
  <c r="H572" i="2"/>
  <c r="J572" i="2" s="1"/>
  <c r="I571" i="2"/>
  <c r="H571" i="2" s="1"/>
  <c r="J571" i="2" s="1"/>
  <c r="H570" i="2"/>
  <c r="J570" i="2" s="1"/>
  <c r="K570" i="2" s="1"/>
  <c r="I569" i="2"/>
  <c r="H569" i="2" s="1"/>
  <c r="J569" i="2" s="1"/>
  <c r="I568" i="2"/>
  <c r="H568" i="2" s="1"/>
  <c r="J568" i="2" s="1"/>
  <c r="I567" i="2"/>
  <c r="H567" i="2" s="1"/>
  <c r="J567" i="2" s="1"/>
  <c r="I566" i="2"/>
  <c r="H566" i="2" s="1"/>
  <c r="J566" i="2" s="1"/>
  <c r="I565" i="2"/>
  <c r="H565" i="2" s="1"/>
  <c r="J565" i="2" s="1"/>
  <c r="I564" i="2"/>
  <c r="H564" i="2"/>
  <c r="J564" i="2" s="1"/>
  <c r="I563" i="2"/>
  <c r="H563" i="2" s="1"/>
  <c r="J563" i="2" s="1"/>
  <c r="I562" i="2"/>
  <c r="H562" i="2"/>
  <c r="J562" i="2" s="1"/>
  <c r="H561" i="2"/>
  <c r="J561" i="2" s="1"/>
  <c r="K561" i="2" s="1"/>
  <c r="I560" i="2"/>
  <c r="H560" i="2"/>
  <c r="J560" i="2" s="1"/>
  <c r="I559" i="2"/>
  <c r="H559" i="2" s="1"/>
  <c r="J559" i="2" s="1"/>
  <c r="I558" i="2"/>
  <c r="H558" i="2"/>
  <c r="J558" i="2" s="1"/>
  <c r="I557" i="2"/>
  <c r="H557" i="2" s="1"/>
  <c r="J557" i="2" s="1"/>
  <c r="I556" i="2"/>
  <c r="H556" i="2" s="1"/>
  <c r="J556" i="2" s="1"/>
  <c r="I555" i="2"/>
  <c r="H555" i="2" s="1"/>
  <c r="J555" i="2" s="1"/>
  <c r="I554" i="2"/>
  <c r="H554" i="2"/>
  <c r="J554" i="2" s="1"/>
  <c r="I553" i="2"/>
  <c r="H553" i="2" s="1"/>
  <c r="J553" i="2" s="1"/>
  <c r="H552" i="2"/>
  <c r="J552" i="2" s="1"/>
  <c r="K552" i="2" s="1"/>
  <c r="I551" i="2"/>
  <c r="H551" i="2" s="1"/>
  <c r="J551" i="2" s="1"/>
  <c r="I550" i="2"/>
  <c r="H550" i="2" s="1"/>
  <c r="J550" i="2" s="1"/>
  <c r="I549" i="2"/>
  <c r="H549" i="2" s="1"/>
  <c r="J549" i="2" s="1"/>
  <c r="I548" i="2"/>
  <c r="H548" i="2"/>
  <c r="J548" i="2" s="1"/>
  <c r="I547" i="2"/>
  <c r="H547" i="2" s="1"/>
  <c r="J547" i="2" s="1"/>
  <c r="I546" i="2"/>
  <c r="H546" i="2"/>
  <c r="J546" i="2" s="1"/>
  <c r="I545" i="2"/>
  <c r="H545" i="2" s="1"/>
  <c r="J545" i="2" s="1"/>
  <c r="I544" i="2"/>
  <c r="H544" i="2"/>
  <c r="J544" i="2" s="1"/>
  <c r="H543" i="2"/>
  <c r="J543" i="2" s="1"/>
  <c r="K543" i="2" s="1"/>
  <c r="I542" i="2"/>
  <c r="H542" i="2"/>
  <c r="J542" i="2" s="1"/>
  <c r="I541" i="2"/>
  <c r="H541" i="2" s="1"/>
  <c r="J541" i="2" s="1"/>
  <c r="I540" i="2"/>
  <c r="H540" i="2" s="1"/>
  <c r="J540" i="2" s="1"/>
  <c r="I539" i="2"/>
  <c r="H539" i="2" s="1"/>
  <c r="J539" i="2" s="1"/>
  <c r="I538" i="2"/>
  <c r="H538" i="2" s="1"/>
  <c r="J538" i="2" s="1"/>
  <c r="I537" i="2"/>
  <c r="H537" i="2" s="1"/>
  <c r="J537" i="2" s="1"/>
  <c r="I536" i="2"/>
  <c r="H536" i="2" s="1"/>
  <c r="J536" i="2" s="1"/>
  <c r="I535" i="2"/>
  <c r="H535" i="2" s="1"/>
  <c r="J535" i="2" s="1"/>
  <c r="H534" i="2"/>
  <c r="J534" i="2" s="1"/>
  <c r="K534" i="2" s="1"/>
  <c r="I533" i="2"/>
  <c r="H533" i="2" s="1"/>
  <c r="J533" i="2" s="1"/>
  <c r="I532" i="2"/>
  <c r="H532" i="2" s="1"/>
  <c r="J532" i="2" s="1"/>
  <c r="I531" i="2"/>
  <c r="H531" i="2" s="1"/>
  <c r="J531" i="2" s="1"/>
  <c r="I530" i="2"/>
  <c r="H530" i="2" s="1"/>
  <c r="J530" i="2" s="1"/>
  <c r="I529" i="2"/>
  <c r="H529" i="2" s="1"/>
  <c r="J529" i="2" s="1"/>
  <c r="I528" i="2"/>
  <c r="H528" i="2" s="1"/>
  <c r="J528" i="2" s="1"/>
  <c r="I527" i="2"/>
  <c r="H527" i="2" s="1"/>
  <c r="J527" i="2" s="1"/>
  <c r="I526" i="2"/>
  <c r="H526" i="2" s="1"/>
  <c r="J526" i="2" s="1"/>
  <c r="H525" i="2"/>
  <c r="J525" i="2" s="1"/>
  <c r="K525" i="2" s="1"/>
  <c r="I524" i="2"/>
  <c r="H524" i="2" s="1"/>
  <c r="J524" i="2" s="1"/>
  <c r="I523" i="2"/>
  <c r="H523" i="2" s="1"/>
  <c r="J523" i="2" s="1"/>
  <c r="I522" i="2"/>
  <c r="H522" i="2" s="1"/>
  <c r="J522" i="2" s="1"/>
  <c r="I521" i="2"/>
  <c r="H521" i="2" s="1"/>
  <c r="J521" i="2" s="1"/>
  <c r="I520" i="2"/>
  <c r="H520" i="2"/>
  <c r="J520" i="2" s="1"/>
  <c r="I519" i="2"/>
  <c r="H519" i="2"/>
  <c r="J519" i="2" s="1"/>
  <c r="I518" i="2"/>
  <c r="H518" i="2" s="1"/>
  <c r="J518" i="2" s="1"/>
  <c r="I517" i="2"/>
  <c r="H517" i="2" s="1"/>
  <c r="J517" i="2" s="1"/>
  <c r="H516" i="2"/>
  <c r="J516" i="2" s="1"/>
  <c r="K516" i="2" s="1"/>
  <c r="I515" i="2"/>
  <c r="H515" i="2" s="1"/>
  <c r="J515" i="2" s="1"/>
  <c r="I514" i="2"/>
  <c r="H514" i="2" s="1"/>
  <c r="J514" i="2" s="1"/>
  <c r="I513" i="2"/>
  <c r="H513" i="2" s="1"/>
  <c r="J513" i="2" s="1"/>
  <c r="I512" i="2"/>
  <c r="H512" i="2"/>
  <c r="J512" i="2" s="1"/>
  <c r="I511" i="2"/>
  <c r="H511" i="2" s="1"/>
  <c r="J511" i="2" s="1"/>
  <c r="I510" i="2"/>
  <c r="H510" i="2"/>
  <c r="J510" i="2" s="1"/>
  <c r="I509" i="2"/>
  <c r="H509" i="2" s="1"/>
  <c r="J509" i="2" s="1"/>
  <c r="I508" i="2"/>
  <c r="H508" i="2" s="1"/>
  <c r="J508" i="2" s="1"/>
  <c r="H507" i="2"/>
  <c r="J507" i="2" s="1"/>
  <c r="K507" i="2" s="1"/>
  <c r="I506" i="2"/>
  <c r="H506" i="2"/>
  <c r="J506" i="2" s="1"/>
  <c r="I505" i="2"/>
  <c r="H505" i="2" s="1"/>
  <c r="J505" i="2" s="1"/>
  <c r="I504" i="2"/>
  <c r="H504" i="2" s="1"/>
  <c r="J504" i="2" s="1"/>
  <c r="I503" i="2"/>
  <c r="H503" i="2" s="1"/>
  <c r="J503" i="2" s="1"/>
  <c r="I502" i="2"/>
  <c r="H502" i="2" s="1"/>
  <c r="J502" i="2" s="1"/>
  <c r="I501" i="2"/>
  <c r="H501" i="2" s="1"/>
  <c r="J501" i="2" s="1"/>
  <c r="I500" i="2"/>
  <c r="H500" i="2" s="1"/>
  <c r="J500" i="2" s="1"/>
  <c r="I499" i="2"/>
  <c r="H499" i="2" s="1"/>
  <c r="J499" i="2" s="1"/>
  <c r="H498" i="2"/>
  <c r="J498" i="2" s="1"/>
  <c r="K498" i="2" s="1"/>
  <c r="I497" i="2"/>
  <c r="H497" i="2" s="1"/>
  <c r="J497" i="2" s="1"/>
  <c r="I496" i="2"/>
  <c r="H496" i="2" s="1"/>
  <c r="J496" i="2" s="1"/>
  <c r="I495" i="2"/>
  <c r="H495" i="2" s="1"/>
  <c r="J495" i="2" s="1"/>
  <c r="I494" i="2"/>
  <c r="H494" i="2"/>
  <c r="J494" i="2" s="1"/>
  <c r="I493" i="2"/>
  <c r="H493" i="2" s="1"/>
  <c r="J493" i="2" s="1"/>
  <c r="I492" i="2"/>
  <c r="H492" i="2"/>
  <c r="J492" i="2" s="1"/>
  <c r="I491" i="2"/>
  <c r="H491" i="2" s="1"/>
  <c r="J491" i="2" s="1"/>
  <c r="I490" i="2"/>
  <c r="H490" i="2" s="1"/>
  <c r="J490" i="2" s="1"/>
  <c r="H489" i="2"/>
  <c r="J489" i="2" s="1"/>
  <c r="K489" i="2" s="1"/>
  <c r="I488" i="2"/>
  <c r="H488" i="2"/>
  <c r="J488" i="2" s="1"/>
  <c r="I487" i="2"/>
  <c r="H487" i="2" s="1"/>
  <c r="J487" i="2" s="1"/>
  <c r="I486" i="2"/>
  <c r="H486" i="2" s="1"/>
  <c r="J486" i="2" s="1"/>
  <c r="I485" i="2"/>
  <c r="H485" i="2" s="1"/>
  <c r="J485" i="2" s="1"/>
  <c r="I484" i="2"/>
  <c r="H484" i="2" s="1"/>
  <c r="J484" i="2" s="1"/>
  <c r="I483" i="2"/>
  <c r="H483" i="2" s="1"/>
  <c r="J483" i="2" s="1"/>
  <c r="I482" i="2"/>
  <c r="H482" i="2"/>
  <c r="J482" i="2" s="1"/>
  <c r="I481" i="2"/>
  <c r="H481" i="2" s="1"/>
  <c r="J481" i="2" s="1"/>
  <c r="H480" i="2"/>
  <c r="J480" i="2" s="1"/>
  <c r="K480" i="2" s="1"/>
  <c r="I479" i="2"/>
  <c r="H479" i="2" s="1"/>
  <c r="J479" i="2" s="1"/>
  <c r="I478" i="2"/>
  <c r="H478" i="2" s="1"/>
  <c r="J478" i="2" s="1"/>
  <c r="I477" i="2"/>
  <c r="H477" i="2" s="1"/>
  <c r="J477" i="2" s="1"/>
  <c r="I476" i="2"/>
  <c r="H476" i="2" s="1"/>
  <c r="J476" i="2" s="1"/>
  <c r="I475" i="2"/>
  <c r="H475" i="2" s="1"/>
  <c r="J475" i="2" s="1"/>
  <c r="I474" i="2"/>
  <c r="H474" i="2"/>
  <c r="J474" i="2" s="1"/>
  <c r="I473" i="2"/>
  <c r="H473" i="2" s="1"/>
  <c r="J473" i="2" s="1"/>
  <c r="I472" i="2"/>
  <c r="H472" i="2"/>
  <c r="J472" i="2" s="1"/>
  <c r="H471" i="2"/>
  <c r="J471" i="2" s="1"/>
  <c r="K471" i="2" s="1"/>
  <c r="I470" i="2"/>
  <c r="H470" i="2"/>
  <c r="J470" i="2" s="1"/>
  <c r="I469" i="2"/>
  <c r="H469" i="2" s="1"/>
  <c r="J469" i="2" s="1"/>
  <c r="I468" i="2"/>
  <c r="H468" i="2"/>
  <c r="J468" i="2" s="1"/>
  <c r="I467" i="2"/>
  <c r="H467" i="2" s="1"/>
  <c r="J467" i="2" s="1"/>
  <c r="I466" i="2"/>
  <c r="H466" i="2" s="1"/>
  <c r="J466" i="2" s="1"/>
  <c r="I465" i="2"/>
  <c r="H465" i="2" s="1"/>
  <c r="J465" i="2" s="1"/>
  <c r="I464" i="2"/>
  <c r="H464" i="2" s="1"/>
  <c r="J464" i="2" s="1"/>
  <c r="I463" i="2"/>
  <c r="H463" i="2" s="1"/>
  <c r="J463" i="2" s="1"/>
  <c r="H462" i="2"/>
  <c r="J462" i="2" s="1"/>
  <c r="K462" i="2" s="1"/>
  <c r="I461" i="2"/>
  <c r="H461" i="2" s="1"/>
  <c r="J461" i="2" s="1"/>
  <c r="I460" i="2"/>
  <c r="H460" i="2" s="1"/>
  <c r="J460" i="2" s="1"/>
  <c r="I459" i="2"/>
  <c r="H459" i="2" s="1"/>
  <c r="J459" i="2" s="1"/>
  <c r="I458" i="2"/>
  <c r="H458" i="2"/>
  <c r="J458" i="2" s="1"/>
  <c r="I457" i="2"/>
  <c r="H457" i="2" s="1"/>
  <c r="J457" i="2" s="1"/>
  <c r="I456" i="2"/>
  <c r="H456" i="2"/>
  <c r="J456" i="2" s="1"/>
  <c r="I455" i="2"/>
  <c r="H455" i="2" s="1"/>
  <c r="J455" i="2" s="1"/>
  <c r="I454" i="2"/>
  <c r="H454" i="2" s="1"/>
  <c r="J454" i="2" s="1"/>
  <c r="H453" i="2"/>
  <c r="J453" i="2" s="1"/>
  <c r="K453" i="2" s="1"/>
  <c r="N451" i="2"/>
  <c r="O451" i="2" s="1"/>
  <c r="J451" i="2"/>
  <c r="I451" i="2"/>
  <c r="N450" i="2"/>
  <c r="O450" i="2" s="1"/>
  <c r="J450" i="2"/>
  <c r="I450" i="2"/>
  <c r="N449" i="2"/>
  <c r="O449" i="2" s="1"/>
  <c r="J449" i="2"/>
  <c r="I449" i="2"/>
  <c r="N448" i="2"/>
  <c r="O448" i="2" s="1"/>
  <c r="J448" i="2"/>
  <c r="I448" i="2"/>
  <c r="N447" i="2"/>
  <c r="O447" i="2" s="1"/>
  <c r="J447" i="2"/>
  <c r="I447" i="2"/>
  <c r="N446" i="2"/>
  <c r="O446" i="2" s="1"/>
  <c r="J446" i="2"/>
  <c r="I446" i="2"/>
  <c r="N445" i="2"/>
  <c r="O445" i="2" s="1"/>
  <c r="J445" i="2"/>
  <c r="I445" i="2"/>
  <c r="N444" i="2"/>
  <c r="O444" i="2" s="1"/>
  <c r="I444" i="2"/>
  <c r="F444" i="2"/>
  <c r="J444" i="2" s="1"/>
  <c r="I443" i="2"/>
  <c r="N442" i="2"/>
  <c r="O442" i="2" s="1"/>
  <c r="J442" i="2"/>
  <c r="I442" i="2"/>
  <c r="N441" i="2"/>
  <c r="O441" i="2" s="1"/>
  <c r="J441" i="2"/>
  <c r="I441" i="2"/>
  <c r="N440" i="2"/>
  <c r="O440" i="2" s="1"/>
  <c r="J440" i="2"/>
  <c r="I440" i="2"/>
  <c r="N439" i="2"/>
  <c r="O439" i="2" s="1"/>
  <c r="J439" i="2"/>
  <c r="I439" i="2"/>
  <c r="N438" i="2"/>
  <c r="O438" i="2" s="1"/>
  <c r="J438" i="2"/>
  <c r="I438" i="2"/>
  <c r="N437" i="2"/>
  <c r="O437" i="2" s="1"/>
  <c r="J437" i="2"/>
  <c r="I437" i="2"/>
  <c r="N436" i="2"/>
  <c r="O436" i="2" s="1"/>
  <c r="J436" i="2"/>
  <c r="I436" i="2"/>
  <c r="N435" i="2"/>
  <c r="O435" i="2" s="1"/>
  <c r="I435" i="2"/>
  <c r="F435" i="2"/>
  <c r="J435" i="2" s="1"/>
  <c r="J434" i="2" s="1"/>
  <c r="K434" i="2" s="1"/>
  <c r="I434" i="2"/>
  <c r="N433" i="2"/>
  <c r="O433" i="2" s="1"/>
  <c r="H433" i="2"/>
  <c r="N432" i="2"/>
  <c r="O432" i="2" s="1"/>
  <c r="N431" i="2"/>
  <c r="N430" i="2"/>
  <c r="N429" i="2"/>
  <c r="H429" i="2" s="1"/>
  <c r="N428" i="2"/>
  <c r="O428" i="2" s="1"/>
  <c r="N427" i="2"/>
  <c r="H427" i="2" s="1"/>
  <c r="N426" i="2"/>
  <c r="I425" i="2"/>
  <c r="J424" i="2"/>
  <c r="I424" i="2"/>
  <c r="J423" i="2"/>
  <c r="I423" i="2"/>
  <c r="J422" i="2"/>
  <c r="I422" i="2"/>
  <c r="J421" i="2"/>
  <c r="I421" i="2"/>
  <c r="J420" i="2"/>
  <c r="I420" i="2"/>
  <c r="J419" i="2"/>
  <c r="I419" i="2"/>
  <c r="J418" i="2"/>
  <c r="I418" i="2"/>
  <c r="J417" i="2"/>
  <c r="I417" i="2"/>
  <c r="J416" i="2"/>
  <c r="K416" i="2" s="1"/>
  <c r="I416" i="2"/>
  <c r="J415" i="2"/>
  <c r="I415" i="2"/>
  <c r="J414" i="2"/>
  <c r="I414" i="2"/>
  <c r="J413" i="2"/>
  <c r="I413" i="2"/>
  <c r="J412" i="2"/>
  <c r="I412" i="2"/>
  <c r="J411" i="2"/>
  <c r="I411" i="2"/>
  <c r="J410" i="2"/>
  <c r="I410" i="2"/>
  <c r="J409" i="2"/>
  <c r="I409" i="2"/>
  <c r="J408" i="2"/>
  <c r="J407" i="2" s="1"/>
  <c r="K407" i="2" s="1"/>
  <c r="I408" i="2"/>
  <c r="H407" i="2"/>
  <c r="I407" i="2" s="1"/>
  <c r="I406" i="2"/>
  <c r="I405" i="2"/>
  <c r="I404" i="2"/>
  <c r="I403" i="2"/>
  <c r="I402" i="2"/>
  <c r="I401" i="2"/>
  <c r="I400" i="2"/>
  <c r="I399" i="2"/>
  <c r="H398" i="2"/>
  <c r="H406" i="2" s="1"/>
  <c r="J406" i="2" s="1"/>
  <c r="N397" i="2"/>
  <c r="O397" i="2" s="1"/>
  <c r="I397" i="2"/>
  <c r="N396" i="2"/>
  <c r="O396" i="2" s="1"/>
  <c r="I396" i="2"/>
  <c r="N395" i="2"/>
  <c r="O395" i="2" s="1"/>
  <c r="I395" i="2"/>
  <c r="N394" i="2"/>
  <c r="O394" i="2" s="1"/>
  <c r="I394" i="2"/>
  <c r="N393" i="2"/>
  <c r="O393" i="2" s="1"/>
  <c r="I393" i="2"/>
  <c r="N392" i="2"/>
  <c r="O392" i="2" s="1"/>
  <c r="I392" i="2"/>
  <c r="N391" i="2"/>
  <c r="O391" i="2" s="1"/>
  <c r="I391" i="2"/>
  <c r="N390" i="2"/>
  <c r="O390" i="2" s="1"/>
  <c r="I390" i="2"/>
  <c r="H389" i="2"/>
  <c r="N388" i="2"/>
  <c r="O388" i="2" s="1"/>
  <c r="I388" i="2"/>
  <c r="N387" i="2"/>
  <c r="O387" i="2" s="1"/>
  <c r="I387" i="2"/>
  <c r="N386" i="2"/>
  <c r="O386" i="2" s="1"/>
  <c r="I386" i="2"/>
  <c r="N385" i="2"/>
  <c r="O385" i="2" s="1"/>
  <c r="I385" i="2"/>
  <c r="N384" i="2"/>
  <c r="O384" i="2" s="1"/>
  <c r="I384" i="2"/>
  <c r="N383" i="2"/>
  <c r="O383" i="2" s="1"/>
  <c r="I383" i="2"/>
  <c r="N382" i="2"/>
  <c r="O382" i="2" s="1"/>
  <c r="I382" i="2"/>
  <c r="N381" i="2"/>
  <c r="O381" i="2" s="1"/>
  <c r="I381" i="2"/>
  <c r="H380" i="2"/>
  <c r="H387" i="2" s="1"/>
  <c r="J387" i="2" s="1"/>
  <c r="N379" i="2"/>
  <c r="O379" i="2" s="1"/>
  <c r="J379" i="2"/>
  <c r="N378" i="2"/>
  <c r="O378" i="2" s="1"/>
  <c r="J378" i="2"/>
  <c r="N377" i="2"/>
  <c r="O377" i="2" s="1"/>
  <c r="J377" i="2"/>
  <c r="N376" i="2"/>
  <c r="O376" i="2" s="1"/>
  <c r="J376" i="2"/>
  <c r="N375" i="2"/>
  <c r="O375" i="2" s="1"/>
  <c r="J375" i="2"/>
  <c r="N374" i="2"/>
  <c r="O374" i="2" s="1"/>
  <c r="J374" i="2"/>
  <c r="N373" i="2"/>
  <c r="O373" i="2" s="1"/>
  <c r="J373" i="2"/>
  <c r="N372" i="2"/>
  <c r="O372" i="2" s="1"/>
  <c r="J372" i="2"/>
  <c r="J371" i="2"/>
  <c r="K371" i="2" s="1"/>
  <c r="N370" i="2"/>
  <c r="O370" i="2" s="1"/>
  <c r="J370" i="2"/>
  <c r="N369" i="2"/>
  <c r="O369" i="2" s="1"/>
  <c r="J369" i="2"/>
  <c r="N368" i="2"/>
  <c r="O368" i="2" s="1"/>
  <c r="J368" i="2"/>
  <c r="N367" i="2"/>
  <c r="O367" i="2" s="1"/>
  <c r="J367" i="2"/>
  <c r="N366" i="2"/>
  <c r="O366" i="2" s="1"/>
  <c r="J366" i="2"/>
  <c r="N365" i="2"/>
  <c r="O365" i="2" s="1"/>
  <c r="J365" i="2"/>
  <c r="N364" i="2"/>
  <c r="O364" i="2" s="1"/>
  <c r="J364" i="2"/>
  <c r="N363" i="2"/>
  <c r="O363" i="2" s="1"/>
  <c r="J363" i="2"/>
  <c r="J362" i="2"/>
  <c r="K362" i="2" s="1"/>
  <c r="N361" i="2"/>
  <c r="O361" i="2" s="1"/>
  <c r="J361" i="2"/>
  <c r="N360" i="2"/>
  <c r="O360" i="2" s="1"/>
  <c r="J360" i="2"/>
  <c r="N359" i="2"/>
  <c r="O359" i="2" s="1"/>
  <c r="J359" i="2"/>
  <c r="N358" i="2"/>
  <c r="O358" i="2" s="1"/>
  <c r="J358" i="2"/>
  <c r="N357" i="2"/>
  <c r="O357" i="2" s="1"/>
  <c r="J357" i="2"/>
  <c r="N356" i="2"/>
  <c r="O356" i="2" s="1"/>
  <c r="J356" i="2"/>
  <c r="N355" i="2"/>
  <c r="O355" i="2" s="1"/>
  <c r="J355" i="2"/>
  <c r="N354" i="2"/>
  <c r="O354" i="2" s="1"/>
  <c r="J354" i="2"/>
  <c r="J353" i="2"/>
  <c r="K353" i="2" s="1"/>
  <c r="I353" i="2"/>
  <c r="J352" i="2"/>
  <c r="J351" i="2"/>
  <c r="J350" i="2"/>
  <c r="J349" i="2"/>
  <c r="J348" i="2"/>
  <c r="J347" i="2"/>
  <c r="J346" i="2"/>
  <c r="J345" i="2"/>
  <c r="J344" i="2"/>
  <c r="K344" i="2" s="1"/>
  <c r="I344" i="2"/>
  <c r="I343" i="2"/>
  <c r="I342" i="2"/>
  <c r="I341" i="2"/>
  <c r="I340" i="2"/>
  <c r="I339" i="2"/>
  <c r="I338" i="2"/>
  <c r="I337" i="2"/>
  <c r="I336" i="2"/>
  <c r="H335" i="2"/>
  <c r="I334" i="2"/>
  <c r="I333" i="2"/>
  <c r="I332" i="2"/>
  <c r="I331" i="2"/>
  <c r="I330" i="2"/>
  <c r="I329" i="2"/>
  <c r="I328" i="2"/>
  <c r="I327" i="2"/>
  <c r="H326" i="2"/>
  <c r="I325" i="2"/>
  <c r="I324" i="2"/>
  <c r="I323" i="2"/>
  <c r="I322" i="2"/>
  <c r="I321" i="2"/>
  <c r="I320" i="2"/>
  <c r="I319" i="2"/>
  <c r="I318" i="2"/>
  <c r="H317" i="2"/>
  <c r="I316" i="2"/>
  <c r="I315" i="2"/>
  <c r="I314" i="2"/>
  <c r="I313" i="2"/>
  <c r="I312" i="2"/>
  <c r="I311" i="2"/>
  <c r="I310" i="2"/>
  <c r="I309" i="2"/>
  <c r="H308" i="2"/>
  <c r="I305" i="2"/>
  <c r="I304" i="2"/>
  <c r="I303" i="2"/>
  <c r="I302" i="2"/>
  <c r="I301" i="2"/>
  <c r="I300" i="2"/>
  <c r="J299" i="2"/>
  <c r="K299" i="2" s="1"/>
  <c r="H299" i="2"/>
  <c r="I299" i="2" s="1"/>
  <c r="I298" i="2"/>
  <c r="I297" i="2"/>
  <c r="I296" i="2"/>
  <c r="I295" i="2"/>
  <c r="I294" i="2"/>
  <c r="I293" i="2"/>
  <c r="I292" i="2"/>
  <c r="I291" i="2"/>
  <c r="H290" i="2"/>
  <c r="H296" i="2" s="1"/>
  <c r="J296" i="2" s="1"/>
  <c r="I289" i="2"/>
  <c r="I288" i="2"/>
  <c r="I287" i="2"/>
  <c r="I286" i="2"/>
  <c r="I285" i="2"/>
  <c r="I284" i="2"/>
  <c r="I283" i="2"/>
  <c r="I282" i="2"/>
  <c r="H281" i="2"/>
  <c r="I280" i="2"/>
  <c r="I279" i="2"/>
  <c r="I278" i="2"/>
  <c r="I277" i="2"/>
  <c r="I276" i="2"/>
  <c r="I275" i="2"/>
  <c r="I274" i="2"/>
  <c r="I273" i="2"/>
  <c r="H272" i="2"/>
  <c r="H280" i="2" s="1"/>
  <c r="J280" i="2" s="1"/>
  <c r="I271" i="2"/>
  <c r="I270" i="2"/>
  <c r="I269" i="2"/>
  <c r="I268" i="2"/>
  <c r="I267" i="2"/>
  <c r="I266" i="2"/>
  <c r="I265" i="2"/>
  <c r="I264" i="2"/>
  <c r="H263" i="2"/>
  <c r="I262" i="2"/>
  <c r="I261" i="2"/>
  <c r="I260" i="2"/>
  <c r="I259" i="2"/>
  <c r="I258" i="2"/>
  <c r="I257" i="2"/>
  <c r="I256" i="2"/>
  <c r="I255" i="2"/>
  <c r="H254" i="2"/>
  <c r="I253" i="2"/>
  <c r="I252" i="2"/>
  <c r="I251" i="2"/>
  <c r="I250" i="2"/>
  <c r="I249" i="2"/>
  <c r="I248" i="2"/>
  <c r="I247" i="2"/>
  <c r="I246" i="2"/>
  <c r="H245" i="2"/>
  <c r="I244" i="2"/>
  <c r="H244" i="2"/>
  <c r="J244" i="2" s="1"/>
  <c r="I243" i="2"/>
  <c r="H243" i="2"/>
  <c r="J243" i="2" s="1"/>
  <c r="I242" i="2"/>
  <c r="H242" i="2"/>
  <c r="J242" i="2" s="1"/>
  <c r="I241" i="2"/>
  <c r="H241" i="2"/>
  <c r="J241" i="2" s="1"/>
  <c r="I240" i="2"/>
  <c r="H240" i="2"/>
  <c r="J240" i="2" s="1"/>
  <c r="I239" i="2"/>
  <c r="H239" i="2"/>
  <c r="J239" i="2" s="1"/>
  <c r="I238" i="2"/>
  <c r="H238" i="2"/>
  <c r="J238" i="2" s="1"/>
  <c r="I237" i="2"/>
  <c r="H237" i="2"/>
  <c r="J237" i="2" s="1"/>
  <c r="J236" i="2"/>
  <c r="K236" i="2" s="1"/>
  <c r="I235" i="2"/>
  <c r="H235" i="2"/>
  <c r="J235" i="2" s="1"/>
  <c r="I234" i="2"/>
  <c r="H234" i="2"/>
  <c r="J234" i="2" s="1"/>
  <c r="I233" i="2"/>
  <c r="H233" i="2"/>
  <c r="J233" i="2" s="1"/>
  <c r="I232" i="2"/>
  <c r="H232" i="2"/>
  <c r="J232" i="2" s="1"/>
  <c r="I231" i="2"/>
  <c r="H231" i="2"/>
  <c r="J231" i="2" s="1"/>
  <c r="I230" i="2"/>
  <c r="H230" i="2"/>
  <c r="J230" i="2" s="1"/>
  <c r="I229" i="2"/>
  <c r="H229" i="2"/>
  <c r="J229" i="2" s="1"/>
  <c r="I228" i="2"/>
  <c r="H228" i="2"/>
  <c r="J228" i="2" s="1"/>
  <c r="J227" i="2"/>
  <c r="K227" i="2" s="1"/>
  <c r="I226" i="2"/>
  <c r="H226" i="2"/>
  <c r="J226" i="2" s="1"/>
  <c r="M225" i="2"/>
  <c r="I225" i="2"/>
  <c r="H225" i="2"/>
  <c r="J225" i="2" s="1"/>
  <c r="M224" i="2"/>
  <c r="N226" i="2" s="1"/>
  <c r="O226" i="2" s="1"/>
  <c r="I224" i="2"/>
  <c r="H224" i="2"/>
  <c r="J224" i="2" s="1"/>
  <c r="I223" i="2"/>
  <c r="H223" i="2"/>
  <c r="J223" i="2" s="1"/>
  <c r="T222" i="2"/>
  <c r="U222" i="2" s="1"/>
  <c r="I222" i="2"/>
  <c r="H222" i="2"/>
  <c r="J222" i="2" s="1"/>
  <c r="T221" i="2"/>
  <c r="U221" i="2" s="1"/>
  <c r="I221" i="2"/>
  <c r="H221" i="2"/>
  <c r="J221" i="2" s="1"/>
  <c r="T220" i="2"/>
  <c r="U220" i="2" s="1"/>
  <c r="I220" i="2"/>
  <c r="H220" i="2"/>
  <c r="J220" i="2" s="1"/>
  <c r="T219" i="2"/>
  <c r="U219" i="2" s="1"/>
  <c r="I219" i="2"/>
  <c r="H219" i="2"/>
  <c r="J219" i="2" s="1"/>
  <c r="J218" i="2"/>
  <c r="K218" i="2" s="1"/>
  <c r="I217" i="2"/>
  <c r="I216" i="2"/>
  <c r="M215" i="2"/>
  <c r="I215" i="2"/>
  <c r="I214" i="2"/>
  <c r="I213" i="2"/>
  <c r="I212" i="2"/>
  <c r="I211" i="2"/>
  <c r="I210" i="2"/>
  <c r="H209" i="2"/>
  <c r="H217" i="2" s="1"/>
  <c r="J217" i="2" s="1"/>
  <c r="J208" i="2"/>
  <c r="I208" i="2"/>
  <c r="J207" i="2"/>
  <c r="I207" i="2"/>
  <c r="J206" i="2"/>
  <c r="I206" i="2"/>
  <c r="J205" i="2"/>
  <c r="I205" i="2"/>
  <c r="J204" i="2"/>
  <c r="I204" i="2"/>
  <c r="J203" i="2"/>
  <c r="I203" i="2"/>
  <c r="J202" i="2"/>
  <c r="I202" i="2"/>
  <c r="J201" i="2"/>
  <c r="I201" i="2"/>
  <c r="H200" i="2"/>
  <c r="J200" i="2" s="1"/>
  <c r="K200" i="2" s="1"/>
  <c r="J199" i="2"/>
  <c r="I199" i="2"/>
  <c r="J198" i="2"/>
  <c r="I198" i="2"/>
  <c r="J197" i="2"/>
  <c r="I197" i="2"/>
  <c r="J196" i="2"/>
  <c r="I196" i="2"/>
  <c r="J195" i="2"/>
  <c r="I195" i="2"/>
  <c r="J194" i="2"/>
  <c r="I194" i="2"/>
  <c r="J193" i="2"/>
  <c r="I193" i="2"/>
  <c r="J192" i="2"/>
  <c r="I192" i="2"/>
  <c r="H191" i="2"/>
  <c r="J191" i="2" s="1"/>
  <c r="K191" i="2" s="1"/>
  <c r="H186" i="2"/>
  <c r="J186" i="2" s="1"/>
  <c r="K186" i="2" s="1"/>
  <c r="H176" i="2"/>
  <c r="H167" i="2"/>
  <c r="J167" i="2" s="1"/>
  <c r="K167" i="2" s="1"/>
  <c r="H158" i="2"/>
  <c r="J158" i="2" s="1"/>
  <c r="K158" i="2" s="1"/>
  <c r="N157" i="2"/>
  <c r="O157" i="2" s="1"/>
  <c r="N156" i="2"/>
  <c r="O156" i="2" s="1"/>
  <c r="N155" i="2"/>
  <c r="O155" i="2" s="1"/>
  <c r="N154" i="2"/>
  <c r="O154" i="2" s="1"/>
  <c r="N153" i="2"/>
  <c r="O153" i="2" s="1"/>
  <c r="N152" i="2"/>
  <c r="O152" i="2" s="1"/>
  <c r="N151" i="2"/>
  <c r="O151" i="2" s="1"/>
  <c r="N150" i="2"/>
  <c r="O150" i="2" s="1"/>
  <c r="H149" i="2"/>
  <c r="J149" i="2" s="1"/>
  <c r="K149" i="2" s="1"/>
  <c r="K147" i="2"/>
  <c r="K146" i="2"/>
  <c r="K145" i="2"/>
  <c r="K144" i="2"/>
  <c r="K143" i="2"/>
  <c r="I143" i="2"/>
  <c r="K142" i="2"/>
  <c r="K141" i="2"/>
  <c r="K140" i="2"/>
  <c r="H139" i="2"/>
  <c r="K138" i="2"/>
  <c r="K137" i="2"/>
  <c r="K136" i="2"/>
  <c r="K135" i="2"/>
  <c r="K134" i="2"/>
  <c r="K133" i="2"/>
  <c r="K132" i="2"/>
  <c r="K131" i="2"/>
  <c r="H130" i="2"/>
  <c r="K129" i="2"/>
  <c r="K128" i="2"/>
  <c r="K127" i="2"/>
  <c r="K126" i="2"/>
  <c r="K125" i="2"/>
  <c r="I125" i="2"/>
  <c r="K124" i="2"/>
  <c r="I124" i="2"/>
  <c r="K123" i="2"/>
  <c r="I123" i="2"/>
  <c r="K122" i="2"/>
  <c r="H121" i="2"/>
  <c r="J121" i="2" s="1"/>
  <c r="K121" i="2" s="1"/>
  <c r="K120" i="2"/>
  <c r="K119" i="2"/>
  <c r="K118" i="2"/>
  <c r="K117" i="2"/>
  <c r="K116" i="2"/>
  <c r="K115" i="2"/>
  <c r="I115" i="2"/>
  <c r="K114" i="2"/>
  <c r="I114" i="2"/>
  <c r="K113" i="2"/>
  <c r="H112" i="2"/>
  <c r="K111" i="2"/>
  <c r="K110" i="2"/>
  <c r="K109" i="2"/>
  <c r="K108" i="2"/>
  <c r="I108" i="2"/>
  <c r="K107" i="2"/>
  <c r="K106" i="2"/>
  <c r="I106" i="2"/>
  <c r="K105" i="2"/>
  <c r="I105" i="2"/>
  <c r="K104" i="2"/>
  <c r="H103" i="2"/>
  <c r="K102" i="2"/>
  <c r="K101" i="2"/>
  <c r="K100" i="2"/>
  <c r="K99" i="2"/>
  <c r="K98" i="2"/>
  <c r="I98" i="2"/>
  <c r="K97" i="2"/>
  <c r="I97" i="2"/>
  <c r="K96" i="2"/>
  <c r="I96" i="2"/>
  <c r="K95" i="2"/>
  <c r="I95" i="2"/>
  <c r="H94" i="2"/>
  <c r="K93" i="2"/>
  <c r="K92" i="2"/>
  <c r="K91" i="2"/>
  <c r="I91" i="2"/>
  <c r="K90" i="2"/>
  <c r="I90" i="2"/>
  <c r="K89" i="2"/>
  <c r="I89" i="2"/>
  <c r="K88" i="2"/>
  <c r="I88" i="2"/>
  <c r="K87" i="2"/>
  <c r="I87" i="2"/>
  <c r="K86" i="2"/>
  <c r="I86" i="2"/>
  <c r="H85" i="2"/>
  <c r="I85" i="2" s="1"/>
  <c r="K84" i="2"/>
  <c r="K83" i="2"/>
  <c r="K82" i="2"/>
  <c r="I82" i="2"/>
  <c r="K81" i="2"/>
  <c r="I81" i="2"/>
  <c r="K80" i="2"/>
  <c r="I80" i="2"/>
  <c r="K79" i="2"/>
  <c r="I79" i="2"/>
  <c r="K78" i="2"/>
  <c r="I78" i="2"/>
  <c r="K77" i="2"/>
  <c r="I77" i="2"/>
  <c r="H76" i="2"/>
  <c r="K75" i="2"/>
  <c r="K74" i="2"/>
  <c r="K73" i="2"/>
  <c r="K72" i="2"/>
  <c r="I72" i="2"/>
  <c r="K71" i="2"/>
  <c r="I71" i="2"/>
  <c r="K70" i="2"/>
  <c r="I70" i="2"/>
  <c r="K69" i="2"/>
  <c r="I69" i="2"/>
  <c r="K68" i="2"/>
  <c r="I68" i="2"/>
  <c r="H67" i="2"/>
  <c r="J67" i="2" s="1"/>
  <c r="K67" i="2" s="1"/>
  <c r="K66" i="2"/>
  <c r="K65" i="2"/>
  <c r="K64" i="2"/>
  <c r="K63" i="2"/>
  <c r="I63" i="2"/>
  <c r="K62" i="2"/>
  <c r="I62" i="2"/>
  <c r="K61" i="2"/>
  <c r="I61" i="2"/>
  <c r="K60" i="2"/>
  <c r="K59" i="2"/>
  <c r="I59" i="2"/>
  <c r="H58" i="2"/>
  <c r="J58" i="2" s="1"/>
  <c r="K58" i="2" s="1"/>
  <c r="K57" i="2"/>
  <c r="K56" i="2"/>
  <c r="K55" i="2"/>
  <c r="K54" i="2"/>
  <c r="K53" i="2"/>
  <c r="K52" i="2"/>
  <c r="K51" i="2"/>
  <c r="K50" i="2"/>
  <c r="H49" i="2"/>
  <c r="J49" i="2" s="1"/>
  <c r="K49" i="2" s="1"/>
  <c r="K48" i="2"/>
  <c r="K47" i="2"/>
  <c r="K46" i="2"/>
  <c r="K45" i="2"/>
  <c r="I45" i="2"/>
  <c r="K44" i="2"/>
  <c r="I44" i="2"/>
  <c r="K43" i="2"/>
  <c r="I43" i="2"/>
  <c r="K42" i="2"/>
  <c r="I42" i="2"/>
  <c r="K41" i="2"/>
  <c r="I41" i="2"/>
  <c r="H40" i="2"/>
  <c r="I40" i="2" s="1"/>
  <c r="K39" i="2"/>
  <c r="K38" i="2"/>
  <c r="K37" i="2"/>
  <c r="K36" i="2"/>
  <c r="I36" i="2"/>
  <c r="K35" i="2"/>
  <c r="I35" i="2"/>
  <c r="K34" i="2"/>
  <c r="I34" i="2"/>
  <c r="K33" i="2"/>
  <c r="I33" i="2"/>
  <c r="K32" i="2"/>
  <c r="I32" i="2"/>
  <c r="H31" i="2"/>
  <c r="J31" i="2" s="1"/>
  <c r="K31" i="2" s="1"/>
  <c r="K30" i="2"/>
  <c r="K29" i="2"/>
  <c r="K28" i="2"/>
  <c r="K27" i="2"/>
  <c r="I27" i="2"/>
  <c r="K26" i="2"/>
  <c r="I26" i="2"/>
  <c r="K25" i="2"/>
  <c r="I25" i="2"/>
  <c r="K24" i="2"/>
  <c r="I24" i="2"/>
  <c r="K23" i="2"/>
  <c r="I23" i="2"/>
  <c r="H22" i="2"/>
  <c r="K21" i="2"/>
  <c r="K20" i="2"/>
  <c r="K19" i="2"/>
  <c r="K18" i="2"/>
  <c r="I18" i="2"/>
  <c r="K17" i="2"/>
  <c r="I17" i="2"/>
  <c r="K16" i="2"/>
  <c r="I16" i="2"/>
  <c r="K15" i="2"/>
  <c r="I15" i="2"/>
  <c r="K14" i="2"/>
  <c r="I14" i="2"/>
  <c r="H13" i="2"/>
  <c r="J13" i="2" s="1"/>
  <c r="K11" i="2"/>
  <c r="I11" i="2"/>
  <c r="K10" i="2"/>
  <c r="I10" i="2"/>
  <c r="J9" i="2"/>
  <c r="K9" i="2" s="1"/>
  <c r="I9" i="2"/>
  <c r="K8" i="2"/>
  <c r="I8" i="2"/>
  <c r="K7" i="2"/>
  <c r="I7" i="2"/>
  <c r="J6" i="2"/>
  <c r="K6" i="2" s="1"/>
  <c r="J5" i="2"/>
  <c r="I5" i="2"/>
  <c r="I112" i="2" l="1"/>
  <c r="J112" i="2"/>
  <c r="K112" i="2" s="1"/>
  <c r="J176" i="2"/>
  <c r="K176" i="2" s="1"/>
  <c r="I176" i="2"/>
  <c r="H252" i="2"/>
  <c r="J252" i="2" s="1"/>
  <c r="H250" i="2"/>
  <c r="J250" i="2" s="1"/>
  <c r="H246" i="2"/>
  <c r="J246" i="2" s="1"/>
  <c r="H258" i="2"/>
  <c r="J258" i="2" s="1"/>
  <c r="H262" i="2"/>
  <c r="J262" i="2" s="1"/>
  <c r="H271" i="2"/>
  <c r="J271" i="2" s="1"/>
  <c r="H270" i="2"/>
  <c r="J270" i="2" s="1"/>
  <c r="H268" i="2"/>
  <c r="J268" i="2" s="1"/>
  <c r="H266" i="2"/>
  <c r="J266" i="2" s="1"/>
  <c r="H264" i="2"/>
  <c r="J264" i="2" s="1"/>
  <c r="H288" i="2"/>
  <c r="J288" i="2" s="1"/>
  <c r="H286" i="2"/>
  <c r="J286" i="2" s="1"/>
  <c r="H282" i="2"/>
  <c r="J282" i="2" s="1"/>
  <c r="H312" i="2"/>
  <c r="J312" i="2" s="1"/>
  <c r="H316" i="2"/>
  <c r="J316" i="2" s="1"/>
  <c r="H314" i="2"/>
  <c r="J314" i="2" s="1"/>
  <c r="H309" i="2"/>
  <c r="J309" i="2" s="1"/>
  <c r="H328" i="2"/>
  <c r="J328" i="2" s="1"/>
  <c r="H333" i="2"/>
  <c r="J333" i="2" s="1"/>
  <c r="H343" i="2"/>
  <c r="J343" i="2" s="1"/>
  <c r="H342" i="2"/>
  <c r="J342" i="2" s="1"/>
  <c r="H340" i="2"/>
  <c r="J340" i="2" s="1"/>
  <c r="H338" i="2"/>
  <c r="J338" i="2" s="1"/>
  <c r="H336" i="2"/>
  <c r="J336" i="2" s="1"/>
  <c r="J335" i="2"/>
  <c r="K335" i="2" s="1"/>
  <c r="H397" i="2"/>
  <c r="J397" i="2" s="1"/>
  <c r="H396" i="2"/>
  <c r="J396" i="2" s="1"/>
  <c r="H394" i="2"/>
  <c r="J394" i="2" s="1"/>
  <c r="J389" i="2"/>
  <c r="K389" i="2" s="1"/>
  <c r="H431" i="2"/>
  <c r="O431" i="2"/>
  <c r="I431" i="2"/>
  <c r="J431" i="2"/>
  <c r="I427" i="2"/>
  <c r="J427" i="2"/>
  <c r="H390" i="2"/>
  <c r="J390" i="2" s="1"/>
  <c r="O427" i="2"/>
  <c r="O429" i="2"/>
  <c r="J443" i="2"/>
  <c r="K443" i="2" s="1"/>
  <c r="I121" i="2"/>
  <c r="I149" i="2"/>
  <c r="I167" i="2"/>
  <c r="I191" i="2"/>
  <c r="N220" i="2"/>
  <c r="O220" i="2" s="1"/>
  <c r="N224" i="2"/>
  <c r="O224" i="2" s="1"/>
  <c r="H273" i="2"/>
  <c r="J273" i="2" s="1"/>
  <c r="I58" i="2"/>
  <c r="J209" i="2"/>
  <c r="K209" i="2" s="1"/>
  <c r="H212" i="2"/>
  <c r="J212" i="2" s="1"/>
  <c r="H214" i="2"/>
  <c r="J214" i="2" s="1"/>
  <c r="N221" i="2"/>
  <c r="O221" i="2" s="1"/>
  <c r="H332" i="2"/>
  <c r="J332" i="2" s="1"/>
  <c r="N225" i="2"/>
  <c r="O225" i="2" s="1"/>
  <c r="H278" i="2"/>
  <c r="J278" i="2" s="1"/>
  <c r="I13" i="2"/>
  <c r="I49" i="2"/>
  <c r="I67" i="2"/>
  <c r="J85" i="2"/>
  <c r="K85" i="2" s="1"/>
  <c r="J40" i="2"/>
  <c r="K40" i="2" s="1"/>
  <c r="I158" i="2"/>
  <c r="I186" i="2"/>
  <c r="I200" i="2"/>
  <c r="H210" i="2"/>
  <c r="J210" i="2" s="1"/>
  <c r="J263" i="2"/>
  <c r="K263" i="2" s="1"/>
  <c r="H265" i="2"/>
  <c r="J265" i="2" s="1"/>
  <c r="H269" i="2"/>
  <c r="J269" i="2" s="1"/>
  <c r="H274" i="2"/>
  <c r="J274" i="2" s="1"/>
  <c r="H277" i="2"/>
  <c r="J277" i="2" s="1"/>
  <c r="H330" i="2"/>
  <c r="J330" i="2" s="1"/>
  <c r="H337" i="2"/>
  <c r="J337" i="2" s="1"/>
  <c r="H341" i="2"/>
  <c r="J341" i="2" s="1"/>
  <c r="H388" i="2"/>
  <c r="J388" i="2" s="1"/>
  <c r="H392" i="2"/>
  <c r="J392" i="2" s="1"/>
  <c r="H384" i="2"/>
  <c r="J384" i="2" s="1"/>
  <c r="J22" i="2"/>
  <c r="K22" i="2" s="1"/>
  <c r="I22" i="2"/>
  <c r="J76" i="2"/>
  <c r="K76" i="2" s="1"/>
  <c r="I76" i="2"/>
  <c r="J103" i="2"/>
  <c r="K103" i="2" s="1"/>
  <c r="I103" i="2"/>
  <c r="J130" i="2"/>
  <c r="K130" i="2" s="1"/>
  <c r="I130" i="2"/>
  <c r="J4" i="2"/>
  <c r="K4" i="2" s="1"/>
  <c r="K5" i="2"/>
  <c r="I94" i="2"/>
  <c r="J94" i="2"/>
  <c r="K94" i="2" s="1"/>
  <c r="J139" i="2"/>
  <c r="K139" i="2" s="1"/>
  <c r="I139" i="2"/>
  <c r="H260" i="2"/>
  <c r="J260" i="2" s="1"/>
  <c r="H256" i="2"/>
  <c r="J256" i="2" s="1"/>
  <c r="H261" i="2"/>
  <c r="J261" i="2" s="1"/>
  <c r="H257" i="2"/>
  <c r="J257" i="2" s="1"/>
  <c r="J254" i="2"/>
  <c r="K254" i="2" s="1"/>
  <c r="H259" i="2"/>
  <c r="J259" i="2" s="1"/>
  <c r="H255" i="2"/>
  <c r="J255" i="2" s="1"/>
  <c r="H297" i="2"/>
  <c r="J297" i="2" s="1"/>
  <c r="H323" i="2"/>
  <c r="J323" i="2" s="1"/>
  <c r="H319" i="2"/>
  <c r="J319" i="2" s="1"/>
  <c r="H325" i="2"/>
  <c r="J325" i="2" s="1"/>
  <c r="I31" i="2"/>
  <c r="H211" i="2"/>
  <c r="J211" i="2" s="1"/>
  <c r="H215" i="2"/>
  <c r="J215" i="2" s="1"/>
  <c r="H216" i="2"/>
  <c r="J216" i="2" s="1"/>
  <c r="N222" i="2"/>
  <c r="O222" i="2" s="1"/>
  <c r="H247" i="2"/>
  <c r="J247" i="2" s="1"/>
  <c r="H251" i="2"/>
  <c r="J251" i="2" s="1"/>
  <c r="H267" i="2"/>
  <c r="J267" i="2" s="1"/>
  <c r="J272" i="2"/>
  <c r="K272" i="2" s="1"/>
  <c r="H275" i="2"/>
  <c r="J275" i="2" s="1"/>
  <c r="H279" i="2"/>
  <c r="J279" i="2" s="1"/>
  <c r="H283" i="2"/>
  <c r="J283" i="2" s="1"/>
  <c r="H287" i="2"/>
  <c r="J287" i="2" s="1"/>
  <c r="H291" i="2"/>
  <c r="J291" i="2" s="1"/>
  <c r="H295" i="2"/>
  <c r="J295" i="2" s="1"/>
  <c r="H298" i="2"/>
  <c r="J298" i="2" s="1"/>
  <c r="H320" i="2"/>
  <c r="J320" i="2" s="1"/>
  <c r="J326" i="2"/>
  <c r="K326" i="2" s="1"/>
  <c r="J429" i="2"/>
  <c r="I429" i="2"/>
  <c r="O426" i="2"/>
  <c r="H426" i="2"/>
  <c r="H213" i="2"/>
  <c r="J213" i="2" s="1"/>
  <c r="H249" i="2"/>
  <c r="J249" i="2" s="1"/>
  <c r="H253" i="2"/>
  <c r="J253" i="2" s="1"/>
  <c r="H285" i="2"/>
  <c r="J285" i="2" s="1"/>
  <c r="H289" i="2"/>
  <c r="J289" i="2" s="1"/>
  <c r="J290" i="2"/>
  <c r="K290" i="2" s="1"/>
  <c r="H293" i="2"/>
  <c r="J293" i="2" s="1"/>
  <c r="J317" i="2"/>
  <c r="K317" i="2" s="1"/>
  <c r="H324" i="2"/>
  <c r="J324" i="2" s="1"/>
  <c r="H403" i="2"/>
  <c r="J403" i="2" s="1"/>
  <c r="H399" i="2"/>
  <c r="J399" i="2" s="1"/>
  <c r="H404" i="2"/>
  <c r="J404" i="2" s="1"/>
  <c r="H400" i="2"/>
  <c r="J400" i="2" s="1"/>
  <c r="H405" i="2"/>
  <c r="J405" i="2" s="1"/>
  <c r="H401" i="2"/>
  <c r="J401" i="2" s="1"/>
  <c r="J398" i="2"/>
  <c r="K398" i="2" s="1"/>
  <c r="J433" i="2"/>
  <c r="I433" i="2"/>
  <c r="H294" i="2"/>
  <c r="J294" i="2" s="1"/>
  <c r="H322" i="2"/>
  <c r="J322" i="2" s="1"/>
  <c r="K13" i="2"/>
  <c r="N219" i="2"/>
  <c r="O219" i="2" s="1"/>
  <c r="N223" i="2"/>
  <c r="O223" i="2" s="1"/>
  <c r="J245" i="2"/>
  <c r="K245" i="2" s="1"/>
  <c r="H248" i="2"/>
  <c r="J248" i="2" s="1"/>
  <c r="H276" i="2"/>
  <c r="J276" i="2" s="1"/>
  <c r="J281" i="2"/>
  <c r="K281" i="2" s="1"/>
  <c r="H284" i="2"/>
  <c r="J284" i="2" s="1"/>
  <c r="H292" i="2"/>
  <c r="J292" i="2" s="1"/>
  <c r="H315" i="2"/>
  <c r="J315" i="2" s="1"/>
  <c r="H311" i="2"/>
  <c r="J311" i="2" s="1"/>
  <c r="J308" i="2"/>
  <c r="K308" i="2" s="1"/>
  <c r="H310" i="2"/>
  <c r="J310" i="2" s="1"/>
  <c r="H313" i="2"/>
  <c r="J313" i="2" s="1"/>
  <c r="H318" i="2"/>
  <c r="J318" i="2" s="1"/>
  <c r="H321" i="2"/>
  <c r="J321" i="2" s="1"/>
  <c r="H331" i="2"/>
  <c r="J331" i="2" s="1"/>
  <c r="H327" i="2"/>
  <c r="J327" i="2" s="1"/>
  <c r="H329" i="2"/>
  <c r="J329" i="2" s="1"/>
  <c r="H334" i="2"/>
  <c r="J334" i="2" s="1"/>
  <c r="H402" i="2"/>
  <c r="J402" i="2" s="1"/>
  <c r="O430" i="2"/>
  <c r="H430" i="2"/>
  <c r="H339" i="2"/>
  <c r="J339" i="2" s="1"/>
  <c r="H381" i="2"/>
  <c r="J381" i="2" s="1"/>
  <c r="H385" i="2"/>
  <c r="J385" i="2" s="1"/>
  <c r="H391" i="2"/>
  <c r="J391" i="2" s="1"/>
  <c r="H395" i="2"/>
  <c r="J395" i="2" s="1"/>
  <c r="J661" i="2"/>
  <c r="K661" i="2" s="1"/>
  <c r="I661" i="2"/>
  <c r="H382" i="2"/>
  <c r="J382" i="2" s="1"/>
  <c r="H386" i="2"/>
  <c r="J386" i="2" s="1"/>
  <c r="J380" i="2"/>
  <c r="K380" i="2" s="1"/>
  <c r="H383" i="2"/>
  <c r="J383" i="2" s="1"/>
  <c r="H393" i="2"/>
  <c r="J393" i="2" s="1"/>
  <c r="H428" i="2"/>
  <c r="H432" i="2"/>
  <c r="I667" i="2"/>
  <c r="H665" i="2"/>
  <c r="J428" i="2" l="1"/>
  <c r="I428" i="2"/>
  <c r="J665" i="2"/>
  <c r="K665" i="2" s="1"/>
  <c r="I665" i="2"/>
  <c r="J430" i="2"/>
  <c r="I430" i="2"/>
  <c r="J426" i="2"/>
  <c r="I426" i="2"/>
  <c r="J432" i="2"/>
  <c r="I432" i="2"/>
  <c r="J425" i="2" l="1"/>
  <c r="K425" i="2" l="1"/>
  <c r="J680" i="2"/>
  <c r="K680" i="2" s="1"/>
</calcChain>
</file>

<file path=xl/sharedStrings.xml><?xml version="1.0" encoding="utf-8"?>
<sst xmlns="http://schemas.openxmlformats.org/spreadsheetml/2006/main" count="1990" uniqueCount="297">
  <si>
    <t>Partida SA</t>
  </si>
  <si>
    <t>PREU UNITARI 2021-2024</t>
  </si>
  <si>
    <t>Unitat de Mesura</t>
  </si>
  <si>
    <t>Unitats Estimades anualment</t>
  </si>
  <si>
    <t>Unitats estimades a 4 anys</t>
  </si>
  <si>
    <t>Preu estimat anual (€)</t>
  </si>
  <si>
    <t>Preu estimat a 4 anys</t>
  </si>
  <si>
    <t>3.1.1</t>
  </si>
  <si>
    <t>Asistencia a incidencias de vía fuera del horario de trabajo</t>
  </si>
  <si>
    <t>Este apartado comprende:
- Aportación de un técnico de guardia en todo momento con cobertura de telefonía móvil.
- Aportación de una brigada de mantenimiento multidisciplinar de un mínimo de 6 personas en caso de incidencias de vía en la Red de METRO.
- La cobertura de este servicio es de 24 horas los 365 días del año
- El tiempo en el que la brigada deberá presentarse a las instalaciones de METRO en caso de aviso será de un máximo de 1 hora.</t>
  </si>
  <si>
    <t>4.1</t>
  </si>
  <si>
    <t>G</t>
  </si>
  <si>
    <t>Bateo de línea</t>
  </si>
  <si>
    <t>Este servicio será opcional y a criterio de METRO según necesidad de mantenimiento. Comprende los trabajos:</t>
  </si>
  <si>
    <t>% km Línia</t>
  </si>
  <si>
    <t>4.1.1</t>
  </si>
  <si>
    <t>BATONAT L1</t>
  </si>
  <si>
    <t>Vía general en alineación y nivelación con bateadora-niveladora-alineadora pesada, comprendiendo la nivelación y alineación de la vía, así como el arreglo del perfilado en la aportación de balastro y en el bateo.
En horario de trabajo nocturno y en túnel.</t>
  </si>
  <si>
    <t>m</t>
  </si>
  <si>
    <t>4.1.2</t>
  </si>
  <si>
    <t>Nivelación y alineación de desvío con maquinaria pesada, incluyendo 18 m. de vía antes del aparato y otros 18 m. por ambas vías después del aparato, incluyendo todas las operaciones auxiliares y arreglo del perfilado en la aportación de balastro y en el bateo.
En horario de trabajo nocturno y en túnel.</t>
  </si>
  <si>
    <t>ut</t>
  </si>
  <si>
    <t>4.1.3</t>
  </si>
  <si>
    <t>PERFILAT XARXA</t>
  </si>
  <si>
    <t>Perfilado de balasto después de las operaciones de aporte de balastro o bateo.
En horario de trabajo nocturno y en túnel.</t>
  </si>
  <si>
    <t>4.1.4</t>
  </si>
  <si>
    <t>Aportació de balast amb maquinària pesada. Inclou la càrrega del balast a la tolva a la base demanteniment, trasllat del personal a la zona on es realitzarà l'aportació i els treballs d'aportació de balast. Son a càrrec del contractista la tolva i el vehicle tractor.</t>
  </si>
  <si>
    <t>m3</t>
  </si>
  <si>
    <t>4.4.7</t>
  </si>
  <si>
    <t>Desguarnit de balast o retirada d'excès de balast amb mitjans mecànics. Inclou la retirada del balast  de la caixa de la via, càrrega en saques i descàrrega a la base de manteniment. La maquinària utilitzada per a la retirada del balast és a càrrec del contractista.</t>
  </si>
  <si>
    <t>4.1.5</t>
  </si>
  <si>
    <t>Desguarnit de balast o retirada d'excès de balast amb mitjans manuals. Inclou la retirada del balast de la caixa de la via, càrrega en saques i descàrrega a la base de manteniment.</t>
  </si>
  <si>
    <t>4.1.6</t>
  </si>
  <si>
    <t>Batonat manual</t>
  </si>
  <si>
    <t>4.2</t>
  </si>
  <si>
    <t>Mantenimiento de vía</t>
  </si>
  <si>
    <t>Esta unidad de obra puede comprender los servicios a continuación relacionados.</t>
  </si>
  <si>
    <t>4.2.1</t>
  </si>
  <si>
    <t>Unidad de obra</t>
  </si>
  <si>
    <t>Apretado de clavazón de traviesa mono-bloc, bi-bloc de hormigón y/o cabeza independiente sobre losa, con máquina de motor con mecanismo automático de apretado controlado, comprendiendo el correcto apretado de todos los tirafondos por ambos carriles, no comprende la consolidación de los corridos, ni sustitución de los inútiles.
Incluye galgado.
Es por cuenta del contratista las herramientas y fungibles.
En horario de trabajo nocturno y en túnel.</t>
  </si>
  <si>
    <t>L1</t>
  </si>
  <si>
    <t>MANTENIMENT DE VIA L1</t>
  </si>
  <si>
    <t>L2</t>
  </si>
  <si>
    <t>MANTENIMENT DE VIA L2</t>
  </si>
  <si>
    <t>L3</t>
  </si>
  <si>
    <t>MANTENIMENT DE VIA L3</t>
  </si>
  <si>
    <t>L4</t>
  </si>
  <si>
    <t>MANTENIMENT DE VIA L4</t>
  </si>
  <si>
    <t>L5</t>
  </si>
  <si>
    <t>MANTENIMENT DE VIA L5</t>
  </si>
  <si>
    <t>L9N</t>
  </si>
  <si>
    <t>MANTENIMENT DE VIA L9 NORD</t>
  </si>
  <si>
    <t/>
  </si>
  <si>
    <t>L9S</t>
  </si>
  <si>
    <t>MANTENIMENT DE VIA L9 SUD</t>
  </si>
  <si>
    <t>L11</t>
  </si>
  <si>
    <t>MANTENIMENT DE VIA L11</t>
  </si>
  <si>
    <t>4.2.2</t>
  </si>
  <si>
    <t>Apretado de clavazón en traviesa de madera, con máquina de motor con mecanismo automático de apretado controlado, comprendiendo el correcto apretado de todos los tirafondos por ambos carriles, no comprende la consolidación de los corridos ni sustitución de los inútiles. Incluye galgado.
Es por cuenta del contratista las herramientas y fungibles.
En horario de trabajo nocturno y en túnel.</t>
  </si>
  <si>
    <t>4.2.3</t>
  </si>
  <si>
    <t>Consolidación cabeza traviesa madera. Cabeza de traviesa de madera en consolidación de clavazón, comprendiendo el  desclavado de la traviesa, desplazamiento transversal de la misma, limpieza de los agujeros defectuosos con gubia de 20 mm, estaquillado con estaquilla cónica mojada en alquitrán, retorno de la traviesa a su sitio, barrenado, avellanado y clavado a la plantilla, con tirafondos mojados en grasa. El desplazamiento de la traviesa se hará por procedimientos que no estropeen la cama de balasto.
Es por cuenta del contratista el alquitrán, la grasa y las herramientas y fungibles.
En horario de trabajo nocturno y en túnel.</t>
  </si>
  <si>
    <t>4.2.4</t>
  </si>
  <si>
    <t xml:space="preserve">Consolidación cabeza traviesa hormigón. Comprende la retirada de la tornillería en mal estado, el saneamiento del alojamiento de la nueva tornilleria y su colocación y correcto apriete mediante herramientas con control de par de apriete.
</t>
  </si>
  <si>
    <t>Ut</t>
  </si>
  <si>
    <t>4.2.5</t>
  </si>
  <si>
    <t>Reapretado de tirafondos por medio de espirales metálicas tipo Vortok, comprende el desclavado del tirafondo, comprobación de la limpieza del orificio, extracción de restos de tirafondos, enrosque de la espiral, introducción del tirafondo nuevo. En caso necesario y hasta conseguir una fijación firme, repetir las operaciones con una nueva espiral.
La herramienta calibradora extractora será por cuenta del contratista.
En horario de trabajo nocturno y en túnel.</t>
  </si>
  <si>
    <t>4.2.6</t>
  </si>
  <si>
    <t>Sustitución de traviesas y bloques  incluyendo la retirada del balasto que sea necesario, retirada de la traviesa vieja, sin romper la cama de balasto, elevación o rebaje de dicha cama dosificada en relación a la diferencia de altura de la traviesa nueva, barrenado de las dos cabezas, clavado, recubierta de balasto y bateado.
Es por cuenta del contratista las herramientas y fungibles.
En horario de trabajo nocturno y en túnel.</t>
  </si>
  <si>
    <t>4.2.7</t>
  </si>
  <si>
    <t>Relevo de bloques en hormigón. Inclute el repicado y sustitución de cazoletas de goma.
Es por cuenta del contratista las herramientas y fungibles.
En horario de trabajo nocturno y en túnel.</t>
  </si>
  <si>
    <t>4.2.8</t>
  </si>
  <si>
    <t>Intervención exclusiva en contracarril. Comprobar apriete, regular calle; sanear materiales. Es por cuenta del contratista las herramientas y fungibles.
En horario de trabajo nocturno y en túnel.</t>
  </si>
  <si>
    <t>4.2.9</t>
  </si>
  <si>
    <t>Intervención en contracarril como actividad complementaria a todas las unidades de obra del grupo 4.2, excepto la unidad de obra 4.2.8. Principalmente consiste en montar y/o desmontar contracarriles para la realización de los trabajos indicados. Es por cuenta del contratista las herramientas y fungibles.
En horario de trabajo nocturno y en túnel.</t>
  </si>
  <si>
    <t>4.2.10</t>
  </si>
  <si>
    <t xml:space="preserve">Col·locació de gomes aïllants. Inclou desmuntatge dels elements de la fixació necessaris per a la col·locació de la goma, col·locació de la goma i muntatge dels elements de la placa que s'han desmuntat prèviament. Cas de conèxer-se el parell de collada, la collada dels elements la placa es farà utilitzant eines amb control de parell de collada. </t>
  </si>
  <si>
    <t>4.2.11</t>
  </si>
  <si>
    <t>Substitució de perns i ancoratges químics en fixacions. Inclou retirada de la part trencada de l'interior de la veina, substitució del pern o ancoratge trencat per un de nou i ajust de collada mitjançant eines d'ajust de parell de collada. Tot el material trencat, fungibles, ... s'ha de retirar a la base de manteniment.</t>
  </si>
  <si>
    <t>4.2.12</t>
  </si>
  <si>
    <t>Canvi de gomes d'assentament en blocs. Inclou aixecar els blocs, retirada de la goma anterior fins a la base de manteniment, substitució de les gomes per gomes noves i col·locar de nou el bloc.</t>
  </si>
  <si>
    <t>4.2.13</t>
  </si>
  <si>
    <t>Canvi de gomes d'assentament en carrils. Inclou descollar carril, aixecar carril, retirada de les gomes velles a base de manteniment, col·locació de les gomes noves i collada de carril mitjançant eines d'ajust de parell de collada.</t>
  </si>
  <si>
    <t>4.2.14</t>
  </si>
  <si>
    <t>Ripat de via amb mitjans manuals</t>
  </si>
  <si>
    <t>Jornada</t>
  </si>
  <si>
    <t>4.2.15</t>
  </si>
  <si>
    <t xml:space="preserve">Col·locació d'estampidors i/o travesses per assegurar l'ample de via en via de formigó. Inclou galgat posterior per assegurar l'ample de via. </t>
  </si>
  <si>
    <t>4.3</t>
  </si>
  <si>
    <t>Mantenimiento de aparatos de vía</t>
  </si>
  <si>
    <t>4.3.1</t>
  </si>
  <si>
    <t xml:space="preserve">Intervención integral de desvío.
Incluye la mano de obra para el reapretado de clavazón sobre cualquier tipo de soporte, galgado, alineación, nivelación, verificación y sustitución de aquellos elementos que lo precisen (traviesas, largueros, conexiones soldadas, lazos, etc.), corrección de cotas de protección.
 Es por cuenta del contratista las herramientas y fungibles.
En horario de trabajo nocturno y en túnel. </t>
  </si>
  <si>
    <t>NºCanvis</t>
  </si>
  <si>
    <t>%Canvis</t>
  </si>
  <si>
    <t>Diners</t>
  </si>
  <si>
    <t>MANT. CANVIS L1</t>
  </si>
  <si>
    <t>MANT. CANVIS L2</t>
  </si>
  <si>
    <t>MANT. CANVIS L3</t>
  </si>
  <si>
    <t>MANT. CANVIS L4</t>
  </si>
  <si>
    <t>MANT. CANVIS L5</t>
  </si>
  <si>
    <t>MANT. CANVIS L9 NORD</t>
  </si>
  <si>
    <t>MANT. CANVIS L9 SUD</t>
  </si>
  <si>
    <t>MANT. CANVIS L11</t>
  </si>
  <si>
    <t>4.3.2</t>
  </si>
  <si>
    <t xml:space="preserve">Intervención puntual en desvío.
Comprende la mano de obra necesaria para la corrección de cotas de protección, reapretado de la clavazón sobre cualquier tipo de soporte y galgado del mismo en caso necesario.  Verificación del estado de los materiales que componen el cambio (traviesas, largueros, espadines, cruceros, contra-agujas, conexiones soldadas, lazos, etc.) No incluye la sustitución de elementos.
Es por cuenta del contratista las herramientas y fungibles.
El horario de trabajo nocturno y en túnel. </t>
  </si>
  <si>
    <t>4.3.3</t>
  </si>
  <si>
    <t>Sustitución de contracarril.
Es por cuenta del contratista las herramientas y fungibles.
En horario de trabajo nocturno y en túnel.</t>
  </si>
  <si>
    <t>4.3.4</t>
  </si>
  <si>
    <t>Intervención en contracarril. Comprobar apriete, regular cotas de protección; sanear y/o sustituir materiales.
Es por cuenta del contratista las herramientas y fungibles.
En horario de trabajo nocturno y en túnel.</t>
  </si>
  <si>
    <t>4.4</t>
  </si>
  <si>
    <t>Mantenimiento de aparatos de vía. Inspección G2</t>
  </si>
  <si>
    <t>4.4.1</t>
  </si>
  <si>
    <t>Realización de la inspección geométrica y de materiales G2 de los aparatos de vía.
Es por cuenta del contratista las herramientas y fungibles.
En horario de trabajo nocturno y en túnel.</t>
  </si>
  <si>
    <t>LC</t>
  </si>
  <si>
    <t>INSPECCIÓ G2 CANVIS XARXA CONV.</t>
  </si>
  <si>
    <t>INSPECCIÓ G2 DE CANVIS L9 NORD</t>
  </si>
  <si>
    <t>INSPECCIÓ G2 DE CANVIS L9 SUD</t>
  </si>
  <si>
    <t>4.5</t>
  </si>
  <si>
    <t>Sustitución sistemática de carril</t>
  </si>
  <si>
    <t>4.5.1</t>
  </si>
  <si>
    <t>Sustitución de una barra aislada o cupón de longitud entre 4 y 18 metros, nuevo o de segundo uso,  comprendiendo el desclavado de carril anterior, desembridado o corte, corrido (en caso de ser necesario), relevo del cupón,  taladrado de los agujeros para los tornillos de brida, tanto en el cupón como en la barra larga, embridado, clavado y comprobación del par de apriete según la sujecion. Incluye colocación de conexiones de retorno y taladro para la colocación de lazos de juntas inductivas si fuera necesario.  
Esta unidad incluye la renovación de cupones en vía sin contracarril, no estando incluidas las soldaduras correspondientes.
Es por cuenta del contratista las herramientas y fungibles. No incluye el carril, que será aportado por TMB.
La unidad viene referenciada a unidad de carril, para las longitudes establecidas en la partida. 
Si para los trabajos de traslado, carga y descarga, y posicionamiento  se requiere el empleo de maquinaria auxiliar de vía con grúa y maquinasta homologado, éstos serán aportados por TMB.</t>
  </si>
  <si>
    <t>carril</t>
  </si>
  <si>
    <t>SUSTITUCIÓN CARRIL L1</t>
  </si>
  <si>
    <t>SUSTITUCIÓN CARRIL L2</t>
  </si>
  <si>
    <t>SUSTITUCIÓN CARRIL L3</t>
  </si>
  <si>
    <t>SUSTITUCIÓN CARRIL L4</t>
  </si>
  <si>
    <t>SUSTITUCIÓN CARRIL L5</t>
  </si>
  <si>
    <t>SUSTITUCIÓN CARRIL L9 NORD</t>
  </si>
  <si>
    <t>SUSTITUCIÓN CARRIL L9 SUD</t>
  </si>
  <si>
    <t>SUSTITUCIÓN CARRIL L11</t>
  </si>
  <si>
    <t>4.5.2</t>
  </si>
  <si>
    <t>Sustitución de una barra aislada o cupón de longitud entre 4 y 18 metros, nuevo o de segundo uso,  comprendiendo el desclavado de carril anterior, desembridado o corte, corrido (en caso de ser necesario), relevo del cupón,  taladrado de los agujeros para los tornillos de brida, tanto en el cupón como en la barra larga, embridado, clavado y comprobación del par de apriete según la sujecion. Incluye colocación de conexiones de retorno y taladro para la colocación de lazos de juntas inductivas si fuera necesario.  
Esta unidad incluye la renovación de cupones en vía sin contracarril,  estando incluidas las dos soldaduras aluminotérmicas correspondientes, ejecutadas la misma jornada.
Es por cuenta del contratista las herramientas y fungibles. No incluye el carril, que será aportado por TMB.
La unidad viene referenciada a unidad de carril, para las longitudes establecidas en la partida. 
Si para los trabajos de traslado, carga y descarga, y posicionamiento  se requiere el empleo de maquinaria auxiliar de vía con grúa y maquinasta homologado, éstos serán aportados por TMB.</t>
  </si>
  <si>
    <t>4.5.3</t>
  </si>
  <si>
    <t>Sustitución de varios carriles o cupones de carril no soldados, nuevos o de segundo uso, para longitudes totales de relevo por noche iguales o inferiores a 72m, comprendiendo el desclavado de carril anterior, desembridado o corte, corrido (en caso de ser necesario), relevo del carril,  taladrado de los agujeros para los tornillos de brida, tanto en el cupón como en los carriles adyacentes, embridado,  clavado y comprobación del par de apriete según la sujecion. Incluye colocación de conexiones de retorno, taladro para la colocación de lazos de juntas inductivas,  retirada del carril sustituído, carga y descarga y en lugar designado.
Esta unidad incluye la renovación de carriles en vía sin contracarril, en una o varias ubicaciones distintas en la red efectuados durante la misma jornada con una misma brigada de trabajo. No se incluyen las soldaduras correspondientes.
Es por cuenta del contratista las herramientas y fungibles. No incluye el carril, que será aportado por TMB.
La unidad viene referenciada a unidad de carril.
Para los trabajos de traslado, carga y descarga, y posicionamiento  se requiere el empleo de maquinaria auxiliar de vía con grúa y maquinasta homologado, que serán aportados por TMB.</t>
  </si>
  <si>
    <t xml:space="preserve"> 1220 carrils (21960m)</t>
  </si>
  <si>
    <t>4.5.4</t>
  </si>
  <si>
    <t>Sustitución  de carril nuevo soldado en barras largas de hasta 72m (incluído), comprendiendo el desclavado de carril anterior, desembridado o corte, corrido (en caso de ser necesario), relevo del carril,  taladrado de los agujeros para los tornillos de brida, tanto en el cupón como en los carriles adyacentes, embridado,  clavado y comprobación del par de apriete según la sujecion. Incluye colocación de conexiones de retorno, taladro para la colocación de lazos de juntas inductivas. Incluye también la carga y descarga en lugar designado con pórticos de carril si se realiza en la misma jornada de trabajo. 
Es por cuenta del contratista las herramientas y fungibles. No incluye el carril, que será aportado por TMB.
La unidad viene referenciada a unidad de barra larga soldada relevada de hasta 72m.
Para los trabajos de traslado, carga y descarga, y posicionamiento  se requiere el empleo de maquinaria auxiliar de vía con grúa,  pórticos de carril y maquinista homologado, que serán aportados por TMB.</t>
  </si>
  <si>
    <t>unidad de barra larga soldada</t>
  </si>
  <si>
    <t xml:space="preserve">352 barras largas soldadas </t>
  </si>
  <si>
    <t>km via</t>
  </si>
  <si>
    <t>%Via</t>
  </si>
  <si>
    <t>Tipo 1. Via General</t>
  </si>
  <si>
    <t>Tipo 2. Via General + Especial</t>
  </si>
  <si>
    <t>Tipo 3. Via General + CC</t>
  </si>
  <si>
    <t>Tipo 4. Via General + CC + Especial</t>
  </si>
  <si>
    <t>4.5.5</t>
  </si>
  <si>
    <t>Sustitución  de carril nuevo soldado en barras largas para longitudes entre 72m y 144m (dos barras soldadas), comprendiendo el desclavado de carril anterior, desembridado o corte, corrido (en caso de ser necesario), relevo del carril,  taladrado de los agujeros para los tornillos de brida, tanto en el cupón como en los carriles adyacentes, embridado,  clavado y comprobación del par de apriete según la sujecion. Incluye colocación de conexiones de retorno, taladro para la colocación de lazos de juntas inductivas. Incluye también la carga y descarga en lugar designado con pórticos de carril si se realiza en la misma jornada de trabajo.
Es por cuenta del contratista las herramientas y fungibles. No incluye el carril, que será aportado por TMB.
La unidad viene referenciada a unidad de barra larga soldada relevada de entre 72m y 144m.
Para los trabajos de traslado, carga y descarga, y posicionamiento  se requiere el empleo de maquinaria auxiliar de vía con grúa,  pórticos de carril y maquinista homologado, que serán aportados por TMB.</t>
  </si>
  <si>
    <t xml:space="preserve">140 barras largas soldadas </t>
  </si>
  <si>
    <t>4.5.6</t>
  </si>
  <si>
    <t>Sustitución de 1 a 4 barras simples correlativas y complementarias de la unidad de obra 4.5.4, para longitudes de entre 72m y 144m, efectuada durante la misma jornada de trabajo y  por la misma brigada de trabajo,  comprendiendo el desclavado de carril anterior, desembridado o corte, corrido (en caso de ser necesario), relevo del carril,  taladrado de los agujeros para los tornillos de brida, tanto en el cupón como en los carriles adyacentes, embridado,  clavado y comprobación del par de apriete según la sujecion. Incluye colocación de conexiones de retorno, taladro para la colocación de lazos de juntas inductivas. Incluye también la carga y descarga en lugar designado con pórticos de carril si se realiza en la misma jornada de trabajo.
Es por cuenta del contratista las herramientas y fungibles. No incluye el carril, que será aportado por TMB.
La unidad viene referenciada a unidad añadido a la barra larga soldada de 72m.
Para los trabajos de traslado, carga y descarga, y posicionamiento  se requiere el empleo de maquinaria auxiliar de vía con grúa,  pórticos de carril y maquinista homologado, que serán aportados por TMB.</t>
  </si>
  <si>
    <t>280 carriles</t>
  </si>
  <si>
    <t>4.5.7</t>
  </si>
  <si>
    <t>Ejecución de soldadura aluminotérmica en parque, en barras largas de carril, suelto sobre soportes de madera. Incluye inspección por ultrasonidos, con operador homologado.  Firma de la soldadura mediante troquel.
Los materiales de consumo (carga, moldes, etc.), esmerilado y todas las herramientas necesarias son a cargo del contratista.
En horario de trabajo nocturno o diurno en base de mantenimiento.</t>
  </si>
  <si>
    <t>4.5.8</t>
  </si>
  <si>
    <t>Ejecución de soldadura aluminotérmica en parque en carriles “especiales” (carril extraduro, mixto o 54A) en barras largas de carril, suelto sobre soportes de madera. Incluye inspección por ultrasonidos, con operador homologado.  Firma de la soldadura mediante troquel.
Los materiales de consumo (carga, moldes, etc.), esmerilado y todas las herramientas necesarias son a cargo del contratista.
En horario de trabajo nocturno o diurno en base de mantenimiento.</t>
  </si>
  <si>
    <t>4.5.9</t>
  </si>
  <si>
    <t>Soldadura de carril de perfil 54E1, aislado en plena vía,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t>
  </si>
  <si>
    <t>4.5.10</t>
  </si>
  <si>
    <t>Soldadura de carril aislado en plena vía en carriles “especiales” (carril extraduro, mixto o 54A)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t>
  </si>
  <si>
    <t>4.5.11</t>
  </si>
  <si>
    <t>Soldadura de carri de perfil 54E1, aislado en plena vía con contracarril,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t>
  </si>
  <si>
    <t>4.5.12</t>
  </si>
  <si>
    <t>Soldadura de carril aislado en plena vía con contracarril en carriles “especiales” (carril extraduro, mixto o 54A)con contracarril,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t>
  </si>
  <si>
    <t>4.5.13</t>
  </si>
  <si>
    <t>Intervención en contracarril como actividad complementaria a todas las unidades de obra del grupo 4.5,  excepto la 4.5.11 y la 4.5.12. donde ya se encuentra incluído. Principalmente consiste en montar y/o desmontar contracarriles para la realización de los trabajos indicados. Es por cuenta del contratista las herramientas y fungibles.
En horario de trabajo nocturno y en túnel.</t>
  </si>
  <si>
    <t>4.5.14</t>
  </si>
  <si>
    <t>Sustitución de cruzamiento de cualquier tipo o tangente incluyendo el levante del viejo, colocación del nuevo, consolidación de la clavazón y embridado correcto, así como levante y colocación de los codales del contracarril en su caso. Carga,transporte, descarga y acopio del cruzamiento levantado.
Es por cuenta del contratista las herramientas y fungibles.
En horario de trabajo nocturno y en túnel.
Indistinto recambio nuevo o de segundo uso.</t>
  </si>
  <si>
    <t>4.5.15</t>
  </si>
  <si>
    <t>Sustitución de  aguja y/o contraaguja de cualquier tipo, incluyendo desclavado y levante del existente, montaje de la nueva aguja y/o aguja correspondiente, clavado embridado y conexión de tirantes. Carga, transporte, descarga y acopio del conjunto.
Es por cuenta del contratista las herramientas y fungibles.
En horario de trabajo nocturno y en túnel.
Indistinto recmbio nuevo o de segundo uso.</t>
  </si>
  <si>
    <t>4.5.16</t>
  </si>
  <si>
    <t>Sustitución del conjunto e  aguja y contraaguja de cualquier tipo, incluyendo desclavado y levante del existente, montaje de la nueva aguja y aguja correspondiente, clavado embridado y conexión de tirantes. Carga, transporte, descarga y acopio del conjunto.
Es por cuenta del contratista las herramientas y fungibles.
En horario de trabajo nocturno y en túnel.
Indistinto conjunto nuevo o de segundo uso.</t>
  </si>
  <si>
    <t>4.5.17</t>
  </si>
  <si>
    <t>Sustitución de junta aislada por otra junta aislante incluyendo retirada del balasto necesario, levante de junta vieja con cortes de carril sobrante, montaje de la nueva, corrido de carril (en caso de ser necesario), ejecución por la contrata de dos soldaduras en vía y dos taladros para conexión, descarga y transporte de materiales nuevos desde la estación más próxima, reposición del balasto necesario, nivelación, carga y transporte de los materiales viejos hasta dicha estación, su acopio y carga en vagón, herramientas, útiles y medios necesarios.
Es por cuenta del contratista las herramientas y fungibles.
En horario de trabajo nocturno y en túnel.
Indistinto carril nuevo o de segundo uso.</t>
  </si>
  <si>
    <t>4.5.18</t>
  </si>
  <si>
    <t>Cambio de carril entre ambos hilos, comprende desclavado total del carril del hilo bajo y del alto, desembridados, aproximación del carril situado en el hilo bajo al alto y viceversa, posicionado de ambos hilos, desembridados, clavados y embridados necesarios para ambos hilos, así como loscortes y taladros de carril necesarios. Incluye herramientas y medios auxiliares.</t>
  </si>
  <si>
    <t>4.5.19</t>
  </si>
  <si>
    <t>Reparación de extremo de carril aplastado o desgastado, mediante soldadura al arco eléctrico, de acuerdo con el proceso desarrollado en la NRV 3031 en una longitud de 120 mm. medidos en la fase de preparación, con una capa de cordonesde soldadura, incluyendo materiales de soldadura, mano de obra, herramientas y medios auxiliares desplazamientos.</t>
  </si>
  <si>
    <t>4.5.20</t>
  </si>
  <si>
    <t>Trabajo nocturno de neutralización de vía en barra larga, comprendiendo el aflojado de las sujeciones en toda la longitud de vía a tratar, colocación de rodillos para provocar el relajamiento mediante pequeños golpes con mazo de plástico o madera en las barras y una vez conseguido el tensado adecuado con los tensoreshidráulicos se realizará un nuevo apretado correcto. No se incluyen cortes ni soldaduras de carril. Serán por cuenta de la Contrata, maquinaria, mazos, rodillos y todos los útiles necesarios así como los tensores hidráulicos.</t>
  </si>
  <si>
    <t>4.5.21</t>
  </si>
  <si>
    <t>Trabajo nocturno, en plena vía, túnel o estación en vía en homogeneización de tensiones en barra larga, comprendiendo el aflojado de las sujeciones de toda la longitud de vía a tratar, colocación de rodillos en longitud superior a 150 m., para provocar un relajamiento mediante pequeños golpes con mazo de plástico o madera y se realizará un nuevo apretado correcto. No se incluyen ortes ni soldaduras de carril.&lt;Serán por cuenta de la Contrata, maquinaria, mazos, rodillos y todos los útiles necesarios.</t>
  </si>
  <si>
    <t>4.5.22</t>
  </si>
  <si>
    <t>Jornada nocturna de equipos de 3 operarios de carga o descarga de carriles suelto, agujas y contraagujas, cruzamientos, juntas aislantes o aparatos de dilatación incluyendo la aproximación de los materiales al punto de carga o acopio y distribución en su caso en el lugar de descarga, recogida de material de material usado, incluyendo la descarga a los acopios correspondientes en horario nocturno.
Se medirá por unidad.
Este trabajo incluye la mano de obra, los medios necesarios para la realización de los trabajos.
La dresina y el tractorista habilitado serán a cuenta de TMB.</t>
  </si>
  <si>
    <t>4.5.23</t>
  </si>
  <si>
    <t>Jornada nocturna de equipo de 3 operarios para carga de carriles soldados en parque sobre diplorys, transporte al tajo de trabajo, distribución y descarga o viceversa.
Se medirá por unidad.
Este trabajo incluye la mano de obra, los medios necesarios para la realización de los trabajos.
La dresina, dyploris y el tractorista habilitado serán a cuenta de TMB.</t>
  </si>
  <si>
    <t>4.5.24</t>
  </si>
  <si>
    <t>Esmerilado preventivo de carril mediante carro amolador ligero, para eliminar la fina capa de oxido presente en los carriles posterior a su instalación en vía para retardar la aparición de desgaste ondulatorio y alargar su vida útil.</t>
  </si>
  <si>
    <t>4.5.25</t>
  </si>
  <si>
    <t>Esmerilado preventivo de desvíos. Incluye el esmerilado de  todas sus partes: cambios, carriles de unión y cruzamientos, es decir:
– Esmerilado del desvío restableciendo la geometría de la cabeza del carril y eliminando el desgate ondulatorio y cualquier otro tipo de defecto..
– Eliminación de rababas y afinado de las puntas de los espadines.
– Medición del estado del carril y los componentes del aparato de vía antes, durante y después del esmerilado. El perfil longitudinal y el perfil transversal se deberán medir según la norma EN13231-3.
El equipo a utilizar deberá ser dimensionado para realizar el trabajo completo en un desvío por jornada de trabajo, incluyendo transiciones, cambio, carriles de unión y cruzamientos.</t>
  </si>
  <si>
    <t>4.5.26</t>
  </si>
  <si>
    <t xml:space="preserve">Esmerilado y/o fresado preventivo de carril mediante vehiculo pesado autopropulsado.
Incluye el traslado y retirada del vehículo a la instalaciones del FMB , trabajos de regeneración de carril a perfil normalizado y medidas de perfil de carril y desgaste ondulatorio antes y después de los trabajos, así como todos los trabajos auxiliares o de reposición que la maquina requiera para su funcionamiento. El lote mínimo de trabajo es de 3.000,00 metros lineales
</t>
  </si>
  <si>
    <t>4.5.27</t>
  </si>
  <si>
    <t>Recàrrega de creuaments mitjançant soldadura elèctrica. Inclou Amolat de preparació, de neteja o de sanejament, comprovació d'absència de fissures a la zona amolada, preescalfement de la zona de recàrrega. Dipòsit de cordons de reparació o de recàrrega, amolat de desbast i esmerilat final, verificació geomètrica final i control de qualitat mitjançant líquids penetrants. És per compte del contractista tot el material necessari (eines i fungibles) per a la realització dels treballs.</t>
  </si>
  <si>
    <t>Unidad</t>
  </si>
  <si>
    <t>4.5.29</t>
  </si>
  <si>
    <t>Ejecución de soldadura por arco eléctrico de cualquier tipo de carril en parque para formación de barras de carril de hasta 72 metros de longitud. Incluye transporte de ida y vuelta del equipo de soldadura a base de mantenimiento, vayacar para el movimiento de los carriles, limpieza e inspección.
Trabajo diurno sin restricción horaria. El lote mínimo para este tipo de soldaduras es de 120 soldaduras a ejecutar en un plazo de 10 días habiles.</t>
  </si>
  <si>
    <t>4.5.30</t>
  </si>
  <si>
    <t>Ejecución de soldadura por arco eléctrico de cualquier tipo de carril en via general para formación de barras de carril superiores a 72 metros de longitud. Incluye transporte de ida y vuelta del equipo de soldadura a base de mantenimiento, vayacar para el movimiento de los carriles, limpieza e inspección.
Trabajo diurno sin restricción horaria. El lote mínimo para este tipo de soldaduras es de 120 soldaduras a ejecutar en un plazo de 20 días habiles.</t>
  </si>
  <si>
    <t>4.6</t>
  </si>
  <si>
    <t>Mantenimiento de cunetas y desviación de filtraciones</t>
  </si>
  <si>
    <t>4.6.1</t>
  </si>
  <si>
    <t xml:space="preserve">Limpieza de plataforma de vía, por medios manuales y/o maquinaria industrial (agua a presión tipo karcher), con rascado de tierras o “costra” existente, barrido y/o aspiración. Además, se incluye la recogida de virutas metálicas, de materiales, salitre, tierras, desperdicios y papeles acumulados en la plataforma, así como la limpieza de todos los canales (laterales, centrales, etc). Los restos y basura se recogerán en bolsas o sacos. Está incluida la recolocación de trámex si fuera preciso . Este trabajo incluye la mano de obra, pequeño material y medios auxiliares necesarios para la realización de los trabajos. 
Se medirá por metros cuadradros de vía simple.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
</t>
  </si>
  <si>
    <t>metre quadrat</t>
  </si>
  <si>
    <t>MANT. DRENATGE I FILTRACIONS L1</t>
  </si>
  <si>
    <t>MANT. DRENATGE I FILTRACIONS L2</t>
  </si>
  <si>
    <t>MANT. DRENATGE I FILTRACIONS L3</t>
  </si>
  <si>
    <t>MANT. DRENATGE I FILTRACIONS L4</t>
  </si>
  <si>
    <t>MANT. DRENATGE I FILTRACIONS L5</t>
  </si>
  <si>
    <t>MANT. DRENATGE I FILTRACIONS L9 NORD</t>
  </si>
  <si>
    <t>MANT. DRENATGE I FILTRACIONS L9 SUD</t>
  </si>
  <si>
    <t>MANT. DRENATGE I FILTRACIONS L11</t>
  </si>
  <si>
    <t>4.6.2</t>
  </si>
  <si>
    <t>Desatranco, repicado y/o limpieza de canales centrales, canales laterales de hastiales, canales, tubos transversales,colectores,  etcétera, y en general todos aquellos elementos lineales abiertos o cerrados, que permitan evacuar el agua de sus zonas de influencia, con medios manuales o maquinaria industrial ( martillo eléctrico, máquina desatascadora..), debiendo dejarse limpias de elementos que disminuyan su sección hidráulica. Incluye sacar y recolocar cualquier tapa o rejilla si fuera preciso. Además, se considera  la limpieza  de sus zonas colindantes (0,5 m a ambos lados)  y la recogida de restos de materiales en bolsas o sacos.   
Se medirá por metros lineales de canal/cuneta/tubo/etc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</si>
  <si>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4.6.3</t>
  </si>
  <si>
    <t xml:space="preserve">Desatranco, repicado y/o limpieza de arquetas, sumideros, desagües, registros, etcétera, y en general todos aquellos elementos no lineales que permitan evacuar el agua de sus zonas de influencia, con medios manuales o maquinaria industrial (martillo eléctrico, máquina desatascadora..), debiendo dejarse limpias de elementos que disminuyan su sección hidráulica. Incluye sacar y recolocar cualquier tapa o rejilla si fuera preciso. se considera  la limpieza  de sus zonas colindantes (0,5 m a ambos lados)  y la recogida de restos de materiales en bolsas o sacos.
Se medirá por unidad de arqueta/desagüe/registro/etc. finalizado.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
</t>
  </si>
  <si>
    <t>4.6.4</t>
  </si>
  <si>
    <t>4.6.5</t>
  </si>
  <si>
    <t>4.6.6</t>
  </si>
  <si>
    <t>4.6.7</t>
  </si>
  <si>
    <t>4.6.8</t>
  </si>
  <si>
    <t>4.6.9</t>
  </si>
  <si>
    <t>4.6.10</t>
  </si>
  <si>
    <t>4.6.11</t>
  </si>
  <si>
    <t xml:space="preserve">Desatranco, repicado y/o limpieza de alojamientos de motores, con medios manuales o maquinaria industrial (martillo eléctrico), debiendo dejarse limpios de elementos que disminuyan su sección hidráulica. Incluye los trabajos de desaguado del motor,  la limpieza  de sus zonas colindantes (0,5 m a ambos lados)  y la recogida de restos de materiales en bolsas o sacos. 
Se medirá por unidad de alojamiento de motor finalizado.
Este trabajo incluye la mano de obra, pequeño material y medios auxiliares necesarios para la realización de los trabajos. 
El transporte de los medios auxiliares y materiales, desde el depósito hasta la zona de obra, será por cuenta del Contratista. 
Se incluye en el trabajo la retirada de sacos, bolsas o restos de materiales a vertedero autorizado en horario nocturno.
</t>
  </si>
  <si>
    <t>4.6.12</t>
  </si>
  <si>
    <t>4.6.13</t>
  </si>
  <si>
    <t>4.6.14</t>
  </si>
  <si>
    <t>4.6.15</t>
  </si>
  <si>
    <t>4.6.16</t>
  </si>
  <si>
    <t>4.6.17</t>
  </si>
  <si>
    <t>4.6.18</t>
  </si>
  <si>
    <t>4.6.19</t>
  </si>
  <si>
    <t>4.6.20</t>
  </si>
  <si>
    <t>Profundización, ensanche o ejecución de nuevas regatas, canales longitudinales o transversales en hormigón (no canal central de entrevía) ya existentes  de hasta 0,25 m de altura y 25 cm de ancho, con medios mecánicos (martillo eléctrico) para mejorar el drenaje de la plataforma. Se incluye la retirada y recolocación de rejilla o tapa de cualquier tipo. Se incluye también la limpieza  la limpieza de los restos de obra de la plataforma, recogida de los restos de materiales en bolsas y sacos. 
Se medirá por metros lineales de canal o regata.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</si>
  <si>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Ejecución de arquetas de registro o instalación de arqueta prefabricada en balasto. Se incluirán los trabajos de retirada de balasto, formación de arquete, conexiones de conducciones y remates, y relleno posterior con balasto. 
Se medirá por unidad de arqueta montada y conexionada.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</si>
  <si>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unidad de arqueta montada y conexionada</t>
  </si>
  <si>
    <t>Sustitución de colector enterrado en balasto. Estos trabajos incluyen la retirada de balasto para descubrir el tubo existente, demolición y/o retirada del mismo con medios manuales o mecánicos, instalación de tubo de PVC , conexionado a la red existente y relleno posterior  con balasto. 
Se medirá por metro lineal de colector sustituído.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</si>
  <si>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 xml:space="preserve">Ejecución de canal de drenaje de entrevía en hormigón. Estos trabajos incluyen el picado del hormigón hasta conseguir profundizar la cota necesaria según la caída natural del drenaje ya existente, instalación de encofrados y vertido y vibrado de hormigón , conexionado a la red existente, e instalación de rejilla de trámex (suministrada por TMB) una vez terminado el trabajo.
Se comprobará que en la nueva sección fluye el agua según su caída natural sin producir resaltes o estancamientos, y que la rejilla soporta la carga de un operario sobre él.
Se medirá por metro lineal de canal ejecutado.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
</t>
  </si>
  <si>
    <t>Instalación, sustitución y/o reparación de elementos dañados de rejilla electro-soldada galvanizada (trámex 100x50cm). No se incluye el suministro de trámex ni las piezas de amarre a la estructura (perfiles metálicos de apoyo longitudinal, tornillería asociada, brocas, tacos, etc.) si fueran necesarios. Se comprobará que la rejilla de trámex se acopla perfectamente a la estructura de soporte y el conjunto soporta la carga de un operario sobre él. 
Se medirá por metros lineales.
Este trabajo incluye la mano de obra, pequeño material y medios auxiliares necesarios para la realización de los trabajos. Se incluye también la retirada de los restos de los trabajos en bolsas y/o sacos.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</si>
  <si>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El preu és menor, ja no inclou la "rejilla"</t>
  </si>
  <si>
    <t>Limpieza y picado de salitre, incrustaciones de cal, óxido u otros materiales solidificados en el hastial del túnel (incluyendo canal lateral) con medios manuales o maquinaria industrial (martillo eléctrico).
Se medirá por metros lineles de vía.
Este trabajo también incluye la mano de obra, pequeño material y medios auxiliares necesarios para la realización de los trabajos.
El transporte de los medios auxiliares y materiales, desde el depósito hasta la zona de obra, será por cuenta del Contratista.  
No se incluye en el trabajo la retirada de sacos, bolsas o restos de materiales a vertedero autorizado en horario nocturno.</t>
  </si>
  <si>
    <t>Ejecucion de catas en balasto u hormigón con medios manuales o maquinaria industrial (martillo eléctrico), para la localización de colectores enterrados o puntos obstruídos en éstos.
Se medirá por unidad.
Este trabajo también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</si>
  <si>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Jornada de retirada de lodos y desatranco de la canal central, perimetral, transversal, etc.. del saneamiento por medios mecánicos con ayuda de un equipo de agua alta presión remolcado propiedad de TMB y un equipo de 3 operarios. Además se considera la limpieza de todo el ancho de la plataforma y la recogida de restos de materiales en bolsas o sacos. 
Se medirá por unidad.
Este trabajo incluye la mano de obra, pequeño material y medios auxiliares necesarios para la realización de los trabajos.
El transporte de los medios auxiliares y materiales, desde el depósito hasta la zona de obra, será por cuenta del Contratista. 
El transporte del equipo de presión será realizado por TMB.
Se incluye en el trabajo la carga y descarga  de sacos, bolsas o restos de materiales a vertedero autorizado en horario nocturno realizado durante la misma jornada de trabajo.</t>
  </si>
  <si>
    <t>Desvío de una filtración, comprendiendo  la colocación de mantas en túnel (tipo Carfoam Bs1d0 según UNE EN 13501-1:2002, con ancho  2m y longitud variable) o de plancha minionda (tipo POLYLIT FR de policarbonato  BS1D0  o similar, con medidas 1,3X3m) según la tipología del túnel, y los herrajes necesarios para mantenerla fija en la bóveda o en el hastial.  
Se medirá por metro cuadrado de manta/plancha instalada.
Este trabajo también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nocturno.
La manta y los herrajes de fijación serán proporcionados por TMB.
Para estos trabajos se requiere el empleo de maquinaria auxiliar de vía con castillete o cesta, que aportará TMB, aunque el contratista deberá aportar, si fuera necesario, andamio para la realización de los trabajos en zonas de alta densidad de filtraciones.</t>
  </si>
  <si>
    <t xml:space="preserve">Conservación de las mantas, planchas ignífugas, canaletas de PVC y en general de los materiales instalados para el desvío de filtraciones, incluyendo la inspección de la zona de trabajo, retirada o refuerzo de los elementos deteriorados, repicado del paramento en caso de haber elementos con riesgo de desprendimiento, apriete de tornillería, y reposición de parches electrosoldados y sellado de juntas perimetrales si fuera necesario. 
Se medirá por unidad reparada.
Este trabajo también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nocturno.
Para estos trabajos se requiere el empleo de maquinaria auxiliar de vía con castillete o cesta, que aportará TMB, aunque el contratista deberá aportar, si fuera necesario, andamio para la realización de los trabajos en zonas de alta densidad de filtraciones. </t>
  </si>
  <si>
    <t xml:space="preserve">Pequeñas reparaciones en bóveda o hastial tales como saneo, repicado de grietas o juntas de pantallas, o puntos alterados del revestimiento del túnel  con riesgo de desprendimiento de materiales.
Se medirá por jornada.
Este trabajo también incluye la mano de obra, pequeño material y medios auxiliares necesarios para la realización de los trabajos.
El transporte de los medios auxiliares y materiales, desde el depósito hasta la zona de obra, será por cuenta del Contratista.  También se incluye en el trabajo la retirada de sacos, bolsas o restos de materiales a vertedero autorizado en horario nocturno.
Para estos trabajos se requiere el empleo de maquinaria auxiliar de vía con castillete o cesta, que aportará TMB, aunque el contratista deberá aportar, si fuera necesario, andamio para la realización de los trabajos en zonas de alta densidad de filtraciones. </t>
  </si>
  <si>
    <t>Obturación instantánea de vía de agua o fisura mediante la aplicación de mortero de fraguado ultrarrápido, inyección de resinas monocomponentes hidroexpansivas o similar. Se incluye la limpieza y preparación de la superficie, así como el desaguado de la zona a obturar si fuera necesario.
Este trabajo incluye la mano de obra, pequeño material fungible y medios auxiliares necesarios para la realización de los trabajos. 
Se medirá por jornada.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</si>
  <si>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Reparación de pavimento o solera de hormigón mediante la aplicación de una capa de mortero de cemento de fraguado rápido (de 15 a 35 minutos) y altas resistencias iniciales, con 40 mm de espesor medio. Se agregará árido al agua de amasado antes de añadir el mortero. Se incluye también la humectación del soporte, preparación del mortero, protección y curado de las zonas reparadas y preparación del soporte.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</si>
  <si>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Reparación de surgencias de agua que "brotan" en la losa de hormigón, entre las fijaciones, y  que afectan a elementos de la vía degradándolas,  mediante el relleno con una capa de mortero de cemento autonivelante de fraguado rápido (de 15 a 35 minutos) y altas resistencias iniciales. Se incluye también el desmontaje de las fijaciones existentes degradadas, repicado del dado de soporte o cajón de la fijación si lo hubiere,  la preparación del soporte, preparación del cemento, encofrado de la pieza si fuera necesario, relleno o reparación de la pieza y montaje de la nueva fijación si fuera necesario.
Se mide por metro lineal de losa de hormigón-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</si>
  <si>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Ejecución  de murete de mampostería de altura variable de 0,20 a 0,50 m.en cuneta lateral para mejora reconducción y contención de las aguas y aumento de sección.  Se incluye también la preparación del mortero de pega y la preparación del soporte.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t>
  </si>
  <si>
    <t>metre linial de muret</t>
  </si>
  <si>
    <t xml:space="preserve">Jornada de limpieza de grasa, óxido u otros materiales en el borde activo y/o superfície del carril con medios mecánicos (vagón de limpieza de carriles propiedad de TMB) y equipo de 2 operarios) . Además, se incluye la recogida de virutas metálicas, de materiales, salitre, tierras, desperdicios y papeles acumulados en la plataforma, así como su limpieza con medios manuales y/o maquinaria eléctrica. Los restos y basura se recogerán en bolsas o sacos. Está incluida la recolocación de trámex si fuera preciso . Este trabajo incluye la mano de obra, pequeño material y medios auxiliares necesarios para la realización de los trabajos. 
Se medirá por jornada.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
</t>
  </si>
  <si>
    <t>4.6.21</t>
  </si>
  <si>
    <t xml:space="preserve">Jornada FESTIVA de limpieza de grasa, óxido u otros materiales en el borde activo y/o superfície del carril con medios mecánicos (agua a presión tipo karcher) y dos equipos de 6 operarios. Además, se incluye la recogida de virutas metálicas, de materiales, salitre, tierras, desperdicios y papeles acumulados en la plataforma, así como su limpieza con medios manuales y/o maquinaria eléctrica. Los restos y basura se recogerán en bolsas o sacos. Está incluida la recolocación de trámex si fuera preciso . Este trabajo incluye la mano de obra, pequeño material y medios auxiliares necesarios para la realización de los trabajos. 
Se medirá por unidad.
El transporte de los medios auxiliares y materiales, desde el depósito hasta la zona de obra, será por cuenta del Contratista. 
Se incluye en el trabajo la carga y descarga  de sacos, bolsas o restos de materiales a vertedero autorizado en horario nocturno realizado durante la misma jornada de trabajo.
</t>
  </si>
  <si>
    <t>4.6.22</t>
  </si>
  <si>
    <t xml:space="preserve">Limpieza de tiros de ventilación natural con acceso desde túnel, según anexo XX del PPT.
Se mide por unidad.
</t>
  </si>
  <si>
    <t>4.6.23</t>
  </si>
  <si>
    <t xml:space="preserve">Jornada completa de carga y descarga de cualquier tipo de residuo o material en línea y/o depósito con utilización de dresina, incluyendo la descarga a un contenedor en horario nocturno. 
La retirada del material procedente de los tajos ejecutados y su recogida y apilado la debe hacer el Contratista lo antes posible, aprovechando al máximo los medios de transporte establecidos para ello, sin producir paralizaciones del material móvil en los puntos de recogida y acopio. 
Este trabajo incluye la mano de obra, los medios necesarios para la realización de los trabajos.
La dresina y el tractorista habilitado serán a cuenta de TMB.
</t>
  </si>
  <si>
    <t>4.7</t>
  </si>
  <si>
    <t>Mantenimiento por muestreo del estado y apriete de fijaciones</t>
  </si>
  <si>
    <t>Esta unidad de obra comprende los servicios a continuación relacionados.</t>
  </si>
  <si>
    <t>4.7.1</t>
  </si>
  <si>
    <t>Inspección por muestreo definido AQL de calidad del estado y apriete de las fijaciones de acuerdo a instrucción de mantenimiento. . Es por cuenta del contratista las herramientas y fungibles.
En horario de trabajo nocturno y en túnel.</t>
  </si>
  <si>
    <t>MANT. PER MOSTREIG DE FIXACIONS LC</t>
  </si>
  <si>
    <t>MANT. PER MOSTREIG DE FIXACIONS L9 NORD</t>
  </si>
  <si>
    <t>MANT. PER MOSTREIG DE FIXACIONS L9 SUD</t>
  </si>
  <si>
    <t>4.7.2</t>
  </si>
  <si>
    <t>Reapriete de las fijaciones de acuerdo con la instrucción de mantenimiento. Es por cuenta del contratista las herramientas y fungibles. Medidas correctoras derivadas del resultado de una inspección con resultado "NO CONFORME" según AQL están incluidas, significando la comprobación del 100% de las fijaciones del tramo.
Supuesta L9N al 50%. Supuesta L9S al 50%.
En horario de trabajo nocturno y en túnel.</t>
  </si>
  <si>
    <t>4.8</t>
  </si>
  <si>
    <t>Levantamientos topográficos y estudios</t>
  </si>
  <si>
    <t>4.8.1</t>
  </si>
  <si>
    <t>TREBALLS OFICINA TÈCNICA</t>
  </si>
  <si>
    <t>Aixecaments Topogràfics</t>
  </si>
  <si>
    <t>4.8.2</t>
  </si>
  <si>
    <t>Treballs d'optimització de traçat de via., anàlisi i  optimització del traçat, entrega de plànols en autocad, entrega de dades per a la batonadora i supervisió topogràfica a la realització dels treballs.</t>
  </si>
  <si>
    <t>4.9</t>
  </si>
  <si>
    <t>Trabajos con maquinaria de vía</t>
  </si>
  <si>
    <t>4.9.3</t>
  </si>
  <si>
    <t>TREBALLS MAQUINÀRIA PESADA</t>
  </si>
  <si>
    <t>Treballs amb Vaiacar. Inclou maquinista</t>
  </si>
  <si>
    <t>4.9.4</t>
  </si>
  <si>
    <t>Tracció per a plataformes i Tolves. Inclou Maquinista</t>
  </si>
  <si>
    <t>4.10</t>
  </si>
  <si>
    <t>Correctius imprevistos</t>
  </si>
  <si>
    <t>4.10.1</t>
  </si>
  <si>
    <t>CORRECTIUS IMPREVISTOS (via o aparells de via en balast per via en placa).</t>
  </si>
  <si>
    <t>Partida alçada a justificar per la transformació de via o aparells de via en balast per via en placa, amb tall extraordinari fora de la franja de manteniment. La partida inclou els treballs previs de preparació del tall, l'establiment del tall de via per a l'execució de les feines i la sol·licitud dels permisos de les diferents administracions per les ocupacions de l'espai públic.</t>
  </si>
  <si>
    <t>4.10.2</t>
  </si>
  <si>
    <t>CORRECTIUS IMPREVISTOS (via o aparells de via en placa per via en balast).</t>
  </si>
  <si>
    <t>Partida alçada a justificar per la transformació de via o aparells de via en placa per via en balast, amb tall extraordinari fora de la franja de manteniment. La partida inclou els treballs previs de preparació del tall, l'establiment del tall de via per a l'execució de les feines i la sol·licitud dels permisos de les diferents administracions per les ocupacions de l'espai públic.</t>
  </si>
  <si>
    <t>4.10.3</t>
  </si>
  <si>
    <t>CORRECTIUS IMPREVISTOS (via o aparells de via en placa per via en placa).</t>
  </si>
  <si>
    <t>Partida alçada a justificar per la transformació de via o aparells per via en placa, amb tall extraordinari fora de la franja de manteniment. La partida inclou els treballs previs de preparació del tall, l'establiment del tall de via per a l'execució de les feines i la sol·licitud dels permisos de les diferents administracions per les ocupacions de l'espai públic.</t>
  </si>
  <si>
    <t>4.10.4</t>
  </si>
  <si>
    <t>CORRECTIUS IMPREVISTOS (aparells de via en balast o en placa de formigó).</t>
  </si>
  <si>
    <t>Partida alçada a justificar per la renovació d'aparells de via en balast o en placa de formigó dins de la franja horaria de manteniment.</t>
  </si>
  <si>
    <t>TOTAL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</si>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</sst>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
  </numFmts>
  <fonts count="7">
    <font>
      <sz val="11"/>
      <color theme="1"/>
      <name val="Calibri"/>
      <family val="2"/>
      <scheme val="minor"/>
    </font>
    <font>
      <sz val="11"/>
      <color theme="1"/>
      <name val="Calibri"/>
      <family val="2"/>
      <scheme val="minor"/>
    </font>
    <font>
      <sz val="8"/>
      <color theme="1"/>
      <name val="Calibri"/>
      <family val="2"/>
      <scheme val="minor"/>
    </font>
    <font>
      <sz val="8"/>
      <color rgb="FF000000"/>
      <name val="Calibri"/>
      <family val="2"/>
      <scheme val="minor"/>
    </font>
    <font>
      <sz val="9"/>
      <color theme="1"/>
      <name val="Calibri"/>
      <family val="2"/>
      <scheme val="minor"/>
    </font>
    <font>
      <sz val="11"/>
      <color rgb="FF000000"/>
      <name val="Calibri"/>
      <family val="2"/>
    </font>
    <font>
      <b/>
      <sz val="8"/>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medium">
        <color indexed="64"/>
      </left>
      <right style="hair">
        <color auto="1"/>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auto="1"/>
      </right>
      <top style="medium">
        <color indexed="64"/>
      </top>
      <bottom style="thin">
        <color indexed="64"/>
      </bottom>
      <diagonal/>
    </border>
    <border>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right/>
      <top style="medium">
        <color indexed="64"/>
      </top>
      <bottom style="thin">
        <color indexed="64"/>
      </bottom>
      <diagonal/>
    </border>
    <border>
      <left style="medium">
        <color indexed="64"/>
      </left>
      <right style="hair">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indexed="64"/>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medium">
        <color indexed="64"/>
      </left>
      <right style="hair">
        <color auto="1"/>
      </right>
      <top/>
      <bottom/>
      <diagonal/>
    </border>
    <border>
      <left/>
      <right style="hair">
        <color auto="1"/>
      </right>
      <top/>
      <bottom/>
      <diagonal/>
    </border>
    <border>
      <left style="hair">
        <color auto="1"/>
      </left>
      <right style="hair">
        <color auto="1"/>
      </right>
      <top/>
      <bottom/>
      <diagonal/>
    </border>
    <border>
      <left style="medium">
        <color indexed="64"/>
      </left>
      <right style="hair">
        <color auto="1"/>
      </right>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medium">
        <color indexed="64"/>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bottom style="medium">
        <color indexed="64"/>
      </bottom>
      <diagonal/>
    </border>
    <border>
      <left style="hair">
        <color auto="1"/>
      </left>
      <right/>
      <top style="thin">
        <color indexed="64"/>
      </top>
      <bottom style="hair">
        <color auto="1"/>
      </bottom>
      <diagonal/>
    </border>
    <border>
      <left style="hair">
        <color auto="1"/>
      </left>
      <right style="hair">
        <color auto="1"/>
      </right>
      <top/>
      <bottom style="medium">
        <color indexed="64"/>
      </bottom>
      <diagonal/>
    </border>
    <border>
      <left style="hair">
        <color auto="1"/>
      </left>
      <right/>
      <top/>
      <bottom style="hair">
        <color auto="1"/>
      </bottom>
      <diagonal/>
    </border>
    <border>
      <left style="hair">
        <color auto="1"/>
      </left>
      <right style="hair">
        <color auto="1"/>
      </right>
      <top style="thin">
        <color indexed="64"/>
      </top>
      <bottom style="hair">
        <color auto="1"/>
      </bottom>
      <diagonal/>
    </border>
  </borders>
  <cellStyleXfs count="2">
    <xf numFmtId="0" fontId="0" fillId="0" borderId="0"/>
    <xf numFmtId="164" fontId="1" fillId="0" borderId="0" applyFont="0" applyFill="0" applyBorder="0" applyAlignment="0" applyProtection="0"/>
  </cellStyleXfs>
  <cellXfs count="97">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xf numFmtId="0" fontId="2" fillId="2" borderId="1" xfId="0" applyFont="1" applyFill="1" applyBorder="1" applyAlignment="1">
      <alignment vertical="top"/>
    </xf>
    <xf numFmtId="0" fontId="2" fillId="2" borderId="2" xfId="0" applyFont="1" applyFill="1" applyBorder="1" applyAlignment="1">
      <alignment vertical="top"/>
    </xf>
    <xf numFmtId="0" fontId="3" fillId="2" borderId="3" xfId="0" applyFont="1" applyFill="1" applyBorder="1" applyAlignment="1">
      <alignment horizontal="center"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164" fontId="4" fillId="0" borderId="4" xfId="0" applyNumberFormat="1" applyFont="1" applyBorder="1" applyAlignment="1">
      <alignment horizontal="center" vertical="center"/>
    </xf>
    <xf numFmtId="0" fontId="2" fillId="3" borderId="5" xfId="0" applyFont="1" applyFill="1" applyBorder="1" applyAlignment="1">
      <alignment vertical="top"/>
    </xf>
    <xf numFmtId="0" fontId="2" fillId="3" borderId="6" xfId="0" applyFont="1" applyFill="1" applyBorder="1" applyAlignment="1">
      <alignment vertical="top"/>
    </xf>
    <xf numFmtId="0" fontId="2" fillId="3" borderId="7" xfId="0" applyFont="1" applyFill="1" applyBorder="1" applyAlignment="1">
      <alignment horizontal="center"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164" fontId="4" fillId="3" borderId="8" xfId="0" applyNumberFormat="1" applyFont="1" applyFill="1" applyBorder="1" applyAlignment="1">
      <alignment horizontal="center" vertical="center"/>
    </xf>
    <xf numFmtId="0" fontId="0" fillId="4" borderId="0" xfId="0" applyFill="1"/>
    <xf numFmtId="0" fontId="2" fillId="0" borderId="9" xfId="0" applyFont="1" applyBorder="1" applyAlignment="1">
      <alignment horizontal="right" vertical="top"/>
    </xf>
    <xf numFmtId="0" fontId="2" fillId="0" borderId="10" xfId="0" applyFont="1" applyBorder="1" applyAlignment="1">
      <alignment horizontal="right" vertical="top"/>
    </xf>
    <xf numFmtId="0" fontId="2" fillId="0" borderId="11" xfId="0" applyFont="1" applyBorder="1" applyAlignment="1">
      <alignment horizontal="center" vertical="top"/>
    </xf>
    <xf numFmtId="0" fontId="2" fillId="0" borderId="11" xfId="0" applyFont="1" applyBorder="1" applyAlignment="1">
      <alignment horizontal="left" vertical="top"/>
    </xf>
    <xf numFmtId="0" fontId="2" fillId="0" borderId="0" xfId="0" applyFont="1" applyAlignment="1">
      <alignment horizontal="left" vertical="top" wrapText="1"/>
    </xf>
    <xf numFmtId="164" fontId="2" fillId="5" borderId="0" xfId="1" applyFont="1" applyFill="1" applyBorder="1" applyAlignment="1">
      <alignment horizontal="center" vertical="center" wrapText="1"/>
    </xf>
    <xf numFmtId="0" fontId="2" fillId="5" borderId="0" xfId="0" applyFont="1" applyFill="1" applyAlignment="1">
      <alignment horizontal="center" vertical="center" wrapText="1"/>
    </xf>
    <xf numFmtId="164" fontId="4" fillId="6" borderId="0" xfId="0" applyNumberFormat="1" applyFont="1" applyFill="1" applyAlignment="1">
      <alignment horizontal="center" vertical="center"/>
    </xf>
    <xf numFmtId="2" fontId="0" fillId="7" borderId="0" xfId="0" applyNumberFormat="1" applyFill="1"/>
    <xf numFmtId="0" fontId="2" fillId="0" borderId="12" xfId="0" applyFont="1" applyBorder="1" applyAlignment="1">
      <alignment horizontal="right" vertical="top"/>
    </xf>
    <xf numFmtId="0" fontId="2" fillId="0" borderId="13" xfId="0" applyFont="1" applyBorder="1" applyAlignment="1">
      <alignment horizontal="right" vertical="top"/>
    </xf>
    <xf numFmtId="0" fontId="2" fillId="0" borderId="14" xfId="0" applyFont="1" applyBorder="1" applyAlignment="1">
      <alignment horizontal="center" vertical="top"/>
    </xf>
    <xf numFmtId="0" fontId="2" fillId="0" borderId="14" xfId="0" applyFont="1" applyBorder="1" applyAlignment="1">
      <alignment horizontal="left" vertical="top"/>
    </xf>
    <xf numFmtId="0" fontId="0" fillId="8" borderId="0" xfId="0" applyFill="1"/>
    <xf numFmtId="0" fontId="2" fillId="0" borderId="15" xfId="0" applyFont="1" applyBorder="1" applyAlignment="1">
      <alignment horizontal="right" vertical="top"/>
    </xf>
    <xf numFmtId="0" fontId="2" fillId="0" borderId="16" xfId="0" applyFont="1" applyBorder="1" applyAlignment="1">
      <alignment horizontal="right" vertical="top"/>
    </xf>
    <xf numFmtId="0" fontId="2" fillId="0" borderId="17" xfId="0" applyFont="1" applyBorder="1" applyAlignment="1">
      <alignment horizontal="center" vertical="top"/>
    </xf>
    <xf numFmtId="0" fontId="2" fillId="0" borderId="17" xfId="0" applyFont="1" applyBorder="1" applyAlignment="1">
      <alignment horizontal="left" vertical="top"/>
    </xf>
    <xf numFmtId="0" fontId="2" fillId="0" borderId="18" xfId="0" applyFont="1" applyBorder="1" applyAlignment="1">
      <alignment horizontal="right" vertical="top"/>
    </xf>
    <xf numFmtId="0" fontId="2" fillId="0" borderId="19" xfId="0" applyFont="1" applyBorder="1" applyAlignment="1">
      <alignment horizontal="right" vertical="top"/>
    </xf>
    <xf numFmtId="0" fontId="2" fillId="0" borderId="20" xfId="0" applyFont="1" applyBorder="1" applyAlignment="1">
      <alignment horizontal="center" vertical="top"/>
    </xf>
    <xf numFmtId="0" fontId="2" fillId="0" borderId="20" xfId="0" applyFont="1" applyBorder="1" applyAlignment="1">
      <alignment horizontal="left" vertical="top"/>
    </xf>
    <xf numFmtId="164" fontId="2" fillId="3" borderId="8" xfId="1" applyFont="1" applyFill="1" applyBorder="1" applyAlignment="1">
      <alignment horizontal="center" vertical="center" wrapText="1"/>
    </xf>
    <xf numFmtId="0" fontId="2" fillId="9" borderId="21" xfId="0" applyFont="1" applyFill="1" applyBorder="1" applyAlignment="1">
      <alignment horizontal="right" vertical="top"/>
    </xf>
    <xf numFmtId="0" fontId="2" fillId="9" borderId="22" xfId="0" applyFont="1" applyFill="1" applyBorder="1" applyAlignment="1">
      <alignment horizontal="right" vertical="top"/>
    </xf>
    <xf numFmtId="0" fontId="2" fillId="9" borderId="23" xfId="0" applyFont="1" applyFill="1" applyBorder="1" applyAlignment="1">
      <alignment horizontal="center" vertical="top"/>
    </xf>
    <xf numFmtId="0" fontId="2" fillId="9" borderId="23" xfId="0" applyFont="1" applyFill="1" applyBorder="1" applyAlignment="1">
      <alignment horizontal="left" vertical="top"/>
    </xf>
    <xf numFmtId="0" fontId="2" fillId="9" borderId="24" xfId="0" applyFont="1" applyFill="1" applyBorder="1" applyAlignment="1">
      <alignment horizontal="left" vertical="top" wrapText="1"/>
    </xf>
    <xf numFmtId="164" fontId="2" fillId="9" borderId="24" xfId="1" applyFont="1" applyFill="1" applyBorder="1" applyAlignment="1">
      <alignment horizontal="center" vertical="center" wrapText="1"/>
    </xf>
    <xf numFmtId="0" fontId="2" fillId="9" borderId="24" xfId="0" applyFont="1" applyFill="1" applyBorder="1" applyAlignment="1">
      <alignment horizontal="center" vertical="center" wrapText="1"/>
    </xf>
    <xf numFmtId="164" fontId="4" fillId="9" borderId="25" xfId="0" applyNumberFormat="1" applyFont="1" applyFill="1" applyBorder="1" applyAlignment="1">
      <alignment horizontal="center" vertical="center"/>
    </xf>
    <xf numFmtId="164" fontId="0" fillId="0" borderId="0" xfId="0" applyNumberFormat="1"/>
    <xf numFmtId="164" fontId="4" fillId="6" borderId="26" xfId="0" applyNumberFormat="1" applyFont="1" applyFill="1" applyBorder="1" applyAlignment="1">
      <alignment horizontal="center" vertical="center"/>
    </xf>
    <xf numFmtId="0" fontId="2" fillId="9" borderId="5" xfId="0" applyFont="1" applyFill="1" applyBorder="1" applyAlignment="1">
      <alignment horizontal="right" vertical="top"/>
    </xf>
    <xf numFmtId="0" fontId="2" fillId="9" borderId="6" xfId="0" applyFont="1" applyFill="1" applyBorder="1" applyAlignment="1">
      <alignment horizontal="right" vertical="top"/>
    </xf>
    <xf numFmtId="0" fontId="2" fillId="9" borderId="7" xfId="0" applyFont="1" applyFill="1" applyBorder="1" applyAlignment="1">
      <alignment horizontal="center" vertical="top"/>
    </xf>
    <xf numFmtId="0" fontId="2" fillId="9" borderId="7" xfId="0" applyFont="1" applyFill="1" applyBorder="1" applyAlignment="1">
      <alignment horizontal="left" vertical="top"/>
    </xf>
    <xf numFmtId="0" fontId="2" fillId="9" borderId="8" xfId="0" applyFont="1" applyFill="1" applyBorder="1" applyAlignment="1">
      <alignment horizontal="left" vertical="top" wrapText="1"/>
    </xf>
    <xf numFmtId="164" fontId="2" fillId="9" borderId="8" xfId="1" applyFont="1" applyFill="1" applyBorder="1" applyAlignment="1">
      <alignment horizontal="center" vertical="center" wrapText="1"/>
    </xf>
    <xf numFmtId="0" fontId="2" fillId="9" borderId="8" xfId="0" applyFont="1" applyFill="1" applyBorder="1" applyAlignment="1">
      <alignment horizontal="center" vertical="center" wrapText="1"/>
    </xf>
    <xf numFmtId="164" fontId="4" fillId="9" borderId="24"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2" fillId="5" borderId="26" xfId="1"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9" borderId="27" xfId="0" applyFont="1" applyFill="1" applyBorder="1" applyAlignment="1">
      <alignment horizontal="right" vertical="top"/>
    </xf>
    <xf numFmtId="0" fontId="2" fillId="9" borderId="28" xfId="0" applyFont="1" applyFill="1" applyBorder="1" applyAlignment="1">
      <alignment horizontal="right" vertical="top"/>
    </xf>
    <xf numFmtId="0" fontId="2" fillId="9" borderId="29" xfId="0" applyFont="1" applyFill="1" applyBorder="1" applyAlignment="1">
      <alignment horizontal="center" vertical="top"/>
    </xf>
    <xf numFmtId="0" fontId="2" fillId="9" borderId="29" xfId="0" applyFont="1" applyFill="1" applyBorder="1" applyAlignment="1">
      <alignment horizontal="left" vertical="top"/>
    </xf>
    <xf numFmtId="0" fontId="2" fillId="9" borderId="25" xfId="0" applyFont="1" applyFill="1" applyBorder="1" applyAlignment="1">
      <alignment horizontal="left" vertical="top" wrapText="1"/>
    </xf>
    <xf numFmtId="164" fontId="2" fillId="9" borderId="25" xfId="1" applyFont="1" applyFill="1" applyBorder="1" applyAlignment="1">
      <alignment horizontal="center" vertical="center" wrapText="1"/>
    </xf>
    <xf numFmtId="0" fontId="2" fillId="9" borderId="25" xfId="0" applyFont="1" applyFill="1" applyBorder="1" applyAlignment="1">
      <alignment horizontal="center" vertical="center" wrapText="1"/>
    </xf>
    <xf numFmtId="0" fontId="0" fillId="7" borderId="0" xfId="0" applyFill="1"/>
    <xf numFmtId="0" fontId="5" fillId="0" borderId="30" xfId="0" applyFont="1" applyBorder="1" applyAlignment="1">
      <alignment vertical="center"/>
    </xf>
    <xf numFmtId="0" fontId="5" fillId="0" borderId="31" xfId="0" applyFont="1" applyBorder="1" applyAlignment="1">
      <alignment vertical="center" wrapText="1"/>
    </xf>
    <xf numFmtId="165" fontId="0" fillId="0" borderId="0" xfId="0" applyNumberFormat="1"/>
    <xf numFmtId="1" fontId="0" fillId="0" borderId="0" xfId="0" applyNumberFormat="1"/>
    <xf numFmtId="0" fontId="5" fillId="0" borderId="32" xfId="0" applyFont="1" applyBorder="1" applyAlignment="1">
      <alignment vertical="center"/>
    </xf>
    <xf numFmtId="0" fontId="5" fillId="0" borderId="33" xfId="0" applyFont="1" applyBorder="1" applyAlignment="1">
      <alignment vertical="center" wrapText="1"/>
    </xf>
    <xf numFmtId="0" fontId="2" fillId="0" borderId="34" xfId="0" applyFont="1" applyBorder="1" applyAlignment="1">
      <alignment horizontal="right" vertical="top"/>
    </xf>
    <xf numFmtId="0" fontId="2" fillId="0" borderId="35" xfId="0" applyFont="1" applyBorder="1" applyAlignment="1">
      <alignment horizontal="right" vertical="top"/>
    </xf>
    <xf numFmtId="0" fontId="2" fillId="0" borderId="36" xfId="0" applyFont="1" applyBorder="1" applyAlignment="1">
      <alignment horizontal="center" vertical="top"/>
    </xf>
    <xf numFmtId="0" fontId="2" fillId="0" borderId="36" xfId="0" applyFont="1" applyBorder="1" applyAlignment="1">
      <alignment horizontal="left" vertical="top"/>
    </xf>
    <xf numFmtId="2" fontId="0" fillId="0" borderId="0" xfId="0" applyNumberFormat="1"/>
    <xf numFmtId="0" fontId="2" fillId="0" borderId="37" xfId="0" applyFont="1" applyBorder="1" applyAlignment="1">
      <alignment horizontal="right" vertical="top"/>
    </xf>
    <xf numFmtId="0" fontId="2" fillId="0" borderId="26" xfId="0" applyFont="1" applyBorder="1" applyAlignment="1">
      <alignment horizontal="left" vertical="top" wrapText="1"/>
    </xf>
    <xf numFmtId="0" fontId="6" fillId="3" borderId="5" xfId="0" applyFont="1" applyFill="1" applyBorder="1" applyAlignment="1">
      <alignment horizontal="center" vertical="top"/>
    </xf>
    <xf numFmtId="164" fontId="2" fillId="3" borderId="8" xfId="0" applyNumberFormat="1" applyFont="1" applyFill="1" applyBorder="1" applyAlignment="1">
      <alignment horizontal="center" vertical="center"/>
    </xf>
    <xf numFmtId="0" fontId="2" fillId="10" borderId="19" xfId="0" applyFont="1" applyFill="1" applyBorder="1" applyAlignment="1">
      <alignment vertical="top"/>
    </xf>
    <xf numFmtId="164" fontId="2" fillId="10" borderId="0" xfId="1" applyFont="1" applyFill="1" applyBorder="1" applyAlignment="1">
      <alignment horizontal="center" vertical="center" wrapText="1"/>
    </xf>
    <xf numFmtId="0" fontId="2" fillId="10" borderId="0" xfId="0" applyFont="1" applyFill="1" applyAlignment="1">
      <alignment horizontal="center" vertical="center" wrapText="1"/>
    </xf>
    <xf numFmtId="164" fontId="4" fillId="10" borderId="0" xfId="0" applyNumberFormat="1" applyFont="1" applyFill="1" applyAlignment="1">
      <alignment horizontal="center" vertical="center"/>
    </xf>
    <xf numFmtId="0" fontId="2" fillId="0" borderId="38" xfId="0" applyFont="1" applyBorder="1" applyAlignment="1">
      <alignment horizontal="left" vertical="top" wrapText="1"/>
    </xf>
    <xf numFmtId="0" fontId="2" fillId="10" borderId="39" xfId="0" applyFont="1" applyFill="1" applyBorder="1" applyAlignment="1">
      <alignment horizontal="left" vertical="top"/>
    </xf>
    <xf numFmtId="0" fontId="2" fillId="10" borderId="26" xfId="0" applyFont="1" applyFill="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top"/>
    </xf>
    <xf numFmtId="0" fontId="2" fillId="0" borderId="41" xfId="0" applyFont="1" applyBorder="1" applyAlignment="1">
      <alignment horizontal="left" vertical="top" wrapText="1"/>
    </xf>
  </cellXfs>
  <cellStyles count="2">
    <cellStyle name="Millares 2" xfId="1" xr:uid="{08CA42DA-7D10-44BA-BD56-B82A981A11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mbbcn.sharepoint.com/MANTENIMIENTO%20VIA-CATENARIA/RESUMENES_MENSUALES/2017/Control%20Certificaci&#243;%20COMSA%20nuevo%20contrato%202017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mbbcn.sharepoint.com/sites/ALiC/Licitacions1/16059241%20-%20Manteniment%20de%20via/Proveidor/Unitats%20obra%20contracte%202025-2029%20v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ent diari"/>
      <sheetName val="Resum Unitats d'Obra"/>
      <sheetName val="Resum Certificacions (€)"/>
      <sheetName val="Certificacions partides FMB"/>
      <sheetName val="Certificacions vs Adm."/>
      <sheetName val="Certificació Mensual"/>
      <sheetName val="Dades auxiliars"/>
      <sheetName val="Hoja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E 2021 vs 2025"/>
      <sheetName val="Unitats d'obra 2021"/>
      <sheetName val="Afegit a contracte"/>
      <sheetName val="SubTotals"/>
      <sheetName val="MARTA+DAVID"/>
      <sheetName val="Unitats d'Obra"/>
      <sheetName val="Proposta noves Unitats d'Obra"/>
      <sheetName val="Extres"/>
      <sheetName val="AMPLIACIONS CONTRACTE 2021-2024"/>
    </sheetNames>
    <sheetDataSet>
      <sheetData sheetId="0"/>
      <sheetData sheetId="1"/>
      <sheetData sheetId="2"/>
      <sheetData sheetId="3"/>
      <sheetData sheetId="4"/>
      <sheetData sheetId="5"/>
      <sheetData sheetId="6">
        <row r="37">
          <cell r="A37" t="str">
            <v>4.5.4</v>
          </cell>
          <cell r="B37" t="str">
            <v>Unidad de obra</v>
          </cell>
          <cell r="C37" t="str">
            <v>Sustitución  de carril nuevo soldado en barras largas de hasta 72m, comprendiendo el desclavado de carril anterior, desembridado o corte, corrido (en caso de ser necesario), relevo del carril,  taladrado de los agujeros para los tornillos de brida, tanto en el cupón como en los carriles adyacentes, embridado,  clavado y comprobación del par de apriete según la sujecion. Incluye colocación de conexiones de retorno, taladro para la colocación de lazos de juntas inductivas. Incluye también la carga y descarga en lugar designado con pórticos de carril. 
Es por cuenta del contratista las herramientas y fungibles.
Es por cuenta del contratista las herramientas y fungibles. No incluye el carril, que será aportado por TMB.
La unidad viene referenciada a metros de barra larga soldada relevada.
Para los trabajos de traslado, carga y descarga, y posicionamiento  se requiere el empleo de maquinaria auxiliar de vía con grúa,  pórticos de carril y maquinista homologado, que serán aportados por TMB.</v>
          </cell>
          <cell r="D37">
            <v>1186.68</v>
          </cell>
          <cell r="F37" t="str">
            <v>unidad</v>
          </cell>
          <cell r="I37" t="str">
            <v>560 (10.080 m)</v>
          </cell>
        </row>
        <row r="38">
          <cell r="A38" t="str">
            <v>4.5.5</v>
          </cell>
          <cell r="B38" t="str">
            <v>Unidad de obra</v>
          </cell>
          <cell r="C38" t="str">
            <v>Sustitución  de carril nuevo soldado en barras largas de hasta 72m, comprendiendo el desclavado de carril anterior, desembridado o corte, corrido (en caso de ser necesario), relevo del carril,  taladrado de los agujeros para los tornillos de brida, tanto en el cupón como en los carriles adyacentes, embridado,  clavado y comprobación del par de apriete según la sujecion. Incluye colocación de conexiones de retorno, taladro para la colocación de lazos de juntas inductivas. Incluye el corte del carril retirado para traslado a base de mantenimiento. Incluye esmerilado en la jornada.
No incluye la carga y descarga en lugar designado con pórticos de carril.
Es por cuenta del contratista las herramientas y fungibles.
Es por cuenta del contratista las herramientas y fungibles. No incluye el carril, que será aportado por TMB.
La unidad viene referenciada a unidad de barra larga soldada relevada.
Para los trabajos de traslado, carga y descarga, y posicionamiento  se requiere el empleo de maquinaria auxiliar de vía con grúa y maquinasta homologado, que serán aportados por TMB.</v>
          </cell>
          <cell r="D38">
            <v>110</v>
          </cell>
          <cell r="F38" t="str">
            <v>unidad</v>
          </cell>
          <cell r="G38">
            <v>19284.750525186948</v>
          </cell>
          <cell r="H38">
            <v>1.1399999999999999</v>
          </cell>
          <cell r="I38" t="str">
            <v>560 (10.080 m)</v>
          </cell>
        </row>
        <row r="39">
          <cell r="A39" t="str">
            <v>4.5.6</v>
          </cell>
          <cell r="B39" t="str">
            <v>Unidad de obra</v>
          </cell>
          <cell r="C39" t="str">
            <v>Ejecución de soldadura aluminotérmica, en barras largas de carril, suelto sobre soportes de madera. Incluye inspección por ultrasonidos, con operador homologado.  Firma de la soldadura mediante troquel.
Los materiales de consumo (carga, moldes, etc.), esmerilado y todas las herramientas necesarias son a cargo del contratista.
En horario de trabajo nocturno o diurno en base de mantenimiento.</v>
          </cell>
          <cell r="D39">
            <v>364.74</v>
          </cell>
          <cell r="E39" t="str">
            <v>Kits de soldadura</v>
          </cell>
          <cell r="F39" t="str">
            <v>Unidad</v>
          </cell>
          <cell r="G39">
            <v>462.56448684050099</v>
          </cell>
          <cell r="H39">
            <v>1</v>
          </cell>
          <cell r="I39">
            <v>727</v>
          </cell>
        </row>
        <row r="40">
          <cell r="A40" t="str">
            <v>4.5.7</v>
          </cell>
          <cell r="B40" t="str">
            <v>Unidad de obra</v>
          </cell>
          <cell r="C40" t="str">
            <v>Ejecución de soldadura aluminotérmica en carriles “especiales” (carril extraduro, mixto o 54A) en barras largas de carril, suelto sobre soportes de madera. Incluye inspección por ultrasonidos, con operador homologado.  Firma de la soldadura mediante troquel.
Los materiales de consumo (carga, moldes, etc.), esmerilado y todas las herramientas necesarias son a cargo del contratista.
En horario de trabajo nocturno o diurno en base de mantenimiento.</v>
          </cell>
          <cell r="D40">
            <v>426.93</v>
          </cell>
          <cell r="E40" t="str">
            <v>Kits de soldadura</v>
          </cell>
          <cell r="F40" t="str">
            <v>Unidad</v>
          </cell>
          <cell r="G40">
            <v>462.56448684050099</v>
          </cell>
          <cell r="H40">
            <v>1</v>
          </cell>
          <cell r="I40">
            <v>113</v>
          </cell>
        </row>
        <row r="41">
          <cell r="A41" t="str">
            <v>4.5.8</v>
          </cell>
          <cell r="B41" t="str">
            <v>Unidad de obra</v>
          </cell>
          <cell r="C41" t="str">
            <v>Soldadura de carril aislado en plena vía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v>
          </cell>
          <cell r="D41">
            <v>476.46</v>
          </cell>
          <cell r="E41" t="str">
            <v>Kits de soldadura</v>
          </cell>
          <cell r="F41" t="str">
            <v>Unidad</v>
          </cell>
          <cell r="G41">
            <v>1288</v>
          </cell>
          <cell r="H41">
            <v>0.67</v>
          </cell>
          <cell r="I41">
            <v>2180</v>
          </cell>
        </row>
        <row r="42">
          <cell r="A42" t="str">
            <v>4.5.9</v>
          </cell>
          <cell r="B42" t="str">
            <v>Unidad de obra</v>
          </cell>
          <cell r="C42" t="str">
            <v>Soldadura de carril aislado en plena vía en carriles “especiales” (carril extraduro, mixto o 54A)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v>
          </cell>
          <cell r="D42">
            <v>538.65</v>
          </cell>
          <cell r="E42" t="str">
            <v>Kits de soldadura</v>
          </cell>
          <cell r="F42" t="str">
            <v>Unidad</v>
          </cell>
          <cell r="H42">
            <v>0.67</v>
          </cell>
          <cell r="I42">
            <v>46</v>
          </cell>
        </row>
        <row r="43">
          <cell r="A43" t="str">
            <v>4.5.10</v>
          </cell>
          <cell r="B43" t="str">
            <v>Unidad de obra</v>
          </cell>
          <cell r="C43" t="str">
            <v>Soldadura de carril aislado en plena vía con contracarril,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v>
          </cell>
          <cell r="D43">
            <v>717.56</v>
          </cell>
          <cell r="E43" t="str">
            <v>Kits de soldadura</v>
          </cell>
          <cell r="F43" t="str">
            <v>Unidad</v>
          </cell>
          <cell r="I43">
            <v>516</v>
          </cell>
        </row>
        <row r="44">
          <cell r="A44" t="str">
            <v>4.5.11</v>
          </cell>
          <cell r="B44" t="str">
            <v>Unidad de obra</v>
          </cell>
          <cell r="C44" t="str">
            <v>Soldadura de carril aislado en plena vía con contracarril en carriles “especiales” (carril extraduro, mixto o 54A)con contracarril,  con posibles diferentes desgastes, ejecutada en vía por procedimientos aluminotérmicos, incluyendo las operaciones de corrimiento de carriles para corregir las calas necesarias, incluso desmontaje de bridas y tornillos, desplazamiento de traviesas y aflojado con posterior apretado de clavazón, cortes necesarios en los extremos del carril, desguarnecido, alineación en planta y en alzado de carril, colocación y retirada del aparato de precalentamiento, operaciones auxiliares necesarias y firma de la soldadura mediante troquel.
Incluye liberación y homogeneización de tensiones.
Los materiales de consumo (carga, moldes, etc.), esmerilado y todas las herramientas necesarias son a cargo del contratista.
En horario de trabajo nocturno y en túnel.
Indistinto carril nuevo o de segundo uso.</v>
          </cell>
          <cell r="D44">
            <v>779.75</v>
          </cell>
          <cell r="E44" t="str">
            <v>Kits de soldadura</v>
          </cell>
          <cell r="F44" t="str">
            <v>Unidad</v>
          </cell>
          <cell r="I44">
            <v>377</v>
          </cell>
        </row>
        <row r="45">
          <cell r="A45" t="str">
            <v>4.5.12</v>
          </cell>
          <cell r="B45" t="str">
            <v>Unidad de obra</v>
          </cell>
          <cell r="C45" t="str">
            <v>Sustitución de cruzamiento de cualquier tipo o tangente incluyendo el levante del viejo, colocación del nuevo, consolidación de la clavazón y embridado correcto, así como levante y colocación de los codales del contracarril en su caso. Carga,transporte, descarga y acopio del cruzamiento levantado.
Es por cuenta del contratista las herramientas y fungibles.
En horario de trabajo nocturno y en túnel.
Indistinto recambio nuevo o de segundo uso.</v>
          </cell>
          <cell r="D45">
            <v>1250</v>
          </cell>
          <cell r="F45" t="str">
            <v>Unidad</v>
          </cell>
          <cell r="G45">
            <v>25.495680377035487</v>
          </cell>
          <cell r="H45">
            <v>0.28999999999999998</v>
          </cell>
          <cell r="I45">
            <v>14</v>
          </cell>
        </row>
        <row r="46">
          <cell r="A46" t="str">
            <v>4.5.13</v>
          </cell>
          <cell r="B46" t="str">
            <v>Unidad de obra</v>
          </cell>
          <cell r="C46" t="str">
            <v>Sustitución de  aguja y/o contraaguja de cualquier tipo, incluyendo desclavado y levante del existente, montaje de la nueva aguja y/o aguja correspondiente, clavado embridado y conexión de tirantes. Carga, transporte, descarga y acopio del conjunto.
Es por cuenta del contratista las herramientas y fungibles.
En horario de trabajo nocturno y en túnel.
Indistinto recmbio nuevo o de segundo uso.</v>
          </cell>
          <cell r="D46">
            <v>1227.8699999999999</v>
          </cell>
          <cell r="F46" t="str">
            <v>Unidad</v>
          </cell>
          <cell r="G46">
            <v>11.169135069126968</v>
          </cell>
          <cell r="H46">
            <v>0.28999999999999998</v>
          </cell>
          <cell r="I46">
            <v>16</v>
          </cell>
        </row>
        <row r="47">
          <cell r="A47" t="str">
            <v>4.5.14</v>
          </cell>
          <cell r="B47" t="str">
            <v>Unidad de obra</v>
          </cell>
          <cell r="C47" t="str">
            <v>Sustitución del conjunto e  aguja y contraaguja de cualquier tipo, incluyendo desclavado y levante del existente, montaje de la nueva aguja y aguja correspondiente, clavado embridado y conexión de tirantes. Carga, transporte, descarga y acopio del conjunto.
Es por cuenta del contratista las herramientas y fungibles.
En horario de trabajo nocturno y en túnel.
Indistinto conjunto nuevo o de segundo uso.</v>
          </cell>
          <cell r="D47">
            <v>1175.8699999999999</v>
          </cell>
          <cell r="F47" t="str">
            <v>Unidad</v>
          </cell>
          <cell r="G47">
            <v>29.137920430897701</v>
          </cell>
          <cell r="H47">
            <v>0.28999999999999998</v>
          </cell>
          <cell r="I47">
            <v>25</v>
          </cell>
        </row>
        <row r="48">
          <cell r="A48" t="str">
            <v>4.5.15</v>
          </cell>
          <cell r="B48" t="str">
            <v>Unidad de obra</v>
          </cell>
          <cell r="C48" t="str">
            <v>Sustitución de junta aislada por otra junta aislante incluyendo retirada del balasto necesario, levante de junta vieja con cortes de carril sobrante, montaje de la nueva, corrido de carril (en caso de ser necesario), ejecución por la contrata de dos soldaduras en vía y dos taladros para conexión, descarga y transporte de materiales nuevos desde la estación más próxima, reposición del balasto necesario, nivelación, carga y transporte de los materiales viejos hasta dicha estación, su acopio y carga en vagón, herramientas, útiles y medios necesarios.
Es por cuenta del contratista las herramientas y fungibles.
En horario de trabajo nocturno y en túnel.
Indistinto carril nuevo o de segundo uso.</v>
          </cell>
          <cell r="D48">
            <v>1587.43</v>
          </cell>
          <cell r="F48" t="str">
            <v>Unidad</v>
          </cell>
          <cell r="G48">
            <v>3.2520000480912605</v>
          </cell>
          <cell r="H48" t="str">
            <v>N/A</v>
          </cell>
          <cell r="I48">
            <v>27</v>
          </cell>
        </row>
        <row r="49">
          <cell r="A49" t="str">
            <v>4.5.16</v>
          </cell>
          <cell r="B49" t="str">
            <v>Unidad de obra</v>
          </cell>
          <cell r="C49" t="str">
            <v>Cambio de carril entre ambos hilos, comprende desclavado total del carril del hilo bajo y del alto, desembridados, aproximación del carril situado en el hilo bajo al alto y viceversa, posicionado de ambos hilos, desembridados, clavados y embridados necesarios para ambos hilos, así como loscortes y taladros de carril necesarios. Incluye herramientas y medios auxiliares.</v>
          </cell>
          <cell r="D49">
            <v>78.39</v>
          </cell>
          <cell r="F49" t="str">
            <v>m</v>
          </cell>
          <cell r="G49">
            <v>10.840000160304204</v>
          </cell>
          <cell r="H49">
            <v>0.56999999999999995</v>
          </cell>
        </row>
        <row r="50">
          <cell r="A50" t="str">
            <v>4.5.17</v>
          </cell>
          <cell r="B50" t="str">
            <v>Unidad de obra</v>
          </cell>
          <cell r="C50" t="str">
            <v>Reparación de extremo de carril aplastado o desgastado, mediante soldadura al arco eléctrico, de acuerdo con el proceso desarrollado en la NRV 3031 en una longitud de 120 mm. medidos en la fase de preparación, con una capa de cordonesde soldadura, incluyendo materiales de soldadura, mano de obra, herramientas y medios auxiliares desplazamientos.</v>
          </cell>
          <cell r="D50">
            <v>2080</v>
          </cell>
          <cell r="F50" t="str">
            <v>Unidad</v>
          </cell>
          <cell r="G50">
            <v>8.8783152638996974</v>
          </cell>
          <cell r="H50" t="str">
            <v>N/A</v>
          </cell>
        </row>
        <row r="51">
          <cell r="A51" t="str">
            <v>4.5.18</v>
          </cell>
          <cell r="B51" t="str">
            <v>Unidad de obra</v>
          </cell>
          <cell r="C51" t="str">
            <v>Trabajo nocturno de neutralización de vía en barra larga, comprendiendo el aflojado de las sujeciones en toda la longitud de vía a tratar, colocación de rodillos para provocar el relajamiento mediante pequeños golpes con mazo de plástico o madera en las barras y una vez conseguido el tensado adecuado con los tensoreshidráulicos se realizará un nuevo apretado correcto. No se incluyen cortes ni soldaduras de carril. Serán por cuenta de la Contrata, maquinaria, mazos, rodillos y todos los útiles necesarios así como los tensores hidráulicos.</v>
          </cell>
          <cell r="D51">
            <v>6.6</v>
          </cell>
          <cell r="F51" t="str">
            <v>m</v>
          </cell>
          <cell r="G51">
            <v>599.05264043786394</v>
          </cell>
          <cell r="H51">
            <v>75</v>
          </cell>
        </row>
        <row r="52">
          <cell r="A52" t="str">
            <v>4.5.19</v>
          </cell>
          <cell r="B52" t="str">
            <v>Unidad de obra</v>
          </cell>
          <cell r="C52" t="str">
            <v>Trabajo nocturno, en plena vía, túnel o estación en vía en homogeneización de tensiones en barra larga, comprendiendo el aflojado de las sujeciones de toda la longitud de vía a tratar, colocación de rodillos en longitud superior a 150 m., para provocar un relajamiento mediante pequeños golpes con mazo de plástico o madera y se realizará un nuevo apretado correcto. No se incluyen ortes ni soldaduras de carril.&lt;Serán por cuenta de la Contrata, maquinaria, mazos, rodillos y todos los útiles necesarios.</v>
          </cell>
          <cell r="D52">
            <v>6.6</v>
          </cell>
          <cell r="F52" t="str">
            <v>m</v>
          </cell>
          <cell r="G52">
            <v>599.05264043786394</v>
          </cell>
          <cell r="H52">
            <v>75</v>
          </cell>
        </row>
        <row r="53">
          <cell r="A53" t="str">
            <v>4.5.20</v>
          </cell>
          <cell r="B53" t="str">
            <v>Unidad de obra</v>
          </cell>
          <cell r="C53" t="str">
            <v>Jornada nocturna de equipos de 3 operarios de carga o descarga de carriles suelto, agujas y contraagujas, cruzamientos, juntas aislantes o aparatos de dilatación incluyendo la aproximación de los materiales al punto de carga o acopio y distribución en su caso en el lugar de descarga, recogida de material de material usado, incluyendo la descarga a los acopios correspondientes en horario nocturno.
Se medirá por unidad.
Este trabajo incluye la mano de obra, los medios necesarios para la realización de los trabajos.
La dresina y el tractorista habilitado serán a cuenta de TMB.</v>
          </cell>
          <cell r="D53">
            <v>1136.68</v>
          </cell>
          <cell r="F53" t="str">
            <v>Jornada</v>
          </cell>
          <cell r="G53">
            <v>2.7316800403966592</v>
          </cell>
          <cell r="H53" t="str">
            <v>N/A</v>
          </cell>
          <cell r="I53">
            <v>30</v>
          </cell>
        </row>
        <row r="54">
          <cell r="A54" t="str">
            <v>4.5.21</v>
          </cell>
          <cell r="B54" t="str">
            <v>Unidad de obra</v>
          </cell>
          <cell r="C54" t="str">
            <v>Jornada nocturna de equipo de 3 operarios para carga de carriles soldados en parque sobre diplorys, transporte al tajo de trabajo, distribución y descarga o viceversa.
Se medirá por unidad.
Este trabajo incluye la mano de obra, los medios necesarios para la realización de los trabajos.
La dresina, dyploris y el tractorista habilitado serán a cuenta de TMB.</v>
          </cell>
          <cell r="D54">
            <v>1136.68</v>
          </cell>
          <cell r="F54" t="str">
            <v>Jornada</v>
          </cell>
          <cell r="G54">
            <v>9.1056001346555302</v>
          </cell>
          <cell r="H54" t="str">
            <v>N/A</v>
          </cell>
          <cell r="I54">
            <v>40</v>
          </cell>
        </row>
        <row r="55">
          <cell r="A55" t="str">
            <v>4.5.22</v>
          </cell>
          <cell r="B55" t="str">
            <v>Unidad de obra</v>
          </cell>
          <cell r="C55" t="str">
            <v xml:space="preserve">Esmerilat de carril amb mitjans manuals. </v>
          </cell>
          <cell r="D55">
            <v>16.55</v>
          </cell>
          <cell r="F55" t="str">
            <v>m</v>
          </cell>
          <cell r="G55">
            <v>111.18417006526754</v>
          </cell>
          <cell r="H55">
            <v>10</v>
          </cell>
          <cell r="I55">
            <v>20000</v>
          </cell>
        </row>
        <row r="56">
          <cell r="A56" t="str">
            <v>4.5.23</v>
          </cell>
          <cell r="C56" t="str">
            <v>Recàrrega de creuaments mitjançant soldadura elèctrica. Inclou Amolat de preparació, de neteja o de sanejament, comprovació d'absència de fissures a la zona amolada, preescalfement de la zona de recàrrega. Dipòsit de cordons de reparació o de recàrrega, amolat de desbast i esmerilat final, verificació geomètrica final i control de qualitat mitjançant líquids penetrants. És per compte del contractista tot el material necessari (eines i fungibles) per a la realització dels treballs.</v>
          </cell>
          <cell r="D56">
            <v>1388.88</v>
          </cell>
          <cell r="F56" t="str">
            <v>ut</v>
          </cell>
          <cell r="I56">
            <v>72</v>
          </cell>
        </row>
        <row r="57">
          <cell r="A57" t="str">
            <v>4.6</v>
          </cell>
          <cell r="B57" t="str">
            <v>Mantenimiento de cunetas y desviación de filtraciones</v>
          </cell>
          <cell r="C57" t="str">
            <v>Esta unidad de obra puede comprender los servicios a continuación relacionados.</v>
          </cell>
        </row>
        <row r="58">
          <cell r="A58" t="str">
            <v>4.6.1</v>
          </cell>
          <cell r="B58" t="str">
            <v>Unidad de obra</v>
          </cell>
          <cell r="C58" t="str">
            <v xml:space="preserve">Limpieza de plataforma de vía, por medios manuales y/o maquinaria industrial (agua a presión tipo karcher), con rascado de tierras o “costra” existente, barrido y/o aspiración. Además, se incluye la recogida de virutas metálicas, de materiales, salitre, tierras, desperdicios y papeles acumulados en la plataforma, así como la limpieza de todos los canales (laterales, centrales, etc). Los restos y basura se recogerán en bolsas o sacos. Está incluida la recolocación de trámex si fuera preciso . Este trabajo incluye la mano de obra, pequeño material y medios auxiliares necesarios para la realización de los trabajos. 
Se medirá por metros cuadradros de vía simple.
El transporte de los medios auxiliares y materiales, desde el depósito hasta la zona de obra, será por cuenta del Contratista. 
No se incluye en el trabajo la carga y descarga  de sacos, bolsas o restos de materiales a vertedero autorizado en horario nocturno
</v>
          </cell>
          <cell r="E58" t="str">
            <v>Sacos</v>
          </cell>
          <cell r="F58" t="str">
            <v>metros cuadrados de vía sencilla</v>
          </cell>
          <cell r="G58" t="str">
            <v>-</v>
          </cell>
          <cell r="H58" t="str">
            <v>-</v>
          </cell>
        </row>
        <row r="59">
          <cell r="C59" t="str">
            <v xml:space="preserve">Limpieza de plataforma de vía, por medios manuales y/o maquinaria industrial (agua a presión tipo karcher), con rascado de tierras o “costra” existente, barrido y/o aspiración. Además, se incluye la recogida de virutas metálicas, de materiales, salitre, tierras, desperdicios y papeles acumulados en la plataforma, así como la limpieza de todos los canales (laterales, centrales, etc). Los restos y basura se recogerán en bolsas o sacos. Está incluida la recolocación de trámex si fuera preciso . Este trabajo incluye la mano de obra, pequeño material y medios auxiliares necesarios para la realización de los trabajos. 
Se medirá por metros cuadradros de vía simple.
El transporte de los medios auxiliares y materiales, desde el depósito hasta la zona de obra, será por cuenta del Contratista. 
Se incluye en el trabajo la carga y descarga  de sacos, bolsas o restos de materiales a vertedero autorizado en horario nocturno
</v>
          </cell>
          <cell r="D59">
            <v>28</v>
          </cell>
          <cell r="E59" t="str">
            <v>Sacos</v>
          </cell>
          <cell r="F59" t="str">
            <v>metros cuadrados de vía sencilla</v>
          </cell>
          <cell r="G59">
            <v>587.45807320358267</v>
          </cell>
          <cell r="H59">
            <v>20</v>
          </cell>
          <cell r="I59">
            <v>250</v>
          </cell>
        </row>
        <row r="60">
          <cell r="A60" t="str">
            <v>4.6.2</v>
          </cell>
          <cell r="B60" t="str">
            <v>Unidad de obra</v>
          </cell>
          <cell r="C60" t="str">
            <v>Desatranco, repicado y/o limpieza de canales centrales, canales laterales de hastiales, canales, tubos transversales,colectores,  etcétera, y en general todos aquellos elementos lineales abiertos o cerrados, que permitan evacuar el agua de sus zonas de influencia, con medios manuales o maquinaria industrial ( martillo eléctrico, máquina desatascadora..), debiendo dejarse limpias de elementos que disminuyan su sección hidráulica. Incluye sacar y recolocar cualquier tapa o rejilla si fuera preciso. Además, se considera  la limpieza  de sus zonas colindantes (0,5 m a ambos lados)  y la recogida de restos de materiales en bolsas o sacos.   
Se medirá por metros lineales de canal/cuneta/tubo/etc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carga y descarga  de sacos, bolsas o restos de materiales a vertedero autorizado en horario nocturno</v>
          </cell>
          <cell r="E60" t="str">
            <v>Sacos</v>
          </cell>
          <cell r="F60" t="str">
            <v>metros lineales</v>
          </cell>
          <cell r="G60" t="str">
            <v>-</v>
          </cell>
          <cell r="H60" t="str">
            <v>-</v>
          </cell>
        </row>
        <row r="61">
          <cell r="C61" t="str">
            <v>Desatranco, repicado y/o limpieza de canales centrales, canales laterales de hastiales, canales, tubos transversales,colectores,  etcétera, y en general todos aquellos elementos lineales abiertos o cerrados, que permitan evacuar el agua de sus zonas de influencia, con medios manuales o maquinaria industrial ( martillo eléctrico, máquina desatascadora..), debiendo dejarse limpias de elementos que disminuyan su sección hidráulica. Incluye sacar y recolocar cualquier tapa o rejilla si fuera preciso. Además, se considera  la limpieza  de sus zonas colindantes (0,5 m a ambos lados)  y la recogida de restos de materiales en bolsas o sacos.   
Se medirá por metros lineales de canal/cuneta/tubo/etc
Este trabajo incluye la mano de obra, pequeño material y medios auxiliares necesarios para la realización de los trabajos.
El transporte de los medios auxiliares y materiales, desde el depósito hasta la zona de obra, será por cuenta del Contratista. 
Se incluye en el trabajo la carga y descarga  de sacos, bolsas o restos de materiales a vertedero autorizado en horario nocturno</v>
          </cell>
          <cell r="D61">
            <v>28</v>
          </cell>
          <cell r="E61" t="str">
            <v>Sacos</v>
          </cell>
          <cell r="F61" t="str">
            <v>metros lineales</v>
          </cell>
          <cell r="G61">
            <v>61358.997067389755</v>
          </cell>
          <cell r="H61">
            <v>28.57</v>
          </cell>
          <cell r="I61">
            <v>108800</v>
          </cell>
        </row>
        <row r="62">
          <cell r="A62" t="str">
            <v>4.6.3</v>
          </cell>
          <cell r="C62" t="str">
            <v xml:space="preserve">Desatranco, repicado y/o limpieza de arquetas, sumideros, desagües, registros, etcétera, y en general todos aquellos elementos no lineales que permitan evacuar el agua de sus zonas de influencia, con medios manuales o maquinaria industrial (martillo eléctrico, máquina desatascadora..), debiendo dejarse limpias de elementos que disminuyan su sección hidráulica. Incluye sacar y recolocar cualquier tapa o rejilla si fuera preciso. se considera  la limpieza  de sus zonas colindantes (0,5 m a ambos lados)  y la recogida de restos de materiales en bolsas o sacos.
Se medirá por unidad de arqueta/desagüe/registro/etc. finalizado.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retirada de sacos, bolsas o restos de materiales a vertedero autorizado en horario nocturno.
</v>
          </cell>
        </row>
        <row r="63">
          <cell r="C63" t="str">
            <v xml:space="preserve">Desatranco, repicado y/o limpieza de arquetas, sumideros, desagües, registros, etcétera, y en general todos aquellos elementos no lineales que permitan evacuar el agua de sus zonas de influencia, con medios manuales o maquinaria industrial (martillo eléctrico, máquina desatascadora..), debiendo dejarse limpias de elementos que disminuyan su sección hidráulica. Incluye sacar y recolocar cualquier tapa o rejilla si fuera preciso. se considera  la limpieza  de sus zonas colindantes (0,5 m a ambos lados)  y la recogida de restos de materiales en bolsas o sacos.
Se medirá por unidad de arqueta/desagüe/registro/etc. finalizado. 
Este trabajo incluye la mano de obra, pequeño material y medios auxiliares necesarios para la realización de los trabajos. 
El transporte de los medios auxiliares y materiales, desde el depósito hasta la zona de obra, será por cuenta del Contratista. 
Se incluye en el trabajo la retirada de sacos, bolsas o restos de materiales a vertedero autorizado en horario nocturno.
</v>
          </cell>
          <cell r="D63">
            <v>11.8</v>
          </cell>
          <cell r="F63" t="str">
            <v>unidad</v>
          </cell>
          <cell r="G63">
            <v>26508.297335241718</v>
          </cell>
          <cell r="H63">
            <v>28.57</v>
          </cell>
          <cell r="I63">
            <v>600</v>
          </cell>
        </row>
        <row r="64">
          <cell r="C64" t="str">
            <v xml:space="preserve">Desatranco, repicado y/o limpieza de alojamientos de motores, con medios manuales o maquinaria industrial (martillo eléctrico), debiendo dejarse limpios de elementos que disminuyan su sección hidráulica. Incluye los trabajos de desaguado del motor,  la limpieza  de sus zonas colindantes (0,5 m a ambos lados)  y la recogida de restos de materiales en bolsas o sacos. 
Se medirá por unidad de alojamiento de motor finalizado.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retirada de sacos, bolsas o restos de materiales a vertedero autorizado en horario nocturno.
</v>
          </cell>
          <cell r="G64" t="str">
            <v>-</v>
          </cell>
          <cell r="H64" t="str">
            <v>-</v>
          </cell>
          <cell r="I64" t="str">
            <v>-</v>
          </cell>
        </row>
        <row r="65">
          <cell r="C65" t="str">
            <v xml:space="preserve">Desatranco, repicado y/o limpieza de alojamientos de motores, con medios manuales o maquinaria industrial (martillo eléctrico), debiendo dejarse limpios de elementos que disminuyan su sección hidráulica. Incluye los trabajos de desaguado del motor,  la limpieza  de sus zonas colindantes (0,5 m a ambos lados)  y la recogida de restos de materiales en bolsas o sacos. 
Se medirá por unidad de alojamiento de motor finalizado.
Este trabajo incluye la mano de obra, pequeño material y medios auxiliares necesarios para la realización de los trabajos. 
El transporte de los medios auxiliares y materiales, desde el depósito hasta la zona de obra, será por cuenta del Contratista. 
Se incluye en el trabajo la retirada de sacos, bolsas o restos de materiales a vertedero autorizado en horario nocturno.
</v>
          </cell>
          <cell r="D65">
            <v>20</v>
          </cell>
          <cell r="F65" t="str">
            <v>unidad</v>
          </cell>
          <cell r="G65" t="str">
            <v>-</v>
          </cell>
          <cell r="H65" t="str">
            <v>-</v>
          </cell>
          <cell r="I65">
            <v>22</v>
          </cell>
        </row>
        <row r="66">
          <cell r="A66" t="str">
            <v>4.6.4</v>
          </cell>
          <cell r="B66" t="str">
            <v>Unidad de obra</v>
          </cell>
          <cell r="C66" t="str">
            <v xml:space="preserve">Profundización, ensanche o ejecución de nuevas regatas, canales longitudinales o transversales en hormigón (no canal central de entrevía) ya existentes  de hasta 0,25 m de altura y 25 cm de ancho, con medios mecánicos (martillo eléctrico) para mejorar el drenaje de la plataforma. Se incluye la retirada y recolocación de rejilla o tapa de cualquier tipo. Se incluye también la limpieza  la limpieza de los restos de obra de la plataforma, recogida de los restos de materiales en bolsas y sacos. 
Se medirá por metros lineales de canal o regata.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carga y descarga  de sacos, bolsas o restos de materiales a vertedero autorizado en horario nocturno
</v>
          </cell>
          <cell r="D66">
            <v>62.06</v>
          </cell>
          <cell r="E66" t="str">
            <v>Sacos</v>
          </cell>
          <cell r="F66" t="str">
            <v>metros</v>
          </cell>
          <cell r="G66" t="str">
            <v>-</v>
          </cell>
          <cell r="H66" t="str">
            <v>-</v>
          </cell>
          <cell r="I66">
            <v>600</v>
          </cell>
        </row>
        <row r="67">
          <cell r="A67" t="str">
            <v>4.6.4</v>
          </cell>
          <cell r="B67" t="str">
            <v>Unidad de obra</v>
          </cell>
          <cell r="C67" t="str">
            <v xml:space="preserve">Partida 6A, incluyendo el trabajo de  carga y descarga  de sacos, bolsas o restos de materiales a vertedero autorizado en horario nocturno
</v>
          </cell>
          <cell r="E67" t="str">
            <v>Sacos</v>
          </cell>
          <cell r="F67" t="str">
            <v>metros lineales de regatas ejecutadas</v>
          </cell>
          <cell r="G67">
            <v>156.99310576992295</v>
          </cell>
          <cell r="H67">
            <v>3.75</v>
          </cell>
        </row>
        <row r="68">
          <cell r="A68" t="str">
            <v>4.6.5</v>
          </cell>
          <cell r="B68" t="str">
            <v>Unidad de obra</v>
          </cell>
          <cell r="C68" t="str">
            <v xml:space="preserve">Ejecución de arquetas de registro o instalación de arqueta prefabricada en balasto. Se incluirán los trabajos de retirada de balasto, formación de arquete, conexiones de conducciones y remates, y relleno posterior con balasto. 
Se medirá por unidad de arqueta montada y conexionada.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la carga y descarga de sacos, bolsas o restos de materiales a vertedero autorizado en horario nocturno.
</v>
          </cell>
          <cell r="D68">
            <v>921.1</v>
          </cell>
          <cell r="E68" t="str">
            <v>Sacos</v>
          </cell>
          <cell r="F68" t="str">
            <v>unidad de arqueta montada y conexionada</v>
          </cell>
          <cell r="G68">
            <v>2.7316800403966592</v>
          </cell>
          <cell r="H68">
            <v>0.25</v>
          </cell>
          <cell r="I68">
            <v>4</v>
          </cell>
        </row>
        <row r="69">
          <cell r="C69" t="str">
            <v xml:space="preserve">Partida 7A, incluyendo el trabajo de  carga y descarga  de sacos, bolsas o restos de materiales a vertedero autorizado en horario nocturno
</v>
          </cell>
        </row>
        <row r="70">
          <cell r="A70" t="str">
            <v>4.6.6</v>
          </cell>
          <cell r="B70" t="str">
            <v>Unidad de obra</v>
          </cell>
          <cell r="C70" t="str">
            <v xml:space="preserve">Sustitución de colector enterrado en balasto. Estos trabajos incluyen la retirada de balasto para descubrir el tubo existente, demolición y/o retirada del mismo con medios manuales o mecánicos, instalación de tubo de PVC , conexionado a la red existente y relleno posterior  con balasto. 
Se medirá por metro lineal de colector sustituído.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la carga y descarga de sacos, bolsas o restos de materiales a vertedero autorizado en horario nocturno.
</v>
          </cell>
          <cell r="D70">
            <v>365.83</v>
          </cell>
          <cell r="E70" t="str">
            <v>Sacos</v>
          </cell>
          <cell r="F70" t="str">
            <v>m</v>
          </cell>
          <cell r="G70">
            <v>31.398621153984585</v>
          </cell>
          <cell r="H70">
            <v>2.5</v>
          </cell>
          <cell r="I70">
            <v>200</v>
          </cell>
        </row>
        <row r="71">
          <cell r="C71" t="str">
            <v xml:space="preserve">Partida 8A, incluyendo el trabajo de  carga y descarga  de sacos, bolsas o restos de materiales a vertedero autorizado en horario nocturno
</v>
          </cell>
        </row>
        <row r="72">
          <cell r="A72" t="str">
            <v>4.6.6</v>
          </cell>
          <cell r="B72" t="str">
            <v>Unidad de obra</v>
          </cell>
          <cell r="C72" t="str">
            <v xml:space="preserve">Ejecución de canal de drenaje de entrevía en hormigón. Estos trabajos incluyen el picado del hormigón hasta conseguir profundizar la cota necesaria según la caída natural del drenaje ya existente, instalación de encofrados y vertido y vibrado de hormigón , conexionado a la red existente, e instalación de rejilla de trámex (suministrada por TMB) una vez terminado el trabajo.
Se comprobará que en la nueva sección fluye el agua según su caída natural sin producir resaltes o estancamientos, y que la rejilla soporta la carga de un operario sobre él.
Se medirá por metro lineal de canal ejecutado.
Este trabajo incluye la mano de obra, pequeño material y medios auxiliares necesarios para la realización de los trabajos. 
El transporte de los medios auxiliares y materiales, desde el depósito hasta la zona de obra, será por cuenta del Contratista. 
No se incluye en el trabajo la la carga y descarga de sacos, bolsas o restos de materiales a vertedero autorizado en horario nocturno.
</v>
          </cell>
          <cell r="D72">
            <v>62.06</v>
          </cell>
          <cell r="E72" t="str">
            <v>Sacos</v>
          </cell>
          <cell r="F72" t="str">
            <v>m</v>
          </cell>
          <cell r="G72">
            <v>31.398621153984585</v>
          </cell>
          <cell r="H72">
            <v>2.5</v>
          </cell>
          <cell r="I72">
            <v>60</v>
          </cell>
        </row>
        <row r="73">
          <cell r="C73" t="str">
            <v xml:space="preserve">Partida 9A, incluyendo el trabajo de  carga y descarga  de sacos, bolsas o restos de materiales a vertedero autorizado en horario nocturno
</v>
          </cell>
        </row>
        <row r="74">
          <cell r="A74" t="str">
            <v>4.6.7</v>
          </cell>
          <cell r="B74" t="str">
            <v>Unidad de obra</v>
          </cell>
          <cell r="C74" t="str">
            <v>Instalación, sustitución y/o reparación de elementos dañados de rejilla electro-soldada galvanizada (trámex 100x50cm). No se incluye el suministro de trámex pero sí se incluyen las piezas de amarre a la estructura (perfiles metálicos de apoyo longitudinal, tornillería asociada, brocas, tacos, etc.) si fueran necesarios. Se comprobará que la rejilla de trámex se acopla perfectamente a la estructura de soporte y el conjunto soporta la carga de un operario sobre él. 
Se medirá por metros lineales.
Este trabajo incluye la mano de obra, pequeño material y medios auxiliares necesarios para la realización de los trabajos. Se incluye también la retirada de los restos de los trabajos en bolsas y/o sacos. 
El transporte de los medios auxiliares y materiales, desde el depósito hasta la zona de obra, será por cuenta del Contratista. 
No se incluye en el trabajo la carga y descarga  de sacos, bolsas o restos de materiales a vertedero autorizado en horario nocturno</v>
          </cell>
          <cell r="D74">
            <v>332.67</v>
          </cell>
          <cell r="E74" t="str">
            <v>Sacos, Rejillas</v>
          </cell>
          <cell r="F74" t="str">
            <v>metros lineales</v>
          </cell>
          <cell r="G74">
            <v>4.0650000601140759</v>
          </cell>
          <cell r="H74">
            <v>1.25</v>
          </cell>
          <cell r="I74">
            <v>200</v>
          </cell>
        </row>
        <row r="75">
          <cell r="C75" t="str">
            <v xml:space="preserve">Partida 10A, incluyendo el trabajo de  carga y descarga  de sacos, bolsas o restos de materiales a vertedero autorizado en horario nocturno
</v>
          </cell>
        </row>
        <row r="76">
          <cell r="A76" t="str">
            <v>4.6.8</v>
          </cell>
          <cell r="C76" t="str">
            <v>Limpieza y picado de salitre, incrustaciones de cal, óxido u otros materiales solidificados en el hastial del túnel (incluyendo canal lateral) con medios manuales o maquinaria industrial (martillo eléctrico).
Se medirá por metros lineles de vía.
Este trabajo también incluye la mano de obra, pequeño material y medios auxiliares necesarios para la realización de los trabajos.
El transporte de los medios auxiliares y materiales, desde el depósito hasta la zona de obra, será por cuenta del Contratista.  
No se incluye en el trabajo la retirada de sacos, bolsas o restos de materiales a vertedero autorizado en horario nocturno.</v>
          </cell>
          <cell r="D76">
            <v>28</v>
          </cell>
          <cell r="F76" t="str">
            <v>metros lineales</v>
          </cell>
          <cell r="I76">
            <v>180</v>
          </cell>
        </row>
        <row r="77">
          <cell r="C77" t="str">
            <v xml:space="preserve">Partida 11A, incluyendo el trabajo de  carga y descarga  de sacos, bolsas o restos de materiales a vertedero autorizado en horario nocturno
</v>
          </cell>
        </row>
        <row r="78">
          <cell r="A78" t="str">
            <v>4.6.9</v>
          </cell>
          <cell r="C78" t="str">
            <v>Ejecucion de catas en balasto u hormigón con medios manuales o maquinaria industrial (martillo eléctrico), para la localización de colectores enterrados o puntos obstruídos en éstos.
Se medirá por unidad.
Este trabajo también incluye la mano de obra, pequeño material y medios auxiliares necesarios para la realización de los trabajos.
El transporte de los medios auxiliares y materiales, desde el depósito hasta la zona de obra, será por cuenta del Contratista.  
No se incluye en el trabajo la retirada de sacos, bolsas o restos de materiales a vertedero autorizado en horario nocturno.</v>
          </cell>
          <cell r="D78">
            <v>1517.89</v>
          </cell>
          <cell r="F78" t="str">
            <v>Unidades</v>
          </cell>
          <cell r="I78">
            <v>48</v>
          </cell>
        </row>
        <row r="79">
          <cell r="C79" t="str">
            <v xml:space="preserve">Partida 12A, incluyendo el trabajo de  carga y descarga  de sacos, bolsas o restos de materiales a vertedero autorizado en horario nocturno
</v>
          </cell>
        </row>
        <row r="80">
          <cell r="A80" t="str">
            <v>4.6.10</v>
          </cell>
          <cell r="B80" t="str">
            <v>Unidad de obra</v>
          </cell>
          <cell r="C80" t="str">
            <v>Jornada de retirada de lodos y desatranco de la canal central, perimetral, transversal, etc.. del saneamiento por medios mecánicos con ayuda de un equipo de agua alta presión remolcado propiedad de TMB. Además se considera la limpieza de todo el ancho de la plataforma y la recogida de restos de materiales en bolsas o sacos. 
Se medirá por unidad.
Este trabajo incluye la mano de obra, pequeño material y medios auxiliares necesarios para la realización de los trabajos.
El transporte de los medios auxiliares y materiales, desde el depósito hasta la zona de obra, será por cuenta del Contratista. 
El transporte del equipo de presión será realizado por TMB.
Se incluye en el trabajo la carga y descarga  de sacos, bolsas o restos de materiales a vertedero autorizado en horario nocturno</v>
          </cell>
          <cell r="D80">
            <v>3642.76</v>
          </cell>
          <cell r="E80" t="str">
            <v>Sacos</v>
          </cell>
          <cell r="F80" t="str">
            <v>Jornada</v>
          </cell>
          <cell r="G80">
            <v>2.7316800403966592</v>
          </cell>
          <cell r="H80" t="str">
            <v>N/A</v>
          </cell>
          <cell r="I80">
            <v>8</v>
          </cell>
        </row>
        <row r="81">
          <cell r="A81" t="str">
            <v>4.6.11</v>
          </cell>
          <cell r="B81" t="str">
            <v>Unidad de obra</v>
          </cell>
          <cell r="C81" t="str">
            <v>Desvío de una filtración, comprendiendo  la colocación de mantas en túnel (tipo Carfoam Bs1d0 según UNE EN 13501-1:2002, con ancho  2m y longitud variable) o de plancha minionda (tipo POLYLIT FR de policarbonato  BS1D0  o similar, con medidas 1,3X3m) según la tipología del túnel, y los herrajes necesarios para mantenerla fija en la bóveda o en el hastial.  
Se medirá por metro cuadrado de manta/plancha instalada.
Este trabajo también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nocturno.
La manta y los herrajes de fijación serán proporcionados por TMB.
Para estos trabajos se requiere el empleo de maquinaria auxiliar de vía con castillete o cesta, que aportará TMB, aunque el contratista deberá aportar, si fuera necesario, andamio para la realización de los trabajos en zonas de alta densidad de filtraciones.</v>
          </cell>
          <cell r="D81">
            <v>210</v>
          </cell>
          <cell r="E81" t="str">
            <v>Sacos</v>
          </cell>
          <cell r="F81" t="str">
            <v>metro cuadrado instalado</v>
          </cell>
          <cell r="G81">
            <v>1061.7129757008349</v>
          </cell>
          <cell r="H81">
            <v>1.43</v>
          </cell>
          <cell r="I81">
            <v>3760</v>
          </cell>
        </row>
        <row r="82">
          <cell r="A82" t="str">
            <v>4.6.12</v>
          </cell>
          <cell r="B82" t="str">
            <v>Unidad de obra</v>
          </cell>
          <cell r="C82" t="str">
            <v xml:space="preserve">Conservación de las mantas, planchas ignífugas, canaletas de PVC y en general de los materiales instalados para el desvío de filtraciones, incluyendo la inspección de la zona de trabajo, retirada o refuerzo de los elementos deteriorados, repicado del paramento en caso de haber elementos con riesgo de desprendimiento, apriete de tornillería, y reposición de parches electrosoldados y sellado de juntas perimetrales si fuera necesario. 
Se medirá por unidad reparada.
Este trabajo también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nocturno.
Para estos trabajos se requiere el empleo de maquinaria auxiliar de vía con castillete o cesta, que aportará TMB, aunque el contratista deberá aportar, si fuera necesario, andamio para la realización de los trabajos en zonas de alta densidad de filtraciones. </v>
          </cell>
          <cell r="D82">
            <v>195</v>
          </cell>
          <cell r="E82" t="str">
            <v>Sacos</v>
          </cell>
          <cell r="F82" t="str">
            <v xml:space="preserve"> unidad reparada</v>
          </cell>
          <cell r="G82">
            <v>151.13818384626325</v>
          </cell>
          <cell r="H82">
            <v>1.43</v>
          </cell>
          <cell r="I82">
            <v>48</v>
          </cell>
        </row>
        <row r="83">
          <cell r="A83" t="str">
            <v>4.6.13</v>
          </cell>
          <cell r="B83" t="str">
            <v>Unidad de obra</v>
          </cell>
          <cell r="C83" t="str">
            <v xml:space="preserve">Pequeñas reparaciones en bóveda o hastial tales como saneo, repicado de grietas o juntas de pantallas, o puntos alterados del revestimiento del túnel  con riesgo de desprendimiento de materiales.
Se medirá por jornada.
Este trabajo también incluye la mano de obra, pequeño material y medios auxiliares necesarios para la realización de los trabajos.
El transporte de los medios auxiliares y materiales, desde el depósito hasta la zona de obra, será por cuenta del Contratista.  También se incluye en el trabajo la retirada de sacos, bolsas o restos de materiales a vertedero autorizado en horario nocturno.
Para estos trabajos se requiere el empleo de maquinaria auxiliar de vía con castillete o cesta, que aportará TMB, aunque el contratista deberá aportar, si fuera necesario, andamio para la realización de los trabajos en zonas de alta densidad de filtraciones. </v>
          </cell>
          <cell r="D83">
            <v>744.72</v>
          </cell>
          <cell r="E83" t="str">
            <v>Sacos</v>
          </cell>
          <cell r="F83" t="str">
            <v>Jornada</v>
          </cell>
          <cell r="G83">
            <v>2.7316800403966592</v>
          </cell>
          <cell r="H83" t="str">
            <v>N/A</v>
          </cell>
          <cell r="I83">
            <v>10</v>
          </cell>
        </row>
        <row r="84">
          <cell r="A84" t="str">
            <v>4.6.14</v>
          </cell>
          <cell r="B84" t="str">
            <v>Unidad de obra</v>
          </cell>
          <cell r="C84" t="str">
            <v>Obturación instantánea de vía de agua o fisura mediante la aplicación de mortero de fraguado ultrarrápido, inyección de resinas monocomponentes hidroexpansivas o similar. Se incluye la limpieza y preparación de la superficie, así como el desaguado de la zona a obturar si fuera necesario.
Este trabajo incluye la mano de obra, pequeño material fungible y medios auxiliares necesarios para la realización de los trabajos. 
Se medirá por jornada.
El transporte de los medios auxiliares y materiales, desde el depósito hasta la zona de obra, será por cuenta del Contratista. 
También se incluye en el trabajo la la carga y descarga de sacos, bolsas o restos de materiales a vertedero autorizado en horario nocturno</v>
          </cell>
          <cell r="D84">
            <v>744.72</v>
          </cell>
          <cell r="E84" t="str">
            <v>Sacos</v>
          </cell>
          <cell r="F84" t="str">
            <v>Jornada</v>
          </cell>
          <cell r="G84">
            <v>27.316800403966589</v>
          </cell>
          <cell r="H84">
            <v>0.25</v>
          </cell>
          <cell r="I84">
            <v>24</v>
          </cell>
        </row>
        <row r="85">
          <cell r="A85" t="str">
            <v>4.6.15</v>
          </cell>
          <cell r="B85" t="str">
            <v>Unidad de obra</v>
          </cell>
          <cell r="C85" t="str">
            <v>Reparación de pavimento o solera de hormigón mediante la aplicación de una capa de mortero de cemento de fraguado rápido (de 15 a 35 minutos) y altas resistencias iniciales, con 40 mm de espesor medio. Se agregará árido al agua de amasado antes de añadir el mortero. Se incluye también la humectación del soporte, preparación del mortero, protección y curado de las zonas reparadas y preparación del soporte.
Este trabajo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nocturno</v>
          </cell>
          <cell r="D85">
            <v>744.72</v>
          </cell>
          <cell r="E85" t="str">
            <v>Sacos</v>
          </cell>
          <cell r="F85" t="str">
            <v>Jornada</v>
          </cell>
          <cell r="G85">
            <v>2.7316800403966592</v>
          </cell>
          <cell r="H85" t="str">
            <v>N/A</v>
          </cell>
          <cell r="I85">
            <v>4</v>
          </cell>
        </row>
        <row r="86">
          <cell r="A86" t="str">
            <v>4.6.16</v>
          </cell>
          <cell r="B86" t="str">
            <v>Unidad de obra</v>
          </cell>
          <cell r="C86" t="str">
            <v>Reparación de surgencias de agua que "brotan" en la losa de hormigón, entre las fijaciones, y  que afectan a elementos de la vía degradándolas,  mediante el relleno con una capa de mortero de cemento autonivelante de fraguado rápido (de 15 a 35 minutos) y altas resistencias iniciales. Se incluye también el desmontaje de las fijaciones existentes degradadas, repicado del dado de soporte o cajón de la fijación si lo hubiere,  la preparación del soporte, preparación del cemento, encofrado de la pieza si fuera necesario, relleno o reparación de la pieza y montaje de la nueva fijación si fuera necesario.
Se mide por metro lineal de losa de hormigón-
Este trabajo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v>
          </cell>
          <cell r="E86" t="str">
            <v>Sacos</v>
          </cell>
          <cell r="F86" t="str">
            <v>metro</v>
          </cell>
          <cell r="G86">
            <v>24.743478626781336</v>
          </cell>
          <cell r="H86">
            <v>0.5</v>
          </cell>
          <cell r="I86">
            <v>550</v>
          </cell>
        </row>
        <row r="87">
          <cell r="A87" t="str">
            <v>4.6.17</v>
          </cell>
          <cell r="B87" t="str">
            <v>Unidad de obra</v>
          </cell>
          <cell r="C87" t="str">
            <v>Ejecución  de murete de mampostería de altura variable de 0,20 a 0,50 m.en cuneta lateral para mejora reconducción y contención de las aguas y aumento de sección.  Se incluye también la preparación del mortero de pega y la preparación del soporte.
Este trabajo incluye la mano de obra, pequeño material y medios auxiliares necesarios para la realización de los trabajos. 
El transporte de los medios auxiliares y materiales, desde el depósito hasta la zona de obra, será por cuenta del Contratista. 
También se incluye en el trabajo la la carga y descarga de sacos, bolsas o restos de materiales a vertedero autorizado en horario nocturno.</v>
          </cell>
          <cell r="D87">
            <v>372.36</v>
          </cell>
          <cell r="E87" t="str">
            <v>Sacos</v>
          </cell>
          <cell r="F87" t="str">
            <v>metros lineales de murete ejecutado</v>
          </cell>
          <cell r="G87">
            <v>182.11200269311061</v>
          </cell>
          <cell r="H87">
            <v>3</v>
          </cell>
          <cell r="I87">
            <v>120</v>
          </cell>
        </row>
        <row r="88">
          <cell r="A88" t="str">
            <v>4.6.18</v>
          </cell>
          <cell r="C88" t="str">
            <v xml:space="preserve">Jornada de limpieza de grasa, óxido u otros materiales en el borde activo y/o superfície del carril con medios mecánicos (vagón de limpieza de carriles propiedad de TMB y/o agua a presión tipo karcher). Además, se incluye la recogida de virutas metálicas, de materiales, salitre, tierras, desperdicios y papeles acumulados en la plataforma, así como su limpieza con medios manuales y/o maquinaria eléctrica. Los restos y basura se recogerán en bolsas o sacos. Está incluida la recolocación de trámex si fuera preciso . Este trabajo incluye la mano de obra, pequeño material y medios auxiliares necesarios para la realización de los trabajos. 
Se medirá por unidad.
El transporte de los medios auxiliares y materiales, desde el depósito hasta la zona de obra, será por cuenta del Contratista. 
Incluye en el trabajo la carga y descarga  de sacos, bolsas o restos de materiales a vertedero autorizado en horario nocturno
</v>
          </cell>
          <cell r="F88" t="str">
            <v>Jornada</v>
          </cell>
          <cell r="G88">
            <v>182.11200269311061</v>
          </cell>
          <cell r="H88">
            <v>3</v>
          </cell>
          <cell r="I88">
            <v>265</v>
          </cell>
        </row>
        <row r="89">
          <cell r="A89" t="str">
            <v>4.6.19</v>
          </cell>
          <cell r="C89" t="str">
            <v xml:space="preserve">Jornada FESTIVA de limpieza de grasa, óxido u otros materiales en el borde activo y/o superfície del carril con medios mecánicos (vagón de limpieza de carriles propiedad de TMB y/o agua a presión tipo karcher). Además, se incluye la recogida de virutas metálicas, de materiales, salitre, tierras, desperdicios y papeles acumulados en la plataforma, así como su limpieza con medios manuales y/o maquinaria eléctrica. Los restos y basura se recogerán en bolsas o sacos. Está incluida la recolocación de trámex si fuera preciso . Este trabajo incluye la mano de obra, pequeño material y medios auxiliares necesarios para la realización de los trabajos. 
Se medirá por unidad.
El transporte de los medios auxiliares y materiales, desde el depósito hasta la zona de obra, será por cuenta del Contratista. 
Incluye en el trabajo la carga y descarga  de sacos, bolsas o restos de materiales a vertedero autorizado en horario nocturno
</v>
          </cell>
          <cell r="F89" t="str">
            <v>Jornada</v>
          </cell>
          <cell r="I89">
            <v>50</v>
          </cell>
        </row>
        <row r="90">
          <cell r="A90" t="str">
            <v>4.6.20</v>
          </cell>
          <cell r="C90" t="str">
            <v xml:space="preserve">Limpieza de tiros de ventilación natural con acceso desde túnel, según anexo XX del PPT.
Se mide por unidad.
</v>
          </cell>
          <cell r="F90" t="str">
            <v>Unidades</v>
          </cell>
          <cell r="G90">
            <v>182.11200269311061</v>
          </cell>
          <cell r="H90">
            <v>3</v>
          </cell>
          <cell r="I90">
            <v>72</v>
          </cell>
        </row>
        <row r="91">
          <cell r="A91" t="str">
            <v>4.6.21</v>
          </cell>
          <cell r="C91" t="str">
            <v xml:space="preserve">Jornada de carga y descarga de cualquier tipo de residuo o material en línea y/o depósito con utilización de dresina, incluyendo la descarga a un contenedor en horario nocturno. 
La retirada del material procedente de los tajos ejecutados y su recogida y apilado la debe hacer el Contratista lo antes posible, aprovechando al máximo los medios de transporte establecidos para ello, sin producir paralizaciones del material móvil en los puntos de recogida y acopio. 
Este trabajo incluye la mano de obra, los medios necesarios para la realización de los trabajos.
La dresina y el tractorista habilitado serán a cuenta de TMB.
</v>
          </cell>
          <cell r="D91">
            <v>1136</v>
          </cell>
          <cell r="E91" t="str">
            <v>Sacos</v>
          </cell>
          <cell r="F91" t="str">
            <v>metros lineales de murete ejecutado</v>
          </cell>
          <cell r="G91">
            <v>182.11200269311061</v>
          </cell>
          <cell r="H91">
            <v>3</v>
          </cell>
          <cell r="I91">
            <v>36</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DBB9-F9D7-4FEA-AC66-303B3F990605}">
  <dimension ref="A1:U680"/>
  <sheetViews>
    <sheetView tabSelected="1" zoomScale="130" zoomScaleNormal="130" workbookViewId="0">
      <pane xSplit="5" ySplit="2" topLeftCell="G670" activePane="bottomRight" state="frozen"/>
      <selection pane="bottomRight" activeCell="D676" sqref="D676:E679"/>
      <selection pane="bottomLeft" activeCell="A3" sqref="A3"/>
      <selection pane="topRight" activeCell="F1" sqref="F1"/>
    </sheetView>
  </sheetViews>
  <sheetFormatPr defaultColWidth="11.42578125" defaultRowHeight="15"/>
  <cols>
    <col min="1" max="1" width="11.28515625" customWidth="1"/>
    <col min="2" max="2" width="11.42578125" hidden="1" customWidth="1"/>
    <col min="3" max="3" width="9.7109375" style="1" customWidth="1"/>
    <col min="4" max="4" width="40.140625" style="2" customWidth="1"/>
    <col min="5" max="5" width="63.5703125" style="2" customWidth="1"/>
    <col min="6" max="7" width="14.140625" style="2" customWidth="1"/>
    <col min="8" max="11" width="13.85546875" style="2" customWidth="1"/>
    <col min="12" max="12" width="3.28515625" customWidth="1"/>
    <col min="14" max="14" width="14.5703125" bestFit="1" customWidth="1"/>
    <col min="18" max="18" width="33.140625" bestFit="1" customWidth="1"/>
  </cols>
  <sheetData>
    <row r="1" spans="1:16">
      <c r="D1" s="2" t="s">
        <v>0</v>
      </c>
    </row>
    <row r="2" spans="1:16" ht="45.75" thickBot="1">
      <c r="F2" s="3" t="s">
        <v>1</v>
      </c>
      <c r="G2" s="3" t="s">
        <v>2</v>
      </c>
      <c r="H2" s="4" t="s">
        <v>3</v>
      </c>
      <c r="I2" s="4" t="s">
        <v>4</v>
      </c>
      <c r="J2" s="4" t="s">
        <v>5</v>
      </c>
      <c r="K2" s="4" t="s">
        <v>6</v>
      </c>
    </row>
    <row r="3" spans="1:16" ht="79.5" thickBot="1">
      <c r="A3" s="5" t="s">
        <v>7</v>
      </c>
      <c r="B3" s="6"/>
      <c r="C3" s="7" t="s">
        <v>8</v>
      </c>
      <c r="D3" s="8"/>
      <c r="E3" s="9" t="s">
        <v>9</v>
      </c>
      <c r="F3" s="10"/>
      <c r="G3" s="10"/>
      <c r="H3" s="11"/>
      <c r="I3" s="11"/>
      <c r="J3" s="11"/>
      <c r="K3" s="11"/>
    </row>
    <row r="4" spans="1:16" ht="22.5">
      <c r="A4" s="12" t="s">
        <v>10</v>
      </c>
      <c r="B4" s="13" t="s">
        <v>11</v>
      </c>
      <c r="C4" s="14" t="s">
        <v>12</v>
      </c>
      <c r="D4" s="15"/>
      <c r="E4" s="16" t="s">
        <v>13</v>
      </c>
      <c r="F4" s="17"/>
      <c r="G4" s="17"/>
      <c r="H4" s="18"/>
      <c r="I4" s="18"/>
      <c r="J4" s="18">
        <f>SUM(J5:J11)</f>
        <v>209152.50222000002</v>
      </c>
      <c r="K4" s="18">
        <f>J4*4</f>
        <v>836610.0088800001</v>
      </c>
      <c r="L4" s="19"/>
      <c r="P4" t="s">
        <v>14</v>
      </c>
    </row>
    <row r="5" spans="1:16" ht="45">
      <c r="A5" s="20" t="s">
        <v>15</v>
      </c>
      <c r="B5" s="21"/>
      <c r="C5" s="22" t="s">
        <v>16</v>
      </c>
      <c r="D5" s="23" t="s">
        <v>16</v>
      </c>
      <c r="E5" s="24" t="s">
        <v>17</v>
      </c>
      <c r="F5" s="25">
        <v>1.82</v>
      </c>
      <c r="G5" s="26" t="s">
        <v>18</v>
      </c>
      <c r="H5" s="27">
        <v>17180</v>
      </c>
      <c r="I5" s="27">
        <f>H5*2</f>
        <v>34360</v>
      </c>
      <c r="J5" s="27">
        <f>H5*F5</f>
        <v>31267.600000000002</v>
      </c>
      <c r="K5" s="27">
        <f>J5*2</f>
        <v>62535.200000000004</v>
      </c>
      <c r="L5" s="19"/>
      <c r="P5" s="28">
        <v>0.16350390788800273</v>
      </c>
    </row>
    <row r="6" spans="1:16" ht="45">
      <c r="A6" s="29" t="s">
        <v>19</v>
      </c>
      <c r="B6" s="30"/>
      <c r="C6" s="31" t="s">
        <v>16</v>
      </c>
      <c r="D6" s="32" t="s">
        <v>16</v>
      </c>
      <c r="E6" s="24" t="s">
        <v>20</v>
      </c>
      <c r="F6" s="25">
        <v>819.56</v>
      </c>
      <c r="G6" s="26" t="s">
        <v>21</v>
      </c>
      <c r="H6" s="27">
        <v>23</v>
      </c>
      <c r="I6" s="27">
        <v>46</v>
      </c>
      <c r="J6" s="27">
        <f>H6*F6</f>
        <v>18849.879999999997</v>
      </c>
      <c r="K6" s="27">
        <f>J6*2</f>
        <v>37699.759999999995</v>
      </c>
      <c r="L6" s="33"/>
      <c r="P6" s="28">
        <v>0.10416005420473472</v>
      </c>
    </row>
    <row r="7" spans="1:16" ht="22.5">
      <c r="A7" s="34" t="s">
        <v>22</v>
      </c>
      <c r="B7" s="35"/>
      <c r="C7" s="36" t="s">
        <v>23</v>
      </c>
      <c r="D7" s="37" t="s">
        <v>23</v>
      </c>
      <c r="E7" s="24" t="s">
        <v>24</v>
      </c>
      <c r="F7" s="25">
        <v>4.5</v>
      </c>
      <c r="G7" s="26" t="s">
        <v>18</v>
      </c>
      <c r="H7" s="27">
        <v>25830.600000000002</v>
      </c>
      <c r="I7" s="27">
        <f t="shared" ref="I7:I27" si="0">H7*4</f>
        <v>103322.40000000001</v>
      </c>
      <c r="J7" s="27">
        <v>116237.70000000001</v>
      </c>
      <c r="K7" s="27">
        <f>J7*4</f>
        <v>464950.80000000005</v>
      </c>
      <c r="L7" s="19"/>
      <c r="P7" s="28">
        <v>0.14422779650646736</v>
      </c>
    </row>
    <row r="8" spans="1:16" ht="33.75">
      <c r="A8" s="38" t="s">
        <v>25</v>
      </c>
      <c r="B8" s="39"/>
      <c r="C8" s="40" t="s">
        <v>23</v>
      </c>
      <c r="D8" s="41" t="s">
        <v>23</v>
      </c>
      <c r="E8" s="24" t="s">
        <v>26</v>
      </c>
      <c r="F8" s="25">
        <v>273.81</v>
      </c>
      <c r="G8" s="26" t="s">
        <v>27</v>
      </c>
      <c r="H8" s="27">
        <v>55.515000000000001</v>
      </c>
      <c r="I8" s="27">
        <f t="shared" si="0"/>
        <v>222.06</v>
      </c>
      <c r="J8" s="27">
        <v>15200.56215</v>
      </c>
      <c r="K8" s="27">
        <f t="shared" ref="K8:K11" si="1">J8*4</f>
        <v>60802.248599999999</v>
      </c>
      <c r="L8" s="19"/>
      <c r="P8" s="28">
        <v>0.13394038354537841</v>
      </c>
    </row>
    <row r="9" spans="1:16" ht="33.75">
      <c r="A9" s="38" t="s">
        <v>28</v>
      </c>
      <c r="B9" s="39"/>
      <c r="C9" s="40" t="s">
        <v>23</v>
      </c>
      <c r="D9" s="41" t="s">
        <v>23</v>
      </c>
      <c r="E9" s="24" t="s">
        <v>29</v>
      </c>
      <c r="F9" s="25">
        <v>125</v>
      </c>
      <c r="G9" s="26" t="s">
        <v>27</v>
      </c>
      <c r="H9" s="27">
        <v>20</v>
      </c>
      <c r="I9" s="27">
        <f t="shared" si="0"/>
        <v>80</v>
      </c>
      <c r="J9" s="27">
        <f>H9*F9</f>
        <v>2500</v>
      </c>
      <c r="K9" s="27">
        <f t="shared" si="1"/>
        <v>10000</v>
      </c>
      <c r="L9" s="19"/>
      <c r="P9" s="28">
        <v>0.15061816617256513</v>
      </c>
    </row>
    <row r="10" spans="1:16" ht="22.5">
      <c r="A10" s="38" t="s">
        <v>30</v>
      </c>
      <c r="B10" s="39"/>
      <c r="C10" s="40" t="s">
        <v>23</v>
      </c>
      <c r="D10" s="41" t="s">
        <v>23</v>
      </c>
      <c r="E10" s="24" t="s">
        <v>31</v>
      </c>
      <c r="F10" s="25">
        <v>13.52</v>
      </c>
      <c r="G10" s="26" t="s">
        <v>27</v>
      </c>
      <c r="H10" s="27">
        <v>1248.1199999999999</v>
      </c>
      <c r="I10" s="27">
        <f t="shared" si="0"/>
        <v>4992.4799999999996</v>
      </c>
      <c r="J10" s="27">
        <v>16874.582399999999</v>
      </c>
      <c r="K10" s="27">
        <f>J10*4</f>
        <v>67498.329599999997</v>
      </c>
      <c r="L10" s="19"/>
      <c r="P10" s="28">
        <v>8.4416080409439098E-2</v>
      </c>
    </row>
    <row r="11" spans="1:16" ht="15.75" thickBot="1">
      <c r="A11" s="38" t="s">
        <v>32</v>
      </c>
      <c r="B11" s="39"/>
      <c r="C11" s="40" t="s">
        <v>23</v>
      </c>
      <c r="D11" s="41" t="s">
        <v>23</v>
      </c>
      <c r="E11" s="24" t="s">
        <v>33</v>
      </c>
      <c r="F11" s="25">
        <v>35.270000000000003</v>
      </c>
      <c r="G11" s="26" t="s">
        <v>18</v>
      </c>
      <c r="H11" s="27">
        <v>233.12100000000001</v>
      </c>
      <c r="I11" s="27">
        <f t="shared" si="0"/>
        <v>932.48400000000004</v>
      </c>
      <c r="J11" s="27">
        <v>8222.1776700000009</v>
      </c>
      <c r="K11" s="27">
        <f t="shared" si="1"/>
        <v>32888.710680000004</v>
      </c>
      <c r="L11" s="19"/>
      <c r="P11" s="28">
        <v>0.20984541898471618</v>
      </c>
    </row>
    <row r="12" spans="1:16">
      <c r="A12" s="12" t="s">
        <v>34</v>
      </c>
      <c r="B12" s="13" t="s">
        <v>11</v>
      </c>
      <c r="C12" s="14" t="s">
        <v>35</v>
      </c>
      <c r="D12" s="15"/>
      <c r="E12" s="16" t="s">
        <v>36</v>
      </c>
      <c r="F12" s="42"/>
      <c r="G12" s="17"/>
      <c r="H12" s="18"/>
      <c r="I12" s="18"/>
      <c r="J12" s="18"/>
      <c r="K12" s="18"/>
      <c r="L12" s="19"/>
      <c r="P12" s="28">
        <v>9.2881922886962984E-3</v>
      </c>
    </row>
    <row r="13" spans="1:16" ht="78.75">
      <c r="A13" s="43" t="s">
        <v>37</v>
      </c>
      <c r="B13" s="44" t="s">
        <v>11</v>
      </c>
      <c r="C13" s="45" t="s">
        <v>38</v>
      </c>
      <c r="D13" s="46"/>
      <c r="E13" s="47" t="s">
        <v>39</v>
      </c>
      <c r="F13" s="48">
        <v>8</v>
      </c>
      <c r="G13" s="49" t="s">
        <v>18</v>
      </c>
      <c r="H13" s="50">
        <f>SUM(H14:H21)</f>
        <v>15747.406140587025</v>
      </c>
      <c r="I13" s="50">
        <f t="shared" si="0"/>
        <v>62989.624562348101</v>
      </c>
      <c r="J13" s="50">
        <f>H13*F13</f>
        <v>125979.2491246962</v>
      </c>
      <c r="K13" s="50">
        <f>J13*4</f>
        <v>503916.99649878481</v>
      </c>
      <c r="L13" s="19"/>
      <c r="N13" s="51"/>
    </row>
    <row r="14" spans="1:16">
      <c r="A14" s="20"/>
      <c r="B14" s="21"/>
      <c r="C14" s="22" t="s">
        <v>40</v>
      </c>
      <c r="D14" s="23" t="s">
        <v>41</v>
      </c>
      <c r="E14" s="24"/>
      <c r="F14" s="25">
        <v>8</v>
      </c>
      <c r="G14" s="26"/>
      <c r="H14" s="27">
        <v>3143.1643871871011</v>
      </c>
      <c r="I14" s="27">
        <f t="shared" si="0"/>
        <v>12572.657548748404</v>
      </c>
      <c r="J14" s="27">
        <v>25145.315097496808</v>
      </c>
      <c r="K14" s="27">
        <f t="shared" ref="K14:K30" si="2">J14*4</f>
        <v>100581.26038998723</v>
      </c>
      <c r="L14" s="19"/>
      <c r="M14" s="51"/>
      <c r="N14" s="51"/>
    </row>
    <row r="15" spans="1:16">
      <c r="A15" s="29"/>
      <c r="B15" s="30"/>
      <c r="C15" s="31" t="s">
        <v>42</v>
      </c>
      <c r="D15" s="32" t="s">
        <v>43</v>
      </c>
      <c r="E15" s="24"/>
      <c r="F15" s="25">
        <v>8</v>
      </c>
      <c r="G15" s="26"/>
      <c r="H15" s="27">
        <v>10280.369985567508</v>
      </c>
      <c r="I15" s="27">
        <f t="shared" si="0"/>
        <v>41121.479942270031</v>
      </c>
      <c r="J15" s="27">
        <v>82242.959884540061</v>
      </c>
      <c r="K15" s="27">
        <f t="shared" si="2"/>
        <v>328971.83953816025</v>
      </c>
      <c r="L15" s="19"/>
      <c r="M15" s="51"/>
      <c r="N15" s="51"/>
    </row>
    <row r="16" spans="1:16">
      <c r="A16" s="29"/>
      <c r="B16" s="30"/>
      <c r="C16" s="31" t="s">
        <v>44</v>
      </c>
      <c r="D16" s="32" t="s">
        <v>45</v>
      </c>
      <c r="E16" s="24"/>
      <c r="F16" s="25">
        <v>8</v>
      </c>
      <c r="G16" s="26"/>
      <c r="H16" s="27">
        <v>480.36029267650179</v>
      </c>
      <c r="I16" s="27">
        <f t="shared" si="0"/>
        <v>1921.4411707060071</v>
      </c>
      <c r="J16" s="27">
        <v>3842.8823414120143</v>
      </c>
      <c r="K16" s="27">
        <f t="shared" si="2"/>
        <v>15371.529365648057</v>
      </c>
      <c r="L16" s="19"/>
      <c r="M16" s="51"/>
      <c r="N16" s="51"/>
    </row>
    <row r="17" spans="1:14">
      <c r="A17" s="29"/>
      <c r="B17" s="30"/>
      <c r="C17" s="31" t="s">
        <v>46</v>
      </c>
      <c r="D17" s="32" t="s">
        <v>47</v>
      </c>
      <c r="E17" s="24"/>
      <c r="F17" s="25">
        <v>8</v>
      </c>
      <c r="G17" s="26"/>
      <c r="H17" s="27">
        <v>1060.0912553401599</v>
      </c>
      <c r="I17" s="27">
        <f t="shared" si="0"/>
        <v>4240.3650213606397</v>
      </c>
      <c r="J17" s="27">
        <v>8480.7300427212795</v>
      </c>
      <c r="K17" s="27">
        <f t="shared" si="2"/>
        <v>33922.920170885118</v>
      </c>
      <c r="L17" s="19"/>
      <c r="M17" s="51"/>
      <c r="N17" s="51"/>
    </row>
    <row r="18" spans="1:14">
      <c r="A18" s="29"/>
      <c r="B18" s="30"/>
      <c r="C18" s="31" t="s">
        <v>48</v>
      </c>
      <c r="D18" s="32" t="s">
        <v>49</v>
      </c>
      <c r="E18" s="24"/>
      <c r="F18" s="25">
        <v>8</v>
      </c>
      <c r="G18" s="26"/>
      <c r="H18" s="27">
        <v>783.42021981575397</v>
      </c>
      <c r="I18" s="27">
        <f t="shared" si="0"/>
        <v>3133.6808792630159</v>
      </c>
      <c r="J18" s="27">
        <v>6267.3617585260317</v>
      </c>
      <c r="K18" s="27">
        <f t="shared" si="2"/>
        <v>25069.447034104127</v>
      </c>
      <c r="L18" s="19"/>
      <c r="M18" s="51"/>
      <c r="N18" s="51"/>
    </row>
    <row r="19" spans="1:14">
      <c r="A19" s="29"/>
      <c r="B19" s="30"/>
      <c r="C19" s="31" t="s">
        <v>50</v>
      </c>
      <c r="D19" s="32" t="s">
        <v>51</v>
      </c>
      <c r="E19" s="24"/>
      <c r="F19" s="25">
        <v>8</v>
      </c>
      <c r="G19" s="26"/>
      <c r="H19" s="27" t="s">
        <v>52</v>
      </c>
      <c r="I19" s="27"/>
      <c r="J19" s="27">
        <v>0</v>
      </c>
      <c r="K19" s="27">
        <f t="shared" si="2"/>
        <v>0</v>
      </c>
      <c r="L19" s="19"/>
      <c r="M19" s="51"/>
      <c r="N19" s="51"/>
    </row>
    <row r="20" spans="1:14">
      <c r="A20" s="29"/>
      <c r="B20" s="30"/>
      <c r="C20" s="31" t="s">
        <v>53</v>
      </c>
      <c r="D20" s="32" t="s">
        <v>54</v>
      </c>
      <c r="E20" s="24"/>
      <c r="F20" s="25">
        <v>8</v>
      </c>
      <c r="G20" s="26"/>
      <c r="H20" s="27" t="s">
        <v>52</v>
      </c>
      <c r="I20" s="27"/>
      <c r="J20" s="27">
        <v>0</v>
      </c>
      <c r="K20" s="27">
        <f t="shared" si="2"/>
        <v>0</v>
      </c>
      <c r="L20" s="19"/>
      <c r="M20" s="51"/>
      <c r="N20" s="51"/>
    </row>
    <row r="21" spans="1:14" ht="15.75" thickBot="1">
      <c r="A21" s="34"/>
      <c r="B21" s="35"/>
      <c r="C21" s="36" t="s">
        <v>55</v>
      </c>
      <c r="D21" s="37" t="s">
        <v>56</v>
      </c>
      <c r="E21" s="24"/>
      <c r="F21" s="25">
        <v>8</v>
      </c>
      <c r="G21" s="26"/>
      <c r="H21" s="52" t="s">
        <v>52</v>
      </c>
      <c r="I21" s="52"/>
      <c r="J21" s="52">
        <v>0</v>
      </c>
      <c r="K21" s="27">
        <f t="shared" si="2"/>
        <v>0</v>
      </c>
      <c r="L21" s="19"/>
      <c r="M21" s="51"/>
      <c r="N21" s="51"/>
    </row>
    <row r="22" spans="1:14" ht="67.5">
      <c r="A22" s="53" t="s">
        <v>57</v>
      </c>
      <c r="B22" s="54" t="s">
        <v>11</v>
      </c>
      <c r="C22" s="55" t="s">
        <v>38</v>
      </c>
      <c r="D22" s="56"/>
      <c r="E22" s="57" t="s">
        <v>58</v>
      </c>
      <c r="F22" s="58">
        <v>6.63</v>
      </c>
      <c r="G22" s="59" t="s">
        <v>18</v>
      </c>
      <c r="H22" s="60">
        <f>SUM(H23:H30)</f>
        <v>28737.502968567787</v>
      </c>
      <c r="I22" s="60">
        <f t="shared" si="0"/>
        <v>114950.01187427115</v>
      </c>
      <c r="J22" s="60">
        <f>H22*F22</f>
        <v>190529.64468160443</v>
      </c>
      <c r="K22" s="61">
        <f t="shared" si="2"/>
        <v>762118.57872641773</v>
      </c>
      <c r="L22" s="19"/>
      <c r="M22" s="51"/>
      <c r="N22" s="51"/>
    </row>
    <row r="23" spans="1:14">
      <c r="A23" s="20"/>
      <c r="B23" s="21"/>
      <c r="C23" s="22" t="s">
        <v>40</v>
      </c>
      <c r="D23" s="23" t="s">
        <v>41</v>
      </c>
      <c r="E23" s="24"/>
      <c r="F23" s="25">
        <v>6.63</v>
      </c>
      <c r="G23" s="26"/>
      <c r="H23" s="27">
        <v>3259.4404408650184</v>
      </c>
      <c r="I23" s="27">
        <f t="shared" si="0"/>
        <v>13037.761763460074</v>
      </c>
      <c r="J23" s="27">
        <v>21610.090122935071</v>
      </c>
      <c r="K23" s="27">
        <f t="shared" si="2"/>
        <v>86440.360491740284</v>
      </c>
      <c r="L23" s="19"/>
      <c r="M23" s="51"/>
      <c r="N23" s="51"/>
    </row>
    <row r="24" spans="1:14">
      <c r="A24" s="29"/>
      <c r="B24" s="30"/>
      <c r="C24" s="31" t="s">
        <v>42</v>
      </c>
      <c r="D24" s="32" t="s">
        <v>43</v>
      </c>
      <c r="E24" s="24"/>
      <c r="F24" s="25">
        <v>6.63</v>
      </c>
      <c r="G24" s="26"/>
      <c r="H24" s="27">
        <v>117.92535940384508</v>
      </c>
      <c r="I24" s="27">
        <f t="shared" si="0"/>
        <v>471.70143761538031</v>
      </c>
      <c r="J24" s="27">
        <v>781.84513284749289</v>
      </c>
      <c r="K24" s="27">
        <f t="shared" si="2"/>
        <v>3127.3805313899716</v>
      </c>
      <c r="L24" s="19"/>
      <c r="M24" s="51"/>
      <c r="N24" s="51"/>
    </row>
    <row r="25" spans="1:14">
      <c r="A25" s="29"/>
      <c r="B25" s="30"/>
      <c r="C25" s="31" t="s">
        <v>44</v>
      </c>
      <c r="D25" s="32" t="s">
        <v>45</v>
      </c>
      <c r="E25" s="24"/>
      <c r="F25" s="25">
        <v>6.63</v>
      </c>
      <c r="G25" s="26"/>
      <c r="H25" s="27">
        <v>3810.3085533249387</v>
      </c>
      <c r="I25" s="27">
        <f t="shared" si="0"/>
        <v>15241.234213299755</v>
      </c>
      <c r="J25" s="27">
        <v>25262.345708544344</v>
      </c>
      <c r="K25" s="27">
        <f t="shared" si="2"/>
        <v>101049.38283417738</v>
      </c>
      <c r="L25" s="19"/>
      <c r="M25" s="51"/>
      <c r="N25" s="51"/>
    </row>
    <row r="26" spans="1:14">
      <c r="A26" s="29"/>
      <c r="B26" s="30"/>
      <c r="C26" s="31" t="s">
        <v>46</v>
      </c>
      <c r="D26" s="32" t="s">
        <v>47</v>
      </c>
      <c r="E26" s="24"/>
      <c r="F26" s="25">
        <v>6.63</v>
      </c>
      <c r="G26" s="26"/>
      <c r="H26" s="27">
        <v>9942.4272423248822</v>
      </c>
      <c r="I26" s="27">
        <f t="shared" si="0"/>
        <v>39769.708969299529</v>
      </c>
      <c r="J26" s="27">
        <v>65918.292616613966</v>
      </c>
      <c r="K26" s="27">
        <f t="shared" si="2"/>
        <v>263673.17046645586</v>
      </c>
      <c r="L26" s="19"/>
      <c r="M26" s="51"/>
      <c r="N26" s="51"/>
    </row>
    <row r="27" spans="1:14">
      <c r="A27" s="29"/>
      <c r="B27" s="30"/>
      <c r="C27" s="31" t="s">
        <v>48</v>
      </c>
      <c r="D27" s="32" t="s">
        <v>49</v>
      </c>
      <c r="E27" s="24"/>
      <c r="F27" s="25">
        <v>6.63</v>
      </c>
      <c r="G27" s="26"/>
      <c r="H27" s="27">
        <v>11607.401372649101</v>
      </c>
      <c r="I27" s="27">
        <f t="shared" si="0"/>
        <v>46429.605490596405</v>
      </c>
      <c r="J27" s="27">
        <v>76957.071100663539</v>
      </c>
      <c r="K27" s="27">
        <f t="shared" si="2"/>
        <v>307828.28440265416</v>
      </c>
      <c r="L27" s="19"/>
      <c r="M27" s="51"/>
      <c r="N27" s="51"/>
    </row>
    <row r="28" spans="1:14">
      <c r="A28" s="29"/>
      <c r="B28" s="30" t="s">
        <v>11</v>
      </c>
      <c r="C28" s="31" t="s">
        <v>50</v>
      </c>
      <c r="D28" s="32" t="s">
        <v>51</v>
      </c>
      <c r="E28" s="24"/>
      <c r="F28" s="25">
        <v>6.63</v>
      </c>
      <c r="G28" s="26"/>
      <c r="H28" s="27" t="s">
        <v>52</v>
      </c>
      <c r="I28" s="27"/>
      <c r="J28" s="27">
        <v>0</v>
      </c>
      <c r="K28" s="27">
        <f t="shared" si="2"/>
        <v>0</v>
      </c>
      <c r="L28" s="19"/>
      <c r="M28" s="51"/>
      <c r="N28" s="51"/>
    </row>
    <row r="29" spans="1:14">
      <c r="A29" s="29"/>
      <c r="B29" s="30" t="s">
        <v>11</v>
      </c>
      <c r="C29" s="31" t="s">
        <v>53</v>
      </c>
      <c r="D29" s="32" t="s">
        <v>54</v>
      </c>
      <c r="E29" s="24"/>
      <c r="F29" s="25">
        <v>6.63</v>
      </c>
      <c r="G29" s="26"/>
      <c r="H29" s="27" t="s">
        <v>52</v>
      </c>
      <c r="I29" s="27"/>
      <c r="J29" s="27">
        <v>0</v>
      </c>
      <c r="K29" s="27">
        <f t="shared" si="2"/>
        <v>0</v>
      </c>
      <c r="L29" s="19"/>
      <c r="M29" s="51"/>
      <c r="N29" s="51"/>
    </row>
    <row r="30" spans="1:14" ht="15.75" thickBot="1">
      <c r="A30" s="29"/>
      <c r="B30" s="30" t="s">
        <v>11</v>
      </c>
      <c r="C30" s="31" t="s">
        <v>55</v>
      </c>
      <c r="D30" s="32" t="s">
        <v>56</v>
      </c>
      <c r="E30" s="24"/>
      <c r="F30" s="62">
        <v>6.63</v>
      </c>
      <c r="G30" s="63"/>
      <c r="H30" s="52" t="s">
        <v>52</v>
      </c>
      <c r="I30" s="52"/>
      <c r="J30" s="52">
        <v>0</v>
      </c>
      <c r="K30" s="52">
        <f t="shared" si="2"/>
        <v>0</v>
      </c>
      <c r="L30" s="19"/>
      <c r="M30" s="51"/>
      <c r="N30" s="51"/>
    </row>
    <row r="31" spans="1:14" ht="90">
      <c r="A31" s="53" t="s">
        <v>59</v>
      </c>
      <c r="B31" s="54" t="s">
        <v>11</v>
      </c>
      <c r="C31" s="55" t="s">
        <v>38</v>
      </c>
      <c r="D31" s="56"/>
      <c r="E31" s="57" t="s">
        <v>60</v>
      </c>
      <c r="F31" s="48">
        <v>36.700000000000003</v>
      </c>
      <c r="G31" s="49" t="s">
        <v>21</v>
      </c>
      <c r="H31" s="60">
        <f>SUM(H32:H39)</f>
        <v>24614.073723175436</v>
      </c>
      <c r="I31" s="60">
        <f>H31*4</f>
        <v>98456.294892701742</v>
      </c>
      <c r="J31" s="60">
        <f>H31*F31</f>
        <v>903336.50564053853</v>
      </c>
      <c r="K31" s="60">
        <f>J31*4</f>
        <v>3613346.0225621541</v>
      </c>
      <c r="L31" s="19"/>
      <c r="M31" s="51"/>
      <c r="N31" s="51"/>
    </row>
    <row r="32" spans="1:14">
      <c r="A32" s="29"/>
      <c r="B32" s="30"/>
      <c r="C32" s="31" t="s">
        <v>40</v>
      </c>
      <c r="D32" s="32" t="s">
        <v>41</v>
      </c>
      <c r="E32" s="24"/>
      <c r="F32" s="25">
        <v>36.700000000000003</v>
      </c>
      <c r="G32" s="26"/>
      <c r="H32" s="27">
        <v>3953.5507556217763</v>
      </c>
      <c r="I32" s="27">
        <f>H32*4</f>
        <v>15814.203022487105</v>
      </c>
      <c r="J32" s="27">
        <v>145095.31273131919</v>
      </c>
      <c r="K32" s="27">
        <f>J32*4</f>
        <v>580381.25092527678</v>
      </c>
      <c r="L32" s="19"/>
      <c r="M32" s="51"/>
      <c r="N32" s="51"/>
    </row>
    <row r="33" spans="1:14">
      <c r="A33" s="29"/>
      <c r="B33" s="30"/>
      <c r="C33" s="31" t="s">
        <v>42</v>
      </c>
      <c r="D33" s="32" t="s">
        <v>43</v>
      </c>
      <c r="E33" s="24"/>
      <c r="F33" s="25">
        <v>36.700000000000003</v>
      </c>
      <c r="G33" s="26"/>
      <c r="H33" s="27">
        <v>40.407990285233623</v>
      </c>
      <c r="I33" s="27">
        <f t="shared" ref="I33:I36" si="3">H33*4</f>
        <v>161.63196114093449</v>
      </c>
      <c r="J33" s="27">
        <v>1482.9732434680741</v>
      </c>
      <c r="K33" s="27">
        <f t="shared" ref="K33:K96" si="4">J33*4</f>
        <v>5931.8929738722964</v>
      </c>
      <c r="L33" s="19"/>
      <c r="M33" s="51"/>
      <c r="N33" s="51"/>
    </row>
    <row r="34" spans="1:14">
      <c r="A34" s="29"/>
      <c r="B34" s="30"/>
      <c r="C34" s="31" t="s">
        <v>44</v>
      </c>
      <c r="D34" s="32" t="s">
        <v>45</v>
      </c>
      <c r="E34" s="24"/>
      <c r="F34" s="25">
        <v>36.700000000000003</v>
      </c>
      <c r="G34" s="26"/>
      <c r="H34" s="27">
        <v>4379.4839593426568</v>
      </c>
      <c r="I34" s="27">
        <f t="shared" si="3"/>
        <v>17517.935837370627</v>
      </c>
      <c r="J34" s="27">
        <v>160727.06130787553</v>
      </c>
      <c r="K34" s="27">
        <f t="shared" si="4"/>
        <v>642908.24523150211</v>
      </c>
      <c r="L34" s="19"/>
      <c r="M34" s="51"/>
      <c r="N34" s="51"/>
    </row>
    <row r="35" spans="1:14">
      <c r="A35" s="29"/>
      <c r="B35" s="30"/>
      <c r="C35" s="31" t="s">
        <v>46</v>
      </c>
      <c r="D35" s="32" t="s">
        <v>47</v>
      </c>
      <c r="E35" s="24"/>
      <c r="F35" s="25">
        <v>36.700000000000003</v>
      </c>
      <c r="G35" s="26"/>
      <c r="H35" s="27">
        <v>10578.23459967009</v>
      </c>
      <c r="I35" s="27">
        <f t="shared" si="3"/>
        <v>42312.938398680359</v>
      </c>
      <c r="J35" s="27">
        <v>388221.20980789233</v>
      </c>
      <c r="K35" s="27">
        <f t="shared" si="4"/>
        <v>1552884.8392315693</v>
      </c>
      <c r="L35" s="19"/>
      <c r="M35" s="51"/>
      <c r="N35" s="51"/>
    </row>
    <row r="36" spans="1:14">
      <c r="A36" s="29"/>
      <c r="B36" s="30"/>
      <c r="C36" s="31" t="s">
        <v>48</v>
      </c>
      <c r="D36" s="32" t="s">
        <v>49</v>
      </c>
      <c r="E36" s="24"/>
      <c r="F36" s="25">
        <v>36.700000000000003</v>
      </c>
      <c r="G36" s="26"/>
      <c r="H36" s="27">
        <v>5662.3964182556774</v>
      </c>
      <c r="I36" s="27">
        <f t="shared" si="3"/>
        <v>22649.58567302271</v>
      </c>
      <c r="J36" s="27">
        <v>207809.94854998338</v>
      </c>
      <c r="K36" s="27">
        <f t="shared" si="4"/>
        <v>831239.79419993353</v>
      </c>
      <c r="L36" s="19"/>
      <c r="M36" s="51"/>
      <c r="N36" s="51"/>
    </row>
    <row r="37" spans="1:14">
      <c r="A37" s="29"/>
      <c r="B37" s="30" t="s">
        <v>11</v>
      </c>
      <c r="C37" s="31" t="s">
        <v>50</v>
      </c>
      <c r="D37" s="32" t="s">
        <v>51</v>
      </c>
      <c r="E37" s="24"/>
      <c r="F37" s="25">
        <v>36.700000000000003</v>
      </c>
      <c r="G37" s="26"/>
      <c r="H37" s="27" t="s">
        <v>52</v>
      </c>
      <c r="I37" s="27"/>
      <c r="J37" s="27">
        <v>0</v>
      </c>
      <c r="K37" s="27">
        <f t="shared" si="4"/>
        <v>0</v>
      </c>
      <c r="L37" s="19"/>
      <c r="M37" s="51"/>
      <c r="N37" s="51"/>
    </row>
    <row r="38" spans="1:14">
      <c r="A38" s="29"/>
      <c r="B38" s="30" t="s">
        <v>11</v>
      </c>
      <c r="C38" s="31" t="s">
        <v>53</v>
      </c>
      <c r="D38" s="32" t="s">
        <v>54</v>
      </c>
      <c r="E38" s="24"/>
      <c r="F38" s="25">
        <v>36.700000000000003</v>
      </c>
      <c r="G38" s="26"/>
      <c r="H38" s="27" t="s">
        <v>52</v>
      </c>
      <c r="I38" s="27"/>
      <c r="J38" s="27">
        <v>0</v>
      </c>
      <c r="K38" s="27">
        <f t="shared" si="4"/>
        <v>0</v>
      </c>
      <c r="L38" s="19"/>
      <c r="M38" s="51"/>
      <c r="N38" s="51"/>
    </row>
    <row r="39" spans="1:14" ht="15.75" thickBot="1">
      <c r="A39" s="29"/>
      <c r="B39" s="30" t="s">
        <v>11</v>
      </c>
      <c r="C39" s="31" t="s">
        <v>55</v>
      </c>
      <c r="D39" s="32" t="s">
        <v>56</v>
      </c>
      <c r="E39" s="24"/>
      <c r="F39" s="25">
        <v>36.700000000000003</v>
      </c>
      <c r="G39" s="26"/>
      <c r="H39" s="52" t="s">
        <v>52</v>
      </c>
      <c r="I39" s="52"/>
      <c r="J39" s="52">
        <v>0</v>
      </c>
      <c r="K39" s="52">
        <f t="shared" si="4"/>
        <v>0</v>
      </c>
      <c r="L39" s="19"/>
      <c r="M39" s="51"/>
      <c r="N39" s="51"/>
    </row>
    <row r="40" spans="1:14" ht="45">
      <c r="A40" s="53" t="s">
        <v>61</v>
      </c>
      <c r="B40" s="54" t="s">
        <v>11</v>
      </c>
      <c r="C40" s="55" t="s">
        <v>38</v>
      </c>
      <c r="D40" s="56"/>
      <c r="E40" s="57" t="s">
        <v>62</v>
      </c>
      <c r="F40" s="58">
        <v>31.45</v>
      </c>
      <c r="G40" s="59" t="s">
        <v>63</v>
      </c>
      <c r="H40" s="60">
        <f>SUM(H41:H48)</f>
        <v>9011.1467641796917</v>
      </c>
      <c r="I40" s="60">
        <f>H40*4</f>
        <v>36044.587056718767</v>
      </c>
      <c r="J40" s="60">
        <f>H40*F40</f>
        <v>283400.56573345128</v>
      </c>
      <c r="K40" s="60">
        <f>J40*4</f>
        <v>1133602.2629338051</v>
      </c>
      <c r="L40" s="19"/>
      <c r="M40" s="51"/>
      <c r="N40" s="51"/>
    </row>
    <row r="41" spans="1:14">
      <c r="A41" s="29"/>
      <c r="B41" s="30"/>
      <c r="C41" s="31" t="s">
        <v>40</v>
      </c>
      <c r="D41" s="32" t="s">
        <v>41</v>
      </c>
      <c r="E41" s="24"/>
      <c r="F41" s="25">
        <v>31.45</v>
      </c>
      <c r="G41" s="26"/>
      <c r="H41" s="27">
        <v>2234.8092586323087</v>
      </c>
      <c r="I41" s="27">
        <f>H41*4</f>
        <v>8939.2370345292347</v>
      </c>
      <c r="J41" s="27">
        <v>70284.751183986111</v>
      </c>
      <c r="K41" s="27">
        <f t="shared" si="4"/>
        <v>281139.00473594444</v>
      </c>
      <c r="L41" s="19"/>
      <c r="M41" s="51"/>
      <c r="N41" s="51"/>
    </row>
    <row r="42" spans="1:14">
      <c r="A42" s="29"/>
      <c r="B42" s="30"/>
      <c r="C42" s="31" t="s">
        <v>42</v>
      </c>
      <c r="D42" s="32" t="s">
        <v>43</v>
      </c>
      <c r="E42" s="24"/>
      <c r="F42" s="25">
        <v>31.45</v>
      </c>
      <c r="G42" s="26"/>
      <c r="H42" s="27">
        <v>5290.7253729178228</v>
      </c>
      <c r="I42" s="27">
        <f t="shared" ref="I42:I45" si="5">H42*4</f>
        <v>21162.901491671291</v>
      </c>
      <c r="J42" s="27">
        <v>166393.31297826552</v>
      </c>
      <c r="K42" s="27">
        <f t="shared" si="4"/>
        <v>665573.25191306206</v>
      </c>
      <c r="L42" s="19"/>
      <c r="M42" s="51"/>
      <c r="N42" s="51"/>
    </row>
    <row r="43" spans="1:14">
      <c r="A43" s="29"/>
      <c r="B43" s="30"/>
      <c r="C43" s="31" t="s">
        <v>44</v>
      </c>
      <c r="D43" s="32" t="s">
        <v>45</v>
      </c>
      <c r="E43" s="24"/>
      <c r="F43" s="25">
        <v>31.45</v>
      </c>
      <c r="G43" s="26"/>
      <c r="H43" s="27">
        <v>137.79949340127629</v>
      </c>
      <c r="I43" s="27">
        <f t="shared" si="5"/>
        <v>551.19797360510518</v>
      </c>
      <c r="J43" s="27">
        <v>4333.7940674701395</v>
      </c>
      <c r="K43" s="27">
        <f t="shared" si="4"/>
        <v>17335.176269880558</v>
      </c>
      <c r="L43" s="19"/>
      <c r="M43" s="51"/>
      <c r="N43" s="51"/>
    </row>
    <row r="44" spans="1:14">
      <c r="A44" s="29"/>
      <c r="B44" s="30"/>
      <c r="C44" s="31" t="s">
        <v>46</v>
      </c>
      <c r="D44" s="32" t="s">
        <v>47</v>
      </c>
      <c r="E44" s="24"/>
      <c r="F44" s="25">
        <v>31.45</v>
      </c>
      <c r="G44" s="26"/>
      <c r="H44" s="27">
        <v>1229.0626269614734</v>
      </c>
      <c r="I44" s="27">
        <f t="shared" si="5"/>
        <v>4916.2505078458935</v>
      </c>
      <c r="J44" s="27">
        <v>38654.019617938335</v>
      </c>
      <c r="K44" s="27">
        <f t="shared" si="4"/>
        <v>154616.07847175334</v>
      </c>
      <c r="L44" s="19"/>
      <c r="M44" s="51"/>
      <c r="N44" s="51"/>
    </row>
    <row r="45" spans="1:14">
      <c r="A45" s="29"/>
      <c r="B45" s="30"/>
      <c r="C45" s="31" t="s">
        <v>48</v>
      </c>
      <c r="D45" s="32" t="s">
        <v>49</v>
      </c>
      <c r="E45" s="24"/>
      <c r="F45" s="25">
        <v>31.45</v>
      </c>
      <c r="G45" s="26"/>
      <c r="H45" s="27">
        <v>118.75001226680901</v>
      </c>
      <c r="I45" s="27">
        <f t="shared" si="5"/>
        <v>475.00004906723603</v>
      </c>
      <c r="J45" s="27">
        <v>3734.6878857911433</v>
      </c>
      <c r="K45" s="27">
        <f t="shared" si="4"/>
        <v>14938.751543164573</v>
      </c>
      <c r="L45" s="19"/>
      <c r="M45" s="51"/>
      <c r="N45" s="51"/>
    </row>
    <row r="46" spans="1:14">
      <c r="A46" s="29"/>
      <c r="B46" s="30"/>
      <c r="C46" s="31" t="s">
        <v>50</v>
      </c>
      <c r="D46" s="32" t="s">
        <v>51</v>
      </c>
      <c r="E46" s="24"/>
      <c r="F46" s="25">
        <v>31.45</v>
      </c>
      <c r="G46" s="26"/>
      <c r="H46" s="27" t="s">
        <v>52</v>
      </c>
      <c r="I46" s="27"/>
      <c r="J46" s="27">
        <v>0</v>
      </c>
      <c r="K46" s="27">
        <f t="shared" si="4"/>
        <v>0</v>
      </c>
      <c r="L46" s="19"/>
      <c r="M46" s="51"/>
      <c r="N46" s="51"/>
    </row>
    <row r="47" spans="1:14">
      <c r="A47" s="29"/>
      <c r="B47" s="30"/>
      <c r="C47" s="31" t="s">
        <v>53</v>
      </c>
      <c r="D47" s="32" t="s">
        <v>54</v>
      </c>
      <c r="E47" s="24"/>
      <c r="F47" s="25">
        <v>31.45</v>
      </c>
      <c r="G47" s="26"/>
      <c r="H47" s="27" t="s">
        <v>52</v>
      </c>
      <c r="I47" s="27"/>
      <c r="J47" s="27">
        <v>0</v>
      </c>
      <c r="K47" s="27">
        <f t="shared" si="4"/>
        <v>0</v>
      </c>
      <c r="L47" s="19"/>
      <c r="M47" s="51"/>
      <c r="N47" s="51"/>
    </row>
    <row r="48" spans="1:14" ht="15.75" thickBot="1">
      <c r="A48" s="29"/>
      <c r="B48" s="30"/>
      <c r="C48" s="31" t="s">
        <v>55</v>
      </c>
      <c r="D48" s="32" t="s">
        <v>56</v>
      </c>
      <c r="E48" s="24"/>
      <c r="F48" s="25">
        <v>31.45</v>
      </c>
      <c r="G48" s="26"/>
      <c r="H48" s="27" t="s">
        <v>52</v>
      </c>
      <c r="I48" s="27"/>
      <c r="J48" s="27">
        <v>0</v>
      </c>
      <c r="K48" s="27">
        <f t="shared" si="4"/>
        <v>0</v>
      </c>
      <c r="L48" s="19"/>
      <c r="M48" s="51"/>
      <c r="N48" s="51"/>
    </row>
    <row r="49" spans="1:14" ht="67.5">
      <c r="A49" s="53" t="s">
        <v>64</v>
      </c>
      <c r="B49" s="54" t="s">
        <v>11</v>
      </c>
      <c r="C49" s="55" t="s">
        <v>38</v>
      </c>
      <c r="D49" s="56"/>
      <c r="E49" s="57" t="s">
        <v>65</v>
      </c>
      <c r="F49" s="58">
        <v>30</v>
      </c>
      <c r="G49" s="59" t="s">
        <v>63</v>
      </c>
      <c r="H49" s="61">
        <f>SUM(H50:H57)</f>
        <v>0</v>
      </c>
      <c r="I49" s="61">
        <f>H49*4</f>
        <v>0</v>
      </c>
      <c r="J49" s="61">
        <f>H49*F49</f>
        <v>0</v>
      </c>
      <c r="K49" s="61">
        <f>J49*4</f>
        <v>0</v>
      </c>
      <c r="L49" s="19"/>
      <c r="M49" s="51"/>
      <c r="N49" s="51"/>
    </row>
    <row r="50" spans="1:14">
      <c r="A50" s="29"/>
      <c r="B50" s="30"/>
      <c r="C50" s="31" t="s">
        <v>40</v>
      </c>
      <c r="D50" s="32" t="s">
        <v>41</v>
      </c>
      <c r="E50" s="24"/>
      <c r="F50" s="25">
        <v>30</v>
      </c>
      <c r="G50" s="26"/>
      <c r="H50" s="27" t="s">
        <v>52</v>
      </c>
      <c r="I50" s="27"/>
      <c r="J50" s="27">
        <v>0</v>
      </c>
      <c r="K50" s="27">
        <f t="shared" si="4"/>
        <v>0</v>
      </c>
      <c r="L50" s="19"/>
      <c r="M50" s="51"/>
      <c r="N50" s="51"/>
    </row>
    <row r="51" spans="1:14">
      <c r="A51" s="29"/>
      <c r="B51" s="30"/>
      <c r="C51" s="31" t="s">
        <v>42</v>
      </c>
      <c r="D51" s="32" t="s">
        <v>43</v>
      </c>
      <c r="E51" s="24"/>
      <c r="F51" s="25">
        <v>30</v>
      </c>
      <c r="G51" s="26"/>
      <c r="H51" s="27" t="s">
        <v>52</v>
      </c>
      <c r="I51" s="27"/>
      <c r="J51" s="27">
        <v>0</v>
      </c>
      <c r="K51" s="27">
        <f t="shared" si="4"/>
        <v>0</v>
      </c>
      <c r="L51" s="19"/>
      <c r="M51" s="51"/>
      <c r="N51" s="51"/>
    </row>
    <row r="52" spans="1:14">
      <c r="A52" s="29"/>
      <c r="B52" s="30"/>
      <c r="C52" s="31" t="s">
        <v>44</v>
      </c>
      <c r="D52" s="32" t="s">
        <v>45</v>
      </c>
      <c r="E52" s="24"/>
      <c r="F52" s="25">
        <v>30</v>
      </c>
      <c r="G52" s="26"/>
      <c r="H52" s="27" t="s">
        <v>52</v>
      </c>
      <c r="I52" s="27"/>
      <c r="J52" s="27">
        <v>0</v>
      </c>
      <c r="K52" s="27">
        <f t="shared" si="4"/>
        <v>0</v>
      </c>
      <c r="L52" s="19"/>
      <c r="M52" s="51"/>
      <c r="N52" s="51"/>
    </row>
    <row r="53" spans="1:14">
      <c r="A53" s="29"/>
      <c r="B53" s="30"/>
      <c r="C53" s="31" t="s">
        <v>46</v>
      </c>
      <c r="D53" s="32" t="s">
        <v>47</v>
      </c>
      <c r="E53" s="24"/>
      <c r="F53" s="25">
        <v>30</v>
      </c>
      <c r="G53" s="26"/>
      <c r="H53" s="27" t="s">
        <v>52</v>
      </c>
      <c r="I53" s="27"/>
      <c r="J53" s="27">
        <v>0</v>
      </c>
      <c r="K53" s="27">
        <f t="shared" si="4"/>
        <v>0</v>
      </c>
      <c r="L53" s="19"/>
      <c r="M53" s="51"/>
      <c r="N53" s="51"/>
    </row>
    <row r="54" spans="1:14">
      <c r="A54" s="29"/>
      <c r="B54" s="30"/>
      <c r="C54" s="31" t="s">
        <v>48</v>
      </c>
      <c r="D54" s="32" t="s">
        <v>49</v>
      </c>
      <c r="E54" s="24"/>
      <c r="F54" s="25">
        <v>30</v>
      </c>
      <c r="G54" s="26"/>
      <c r="H54" s="27" t="s">
        <v>52</v>
      </c>
      <c r="I54" s="27"/>
      <c r="J54" s="27">
        <v>0</v>
      </c>
      <c r="K54" s="27">
        <f t="shared" si="4"/>
        <v>0</v>
      </c>
      <c r="L54" s="19"/>
      <c r="M54" s="51"/>
      <c r="N54" s="51"/>
    </row>
    <row r="55" spans="1:14">
      <c r="A55" s="29"/>
      <c r="B55" s="30" t="s">
        <v>11</v>
      </c>
      <c r="C55" s="31" t="s">
        <v>50</v>
      </c>
      <c r="D55" s="32" t="s">
        <v>51</v>
      </c>
      <c r="E55" s="24"/>
      <c r="F55" s="25">
        <v>30</v>
      </c>
      <c r="G55" s="26"/>
      <c r="H55" s="27" t="s">
        <v>52</v>
      </c>
      <c r="I55" s="27"/>
      <c r="J55" s="27">
        <v>0</v>
      </c>
      <c r="K55" s="27">
        <f t="shared" si="4"/>
        <v>0</v>
      </c>
      <c r="L55" s="19"/>
      <c r="M55" s="51"/>
      <c r="N55" s="51"/>
    </row>
    <row r="56" spans="1:14">
      <c r="A56" s="29"/>
      <c r="B56" s="30" t="s">
        <v>11</v>
      </c>
      <c r="C56" s="31" t="s">
        <v>53</v>
      </c>
      <c r="D56" s="32" t="s">
        <v>54</v>
      </c>
      <c r="E56" s="24"/>
      <c r="F56" s="25">
        <v>30</v>
      </c>
      <c r="G56" s="26"/>
      <c r="H56" s="27" t="s">
        <v>52</v>
      </c>
      <c r="I56" s="27"/>
      <c r="J56" s="27">
        <v>0</v>
      </c>
      <c r="K56" s="27">
        <f t="shared" si="4"/>
        <v>0</v>
      </c>
      <c r="L56" s="19"/>
      <c r="M56" s="51"/>
      <c r="N56" s="51"/>
    </row>
    <row r="57" spans="1:14" ht="15.75" thickBot="1">
      <c r="A57" s="29"/>
      <c r="B57" s="30" t="s">
        <v>11</v>
      </c>
      <c r="C57" s="31" t="s">
        <v>55</v>
      </c>
      <c r="D57" s="32" t="s">
        <v>56</v>
      </c>
      <c r="E57" s="24"/>
      <c r="F57" s="25">
        <v>30</v>
      </c>
      <c r="G57" s="26"/>
      <c r="H57" s="27" t="s">
        <v>52</v>
      </c>
      <c r="I57" s="27"/>
      <c r="J57" s="27">
        <v>0</v>
      </c>
      <c r="K57" s="27">
        <f t="shared" si="4"/>
        <v>0</v>
      </c>
      <c r="L57" s="19"/>
      <c r="M57" s="51"/>
      <c r="N57" s="51"/>
    </row>
    <row r="58" spans="1:14" ht="67.5">
      <c r="A58" s="53" t="s">
        <v>66</v>
      </c>
      <c r="B58" s="54" t="s">
        <v>11</v>
      </c>
      <c r="C58" s="55" t="s">
        <v>38</v>
      </c>
      <c r="D58" s="56"/>
      <c r="E58" s="57" t="s">
        <v>67</v>
      </c>
      <c r="F58" s="58">
        <v>122.38</v>
      </c>
      <c r="G58" s="59" t="s">
        <v>63</v>
      </c>
      <c r="H58" s="61">
        <f>SUM(H59:H66)</f>
        <v>1930.0175604808323</v>
      </c>
      <c r="I58" s="61">
        <f>H58*4</f>
        <v>7720.0702419233294</v>
      </c>
      <c r="J58" s="61">
        <f>H58*F58</f>
        <v>236195.54905164425</v>
      </c>
      <c r="K58" s="61">
        <f>J58*4</f>
        <v>944782.19620657701</v>
      </c>
      <c r="L58" s="19"/>
      <c r="M58" s="51"/>
      <c r="N58" s="51"/>
    </row>
    <row r="59" spans="1:14">
      <c r="A59" s="29"/>
      <c r="B59" s="30"/>
      <c r="C59" s="31" t="s">
        <v>40</v>
      </c>
      <c r="D59" s="32" t="s">
        <v>41</v>
      </c>
      <c r="E59" s="24"/>
      <c r="F59" s="25">
        <v>122.38</v>
      </c>
      <c r="G59" s="26"/>
      <c r="H59" s="27">
        <v>345.94187601337774</v>
      </c>
      <c r="I59" s="27">
        <f>H59*4</f>
        <v>1383.7675040535109</v>
      </c>
      <c r="J59" s="27">
        <v>42336.366786517166</v>
      </c>
      <c r="K59" s="27">
        <f t="shared" si="4"/>
        <v>169345.46714606867</v>
      </c>
      <c r="L59" s="19"/>
      <c r="M59" s="51"/>
      <c r="N59" s="51"/>
    </row>
    <row r="60" spans="1:14">
      <c r="A60" s="29"/>
      <c r="B60" s="30"/>
      <c r="C60" s="31" t="s">
        <v>42</v>
      </c>
      <c r="D60" s="32" t="s">
        <v>43</v>
      </c>
      <c r="E60" s="24"/>
      <c r="F60" s="25">
        <v>122.38</v>
      </c>
      <c r="G60" s="26"/>
      <c r="H60" s="27" t="s">
        <v>52</v>
      </c>
      <c r="I60" s="27"/>
      <c r="J60" s="27">
        <v>0</v>
      </c>
      <c r="K60" s="27">
        <f t="shared" si="4"/>
        <v>0</v>
      </c>
      <c r="L60" s="19"/>
      <c r="M60" s="51"/>
      <c r="N60" s="51"/>
    </row>
    <row r="61" spans="1:14">
      <c r="A61" s="29"/>
      <c r="B61" s="30"/>
      <c r="C61" s="31" t="s">
        <v>44</v>
      </c>
      <c r="D61" s="32" t="s">
        <v>45</v>
      </c>
      <c r="E61" s="24"/>
      <c r="F61" s="25">
        <v>122.38</v>
      </c>
      <c r="G61" s="26"/>
      <c r="H61" s="27">
        <v>337.28302095225621</v>
      </c>
      <c r="I61" s="27">
        <f t="shared" ref="I61:I63" si="6">H61*4</f>
        <v>1349.1320838090248</v>
      </c>
      <c r="J61" s="27">
        <v>41276.696104137111</v>
      </c>
      <c r="K61" s="27">
        <f t="shared" si="4"/>
        <v>165106.78441654844</v>
      </c>
      <c r="L61" s="19"/>
      <c r="M61" s="51"/>
      <c r="N61" s="51"/>
    </row>
    <row r="62" spans="1:14">
      <c r="A62" s="29"/>
      <c r="B62" s="30"/>
      <c r="C62" s="31" t="s">
        <v>46</v>
      </c>
      <c r="D62" s="32" t="s">
        <v>47</v>
      </c>
      <c r="E62" s="24"/>
      <c r="F62" s="25">
        <v>122.38</v>
      </c>
      <c r="G62" s="26"/>
      <c r="H62" s="27">
        <v>701.20232937824801</v>
      </c>
      <c r="I62" s="27">
        <f t="shared" si="6"/>
        <v>2804.809317512992</v>
      </c>
      <c r="J62" s="27">
        <v>85813.14106930999</v>
      </c>
      <c r="K62" s="27">
        <f t="shared" si="4"/>
        <v>343252.56427723996</v>
      </c>
      <c r="L62" s="19"/>
      <c r="M62" s="51"/>
      <c r="N62" s="51"/>
    </row>
    <row r="63" spans="1:14">
      <c r="A63" s="29"/>
      <c r="B63" s="30"/>
      <c r="C63" s="31" t="s">
        <v>48</v>
      </c>
      <c r="D63" s="32" t="s">
        <v>49</v>
      </c>
      <c r="E63" s="24"/>
      <c r="F63" s="25">
        <v>122.38</v>
      </c>
      <c r="G63" s="26"/>
      <c r="H63" s="27">
        <v>545.59033413695045</v>
      </c>
      <c r="I63" s="27">
        <f t="shared" si="6"/>
        <v>2182.3613365478018</v>
      </c>
      <c r="J63" s="27">
        <v>66769.345091679992</v>
      </c>
      <c r="K63" s="27">
        <f t="shared" si="4"/>
        <v>267077.38036671997</v>
      </c>
      <c r="L63" s="19"/>
      <c r="M63" s="51"/>
      <c r="N63" s="51"/>
    </row>
    <row r="64" spans="1:14">
      <c r="A64" s="29"/>
      <c r="B64" s="30" t="s">
        <v>11</v>
      </c>
      <c r="C64" s="31" t="s">
        <v>50</v>
      </c>
      <c r="D64" s="32" t="s">
        <v>51</v>
      </c>
      <c r="E64" s="24"/>
      <c r="F64" s="25">
        <v>122.38</v>
      </c>
      <c r="G64" s="26"/>
      <c r="H64" s="27" t="s">
        <v>52</v>
      </c>
      <c r="I64" s="27"/>
      <c r="J64" s="27">
        <v>0</v>
      </c>
      <c r="K64" s="27">
        <f t="shared" si="4"/>
        <v>0</v>
      </c>
      <c r="L64" s="19"/>
      <c r="M64" s="51"/>
      <c r="N64" s="51"/>
    </row>
    <row r="65" spans="1:14">
      <c r="A65" s="29"/>
      <c r="B65" s="30" t="s">
        <v>11</v>
      </c>
      <c r="C65" s="31" t="s">
        <v>53</v>
      </c>
      <c r="D65" s="32" t="s">
        <v>54</v>
      </c>
      <c r="E65" s="24"/>
      <c r="F65" s="25">
        <v>122.38</v>
      </c>
      <c r="G65" s="26"/>
      <c r="H65" s="27" t="s">
        <v>52</v>
      </c>
      <c r="I65" s="27"/>
      <c r="J65" s="27">
        <v>0</v>
      </c>
      <c r="K65" s="27">
        <f t="shared" si="4"/>
        <v>0</v>
      </c>
      <c r="L65" s="19"/>
      <c r="M65" s="51"/>
      <c r="N65" s="51"/>
    </row>
    <row r="66" spans="1:14" ht="15.75" thickBot="1">
      <c r="A66" s="29"/>
      <c r="B66" s="30" t="s">
        <v>11</v>
      </c>
      <c r="C66" s="31" t="s">
        <v>55</v>
      </c>
      <c r="D66" s="32" t="s">
        <v>56</v>
      </c>
      <c r="E66" s="24"/>
      <c r="F66" s="25">
        <v>122.38</v>
      </c>
      <c r="G66" s="26"/>
      <c r="H66" s="27" t="s">
        <v>52</v>
      </c>
      <c r="I66" s="27"/>
      <c r="J66" s="27">
        <v>0</v>
      </c>
      <c r="K66" s="27">
        <f t="shared" si="4"/>
        <v>0</v>
      </c>
      <c r="L66" s="19"/>
      <c r="M66" s="51"/>
      <c r="N66" s="51"/>
    </row>
    <row r="67" spans="1:14" ht="45">
      <c r="A67" s="53" t="s">
        <v>68</v>
      </c>
      <c r="B67" s="54" t="s">
        <v>11</v>
      </c>
      <c r="C67" s="55" t="s">
        <v>38</v>
      </c>
      <c r="D67" s="56"/>
      <c r="E67" s="57" t="s">
        <v>69</v>
      </c>
      <c r="F67" s="58">
        <v>198.7</v>
      </c>
      <c r="G67" s="59" t="s">
        <v>63</v>
      </c>
      <c r="H67" s="61">
        <f>SUM(H68:H75)</f>
        <v>289.53562018664337</v>
      </c>
      <c r="I67" s="61">
        <f>H67*4</f>
        <v>1158.1424807465735</v>
      </c>
      <c r="J67" s="61">
        <f>H67*F67</f>
        <v>57530.727731086037</v>
      </c>
      <c r="K67" s="61">
        <f>J67*4</f>
        <v>230122.91092434415</v>
      </c>
      <c r="L67" s="19"/>
      <c r="M67" s="51"/>
      <c r="N67" s="51"/>
    </row>
    <row r="68" spans="1:14">
      <c r="A68" s="29"/>
      <c r="B68" s="30"/>
      <c r="C68" s="31" t="s">
        <v>40</v>
      </c>
      <c r="D68" s="32" t="s">
        <v>41</v>
      </c>
      <c r="E68" s="24"/>
      <c r="F68" s="25">
        <v>198.7</v>
      </c>
      <c r="G68" s="26"/>
      <c r="H68" s="27">
        <v>30.92448236114819</v>
      </c>
      <c r="I68" s="27">
        <f>H68*4</f>
        <v>123.69792944459276</v>
      </c>
      <c r="J68" s="27">
        <v>6144.6946451601452</v>
      </c>
      <c r="K68" s="27">
        <f t="shared" si="4"/>
        <v>24578.778580640581</v>
      </c>
      <c r="L68" s="19"/>
      <c r="M68" s="51"/>
      <c r="N68" s="51"/>
    </row>
    <row r="69" spans="1:14">
      <c r="A69" s="29"/>
      <c r="B69" s="30"/>
      <c r="C69" s="31" t="s">
        <v>42</v>
      </c>
      <c r="D69" s="32" t="s">
        <v>43</v>
      </c>
      <c r="E69" s="24"/>
      <c r="F69" s="25">
        <v>198.7</v>
      </c>
      <c r="G69" s="26"/>
      <c r="H69" s="27">
        <v>210.36894534210404</v>
      </c>
      <c r="I69" s="27">
        <f t="shared" ref="I69:I72" si="7">H69*4</f>
        <v>841.47578136841616</v>
      </c>
      <c r="J69" s="27">
        <v>41800.30943947607</v>
      </c>
      <c r="K69" s="27">
        <f t="shared" si="4"/>
        <v>167201.23775790428</v>
      </c>
      <c r="L69" s="19"/>
      <c r="M69" s="51"/>
      <c r="N69" s="51"/>
    </row>
    <row r="70" spans="1:14">
      <c r="A70" s="29"/>
      <c r="B70" s="30"/>
      <c r="C70" s="31" t="s">
        <v>44</v>
      </c>
      <c r="D70" s="32" t="s">
        <v>45</v>
      </c>
      <c r="E70" s="24"/>
      <c r="F70" s="25">
        <v>198.7</v>
      </c>
      <c r="G70" s="26"/>
      <c r="H70" s="27">
        <v>26.801218046328426</v>
      </c>
      <c r="I70" s="27">
        <f t="shared" si="7"/>
        <v>107.2048721853137</v>
      </c>
      <c r="J70" s="27">
        <v>5325.4020258054579</v>
      </c>
      <c r="K70" s="27">
        <f t="shared" si="4"/>
        <v>21301.608103221832</v>
      </c>
      <c r="L70" s="19"/>
      <c r="M70" s="51"/>
      <c r="N70" s="51"/>
    </row>
    <row r="71" spans="1:14">
      <c r="A71" s="29"/>
      <c r="B71" s="30"/>
      <c r="C71" s="31" t="s">
        <v>46</v>
      </c>
      <c r="D71" s="32" t="s">
        <v>47</v>
      </c>
      <c r="E71" s="24"/>
      <c r="F71" s="25">
        <v>198.7</v>
      </c>
      <c r="G71" s="26"/>
      <c r="H71" s="27">
        <v>15.256077964833102</v>
      </c>
      <c r="I71" s="27">
        <f t="shared" si="7"/>
        <v>61.024311859332407</v>
      </c>
      <c r="J71" s="27">
        <v>3031.3826916123371</v>
      </c>
      <c r="K71" s="27">
        <f t="shared" si="4"/>
        <v>12125.530766449348</v>
      </c>
      <c r="L71" s="19"/>
      <c r="M71" s="51"/>
      <c r="N71" s="51"/>
    </row>
    <row r="72" spans="1:14">
      <c r="A72" s="29"/>
      <c r="B72" s="30"/>
      <c r="C72" s="31" t="s">
        <v>48</v>
      </c>
      <c r="D72" s="32" t="s">
        <v>49</v>
      </c>
      <c r="E72" s="24"/>
      <c r="F72" s="25">
        <v>198.7</v>
      </c>
      <c r="G72" s="26"/>
      <c r="H72" s="27">
        <v>6.1848964722296378</v>
      </c>
      <c r="I72" s="27">
        <f t="shared" si="7"/>
        <v>24.739585888918551</v>
      </c>
      <c r="J72" s="27">
        <v>1228.9389290320289</v>
      </c>
      <c r="K72" s="27">
        <f t="shared" si="4"/>
        <v>4915.7557161281156</v>
      </c>
      <c r="L72" s="19"/>
      <c r="M72" s="51"/>
      <c r="N72" s="51"/>
    </row>
    <row r="73" spans="1:14">
      <c r="A73" s="29"/>
      <c r="B73" s="30"/>
      <c r="C73" s="31" t="s">
        <v>50</v>
      </c>
      <c r="D73" s="32" t="s">
        <v>51</v>
      </c>
      <c r="E73" s="24"/>
      <c r="F73" s="25">
        <v>198.7</v>
      </c>
      <c r="G73" s="26"/>
      <c r="H73" s="27" t="s">
        <v>52</v>
      </c>
      <c r="I73" s="27"/>
      <c r="J73" s="27">
        <v>0</v>
      </c>
      <c r="K73" s="27">
        <f t="shared" si="4"/>
        <v>0</v>
      </c>
      <c r="L73" s="19"/>
      <c r="M73" s="51"/>
      <c r="N73" s="51"/>
    </row>
    <row r="74" spans="1:14">
      <c r="A74" s="29"/>
      <c r="B74" s="30"/>
      <c r="C74" s="31" t="s">
        <v>53</v>
      </c>
      <c r="D74" s="32" t="s">
        <v>54</v>
      </c>
      <c r="E74" s="24"/>
      <c r="F74" s="25">
        <v>198.7</v>
      </c>
      <c r="G74" s="26"/>
      <c r="H74" s="27" t="s">
        <v>52</v>
      </c>
      <c r="I74" s="27"/>
      <c r="J74" s="27">
        <v>0</v>
      </c>
      <c r="K74" s="27">
        <f t="shared" si="4"/>
        <v>0</v>
      </c>
      <c r="L74" s="19"/>
      <c r="M74" s="51"/>
      <c r="N74" s="51"/>
    </row>
    <row r="75" spans="1:14" ht="15.75" thickBot="1">
      <c r="A75" s="29"/>
      <c r="B75" s="30"/>
      <c r="C75" s="31" t="s">
        <v>55</v>
      </c>
      <c r="D75" s="32" t="s">
        <v>56</v>
      </c>
      <c r="E75" s="24"/>
      <c r="F75" s="25">
        <v>198.7</v>
      </c>
      <c r="G75" s="26"/>
      <c r="H75" s="27" t="s">
        <v>52</v>
      </c>
      <c r="I75" s="27"/>
      <c r="J75" s="27">
        <v>0</v>
      </c>
      <c r="K75" s="27">
        <f t="shared" si="4"/>
        <v>0</v>
      </c>
      <c r="L75" s="19"/>
      <c r="M75" s="51"/>
      <c r="N75" s="51"/>
    </row>
    <row r="76" spans="1:14" ht="45">
      <c r="A76" s="53" t="s">
        <v>70</v>
      </c>
      <c r="B76" s="54" t="s">
        <v>11</v>
      </c>
      <c r="C76" s="55" t="s">
        <v>38</v>
      </c>
      <c r="D76" s="56"/>
      <c r="E76" s="57" t="s">
        <v>71</v>
      </c>
      <c r="F76" s="58">
        <v>64.3</v>
      </c>
      <c r="G76" s="59" t="s">
        <v>18</v>
      </c>
      <c r="H76" s="61">
        <f>SUM(H77:H84)</f>
        <v>528.39632194415196</v>
      </c>
      <c r="I76" s="61">
        <f>H76*4</f>
        <v>2113.5852877766079</v>
      </c>
      <c r="J76" s="61">
        <f>H76*F76</f>
        <v>33975.883501008968</v>
      </c>
      <c r="K76" s="61">
        <f>J76*4</f>
        <v>135903.53400403587</v>
      </c>
      <c r="L76" s="19"/>
      <c r="M76" s="51"/>
      <c r="N76" s="51"/>
    </row>
    <row r="77" spans="1:14">
      <c r="A77" s="29"/>
      <c r="B77" s="30"/>
      <c r="C77" s="31" t="s">
        <v>40</v>
      </c>
      <c r="D77" s="32" t="s">
        <v>41</v>
      </c>
      <c r="E77" s="24"/>
      <c r="F77" s="25">
        <v>64.3</v>
      </c>
      <c r="G77" s="26"/>
      <c r="H77" s="27">
        <v>10.060764928160209</v>
      </c>
      <c r="I77" s="27">
        <f>H77*4</f>
        <v>40.243059712640836</v>
      </c>
      <c r="J77" s="27">
        <v>2587.6287395228055</v>
      </c>
      <c r="K77" s="27">
        <f t="shared" si="4"/>
        <v>10350.514958091222</v>
      </c>
      <c r="L77" s="19"/>
      <c r="M77" s="51"/>
      <c r="N77" s="51"/>
    </row>
    <row r="78" spans="1:14">
      <c r="A78" s="29"/>
      <c r="B78" s="30"/>
      <c r="C78" s="31" t="s">
        <v>42</v>
      </c>
      <c r="D78" s="32" t="s">
        <v>43</v>
      </c>
      <c r="E78" s="24"/>
      <c r="F78" s="25">
        <v>64.3</v>
      </c>
      <c r="G78" s="26"/>
      <c r="H78" s="27">
        <v>296.62763480813345</v>
      </c>
      <c r="I78" s="27">
        <f t="shared" ref="I78:I82" si="8">H78*4</f>
        <v>1186.5105392325338</v>
      </c>
      <c r="J78" s="27">
        <v>76292.627672651914</v>
      </c>
      <c r="K78" s="27">
        <f t="shared" si="4"/>
        <v>305170.51069060765</v>
      </c>
      <c r="L78" s="19"/>
      <c r="M78" s="51"/>
      <c r="N78" s="51"/>
    </row>
    <row r="79" spans="1:14">
      <c r="A79" s="29"/>
      <c r="B79" s="30"/>
      <c r="C79" s="31" t="s">
        <v>44</v>
      </c>
      <c r="D79" s="32" t="s">
        <v>45</v>
      </c>
      <c r="E79" s="24"/>
      <c r="F79" s="25">
        <v>64.3</v>
      </c>
      <c r="G79" s="26"/>
      <c r="H79" s="27">
        <v>27.749568838736963</v>
      </c>
      <c r="I79" s="27">
        <f t="shared" si="8"/>
        <v>110.99827535494785</v>
      </c>
      <c r="J79" s="27">
        <v>7137.1891053231466</v>
      </c>
      <c r="K79" s="27">
        <f t="shared" si="4"/>
        <v>28548.756421292586</v>
      </c>
      <c r="L79" s="19"/>
      <c r="M79" s="51"/>
      <c r="N79" s="51"/>
    </row>
    <row r="80" spans="1:14">
      <c r="A80" s="29"/>
      <c r="B80" s="30"/>
      <c r="C80" s="31" t="s">
        <v>46</v>
      </c>
      <c r="D80" s="32" t="s">
        <v>47</v>
      </c>
      <c r="E80" s="24"/>
      <c r="F80" s="25">
        <v>64.3</v>
      </c>
      <c r="G80" s="26"/>
      <c r="H80" s="27">
        <v>63.704433663965247</v>
      </c>
      <c r="I80" s="27">
        <f t="shared" si="8"/>
        <v>254.81773465586099</v>
      </c>
      <c r="J80" s="27">
        <v>16384.78033837186</v>
      </c>
      <c r="K80" s="27">
        <f t="shared" si="4"/>
        <v>65539.121353487441</v>
      </c>
      <c r="L80" s="19"/>
      <c r="M80" s="51"/>
      <c r="N80" s="51"/>
    </row>
    <row r="81" spans="1:14">
      <c r="A81" s="29"/>
      <c r="B81" s="30"/>
      <c r="C81" s="31" t="s">
        <v>48</v>
      </c>
      <c r="D81" s="32" t="s">
        <v>49</v>
      </c>
      <c r="E81" s="24"/>
      <c r="F81" s="25">
        <v>64.3</v>
      </c>
      <c r="G81" s="26"/>
      <c r="H81" s="27">
        <v>129.26433626959937</v>
      </c>
      <c r="I81" s="27">
        <f t="shared" si="8"/>
        <v>517.05734507839747</v>
      </c>
      <c r="J81" s="27">
        <v>33246.78728854096</v>
      </c>
      <c r="K81" s="27">
        <f t="shared" si="4"/>
        <v>132987.14915416384</v>
      </c>
      <c r="L81" s="19"/>
      <c r="M81" s="51"/>
      <c r="N81" s="51"/>
    </row>
    <row r="82" spans="1:14">
      <c r="A82" s="29"/>
      <c r="B82" s="30"/>
      <c r="C82" s="31" t="s">
        <v>50</v>
      </c>
      <c r="D82" s="32" t="s">
        <v>51</v>
      </c>
      <c r="E82" s="24"/>
      <c r="F82" s="25">
        <v>64.3</v>
      </c>
      <c r="G82" s="26"/>
      <c r="H82" s="27">
        <v>0.98958343555674178</v>
      </c>
      <c r="I82" s="27">
        <f t="shared" si="8"/>
        <v>3.9583337422269671</v>
      </c>
      <c r="J82" s="27">
        <v>254.52085962519396</v>
      </c>
      <c r="K82" s="27">
        <f t="shared" si="4"/>
        <v>1018.0834385007759</v>
      </c>
      <c r="L82" s="19"/>
      <c r="M82" s="51"/>
      <c r="N82" s="51"/>
    </row>
    <row r="83" spans="1:14">
      <c r="A83" s="29"/>
      <c r="B83" s="30"/>
      <c r="C83" s="31" t="s">
        <v>53</v>
      </c>
      <c r="D83" s="32" t="s">
        <v>54</v>
      </c>
      <c r="E83" s="24"/>
      <c r="F83" s="25">
        <v>64.3</v>
      </c>
      <c r="G83" s="26"/>
      <c r="H83" s="27" t="s">
        <v>52</v>
      </c>
      <c r="I83" s="27"/>
      <c r="J83" s="27">
        <v>0</v>
      </c>
      <c r="K83" s="27">
        <f t="shared" si="4"/>
        <v>0</v>
      </c>
      <c r="L83" s="19"/>
      <c r="M83" s="51"/>
      <c r="N83" s="51"/>
    </row>
    <row r="84" spans="1:14" ht="15.75" thickBot="1">
      <c r="A84" s="29"/>
      <c r="B84" s="30"/>
      <c r="C84" s="31" t="s">
        <v>55</v>
      </c>
      <c r="D84" s="32" t="s">
        <v>56</v>
      </c>
      <c r="E84" s="24"/>
      <c r="F84" s="25">
        <v>64.3</v>
      </c>
      <c r="G84" s="26"/>
      <c r="H84" s="27" t="s">
        <v>52</v>
      </c>
      <c r="I84" s="27"/>
      <c r="J84" s="27">
        <v>0</v>
      </c>
      <c r="K84" s="27">
        <f t="shared" si="4"/>
        <v>0</v>
      </c>
      <c r="L84" s="19"/>
      <c r="M84" s="51"/>
      <c r="N84" s="51"/>
    </row>
    <row r="85" spans="1:14" ht="67.5">
      <c r="A85" s="53" t="s">
        <v>72</v>
      </c>
      <c r="B85" s="54" t="s">
        <v>11</v>
      </c>
      <c r="C85" s="55" t="s">
        <v>38</v>
      </c>
      <c r="D85" s="56"/>
      <c r="E85" s="57" t="s">
        <v>73</v>
      </c>
      <c r="F85" s="58">
        <v>64.3</v>
      </c>
      <c r="G85" s="59" t="s">
        <v>18</v>
      </c>
      <c r="H85" s="61">
        <f>SUM(H86:H93)</f>
        <v>1585.1889658324558</v>
      </c>
      <c r="I85" s="61">
        <f>H85*4</f>
        <v>6340.7558633298231</v>
      </c>
      <c r="J85" s="61">
        <f>H85*F85</f>
        <v>101927.6505030269</v>
      </c>
      <c r="K85" s="61">
        <f>J85*4</f>
        <v>407710.60201210761</v>
      </c>
      <c r="L85" s="19"/>
      <c r="M85" s="51"/>
      <c r="N85" s="51"/>
    </row>
    <row r="86" spans="1:14">
      <c r="A86" s="29"/>
      <c r="B86" s="30"/>
      <c r="C86" s="31" t="s">
        <v>40</v>
      </c>
      <c r="D86" s="32" t="s">
        <v>41</v>
      </c>
      <c r="E86" s="24"/>
      <c r="F86" s="25">
        <v>16.074999999999999</v>
      </c>
      <c r="G86" s="26"/>
      <c r="H86" s="27">
        <v>30.182294784480625</v>
      </c>
      <c r="I86" s="27">
        <f t="shared" ref="I86:I91" si="9">H86*4</f>
        <v>120.7291791379225</v>
      </c>
      <c r="J86" s="27">
        <v>2587.6287395228055</v>
      </c>
      <c r="K86" s="27">
        <f t="shared" si="4"/>
        <v>10350.514958091222</v>
      </c>
      <c r="L86" s="19"/>
      <c r="M86" s="51"/>
      <c r="N86" s="51"/>
    </row>
    <row r="87" spans="1:14">
      <c r="A87" s="29"/>
      <c r="B87" s="30"/>
      <c r="C87" s="31" t="s">
        <v>42</v>
      </c>
      <c r="D87" s="32" t="s">
        <v>43</v>
      </c>
      <c r="E87" s="24"/>
      <c r="F87" s="25">
        <v>16.074999999999999</v>
      </c>
      <c r="G87" s="26"/>
      <c r="H87" s="27">
        <v>889.88290442440029</v>
      </c>
      <c r="I87" s="27">
        <f t="shared" si="9"/>
        <v>3559.5316176976012</v>
      </c>
      <c r="J87" s="27">
        <v>76292.627672651914</v>
      </c>
      <c r="K87" s="27">
        <f t="shared" si="4"/>
        <v>305170.51069060765</v>
      </c>
      <c r="L87" s="19"/>
      <c r="M87" s="51"/>
      <c r="N87" s="51"/>
    </row>
    <row r="88" spans="1:14">
      <c r="A88" s="29"/>
      <c r="B88" s="30"/>
      <c r="C88" s="31" t="s">
        <v>44</v>
      </c>
      <c r="D88" s="32" t="s">
        <v>45</v>
      </c>
      <c r="E88" s="24"/>
      <c r="F88" s="25">
        <v>16.074999999999999</v>
      </c>
      <c r="G88" s="26"/>
      <c r="H88" s="27">
        <v>83.248706516210888</v>
      </c>
      <c r="I88" s="27">
        <f t="shared" si="9"/>
        <v>332.99482606484355</v>
      </c>
      <c r="J88" s="27">
        <v>7137.1891053231466</v>
      </c>
      <c r="K88" s="27">
        <f t="shared" si="4"/>
        <v>28548.756421292586</v>
      </c>
      <c r="L88" s="19"/>
      <c r="M88" s="51"/>
      <c r="N88" s="51"/>
    </row>
    <row r="89" spans="1:14">
      <c r="A89" s="29"/>
      <c r="B89" s="30"/>
      <c r="C89" s="31" t="s">
        <v>46</v>
      </c>
      <c r="D89" s="32" t="s">
        <v>47</v>
      </c>
      <c r="E89" s="24"/>
      <c r="F89" s="25">
        <v>16.074999999999999</v>
      </c>
      <c r="G89" s="26"/>
      <c r="H89" s="27">
        <v>191.11330099189576</v>
      </c>
      <c r="I89" s="27">
        <f t="shared" si="9"/>
        <v>764.45320396758302</v>
      </c>
      <c r="J89" s="27">
        <v>16384.78033837186</v>
      </c>
      <c r="K89" s="27">
        <f t="shared" si="4"/>
        <v>65539.121353487441</v>
      </c>
      <c r="L89" s="19"/>
      <c r="M89" s="51"/>
      <c r="N89" s="51"/>
    </row>
    <row r="90" spans="1:14">
      <c r="A90" s="29"/>
      <c r="B90" s="30"/>
      <c r="C90" s="31" t="s">
        <v>48</v>
      </c>
      <c r="D90" s="32" t="s">
        <v>49</v>
      </c>
      <c r="E90" s="24"/>
      <c r="F90" s="25">
        <v>16.074999999999999</v>
      </c>
      <c r="G90" s="26"/>
      <c r="H90" s="27">
        <v>387.79300880879811</v>
      </c>
      <c r="I90" s="27">
        <f t="shared" si="9"/>
        <v>1551.1720352351924</v>
      </c>
      <c r="J90" s="27">
        <v>33246.78728854096</v>
      </c>
      <c r="K90" s="27">
        <f t="shared" si="4"/>
        <v>132987.14915416384</v>
      </c>
      <c r="L90" s="19"/>
      <c r="M90" s="51"/>
      <c r="N90" s="51"/>
    </row>
    <row r="91" spans="1:14">
      <c r="A91" s="29"/>
      <c r="B91" s="30"/>
      <c r="C91" s="31" t="s">
        <v>50</v>
      </c>
      <c r="D91" s="32" t="s">
        <v>51</v>
      </c>
      <c r="E91" s="24"/>
      <c r="F91" s="25">
        <v>16.074999999999999</v>
      </c>
      <c r="G91" s="26"/>
      <c r="H91" s="27">
        <v>2.9687503066702252</v>
      </c>
      <c r="I91" s="27">
        <f t="shared" si="9"/>
        <v>11.875001226680901</v>
      </c>
      <c r="J91" s="27">
        <v>254.52085962519396</v>
      </c>
      <c r="K91" s="27">
        <f t="shared" si="4"/>
        <v>1018.0834385007759</v>
      </c>
      <c r="L91" s="19"/>
      <c r="M91" s="51"/>
      <c r="N91" s="51"/>
    </row>
    <row r="92" spans="1:14">
      <c r="A92" s="29"/>
      <c r="B92" s="30"/>
      <c r="C92" s="31" t="s">
        <v>53</v>
      </c>
      <c r="D92" s="32" t="s">
        <v>54</v>
      </c>
      <c r="E92" s="24"/>
      <c r="F92" s="25">
        <v>16.074999999999999</v>
      </c>
      <c r="G92" s="26"/>
      <c r="H92" s="27" t="s">
        <v>52</v>
      </c>
      <c r="I92" s="27"/>
      <c r="J92" s="27">
        <v>0</v>
      </c>
      <c r="K92" s="27">
        <f t="shared" si="4"/>
        <v>0</v>
      </c>
      <c r="L92" s="19"/>
      <c r="M92" s="51"/>
      <c r="N92" s="51"/>
    </row>
    <row r="93" spans="1:14" ht="15.75" thickBot="1">
      <c r="A93" s="29"/>
      <c r="B93" s="30"/>
      <c r="C93" s="31" t="s">
        <v>55</v>
      </c>
      <c r="D93" s="32" t="s">
        <v>56</v>
      </c>
      <c r="E93" s="24"/>
      <c r="F93" s="25">
        <v>16.074999999999999</v>
      </c>
      <c r="G93" s="26"/>
      <c r="H93" s="27" t="s">
        <v>52</v>
      </c>
      <c r="I93" s="27"/>
      <c r="J93" s="27">
        <v>0</v>
      </c>
      <c r="K93" s="27">
        <f t="shared" si="4"/>
        <v>0</v>
      </c>
      <c r="L93" s="19"/>
      <c r="M93" s="51"/>
      <c r="N93" s="51"/>
    </row>
    <row r="94" spans="1:14" ht="45">
      <c r="A94" s="53" t="s">
        <v>74</v>
      </c>
      <c r="B94" s="54" t="s">
        <v>11</v>
      </c>
      <c r="C94" s="55" t="s">
        <v>38</v>
      </c>
      <c r="D94" s="56"/>
      <c r="E94" s="57" t="s">
        <v>75</v>
      </c>
      <c r="F94" s="58">
        <v>8.4499999999999993</v>
      </c>
      <c r="G94" s="59" t="s">
        <v>63</v>
      </c>
      <c r="H94" s="61">
        <f>SUM(H95:H102)</f>
        <v>1084.2535842250038</v>
      </c>
      <c r="I94" s="61">
        <f>H94*4</f>
        <v>4337.0143369000152</v>
      </c>
      <c r="J94" s="61">
        <f>H94*F94</f>
        <v>9161.9427867012819</v>
      </c>
      <c r="K94" s="61">
        <f>J94*4</f>
        <v>36647.771146805128</v>
      </c>
      <c r="L94" s="19"/>
      <c r="M94" s="51"/>
      <c r="N94" s="51"/>
    </row>
    <row r="95" spans="1:14">
      <c r="A95" s="29"/>
      <c r="B95" s="30"/>
      <c r="C95" s="31" t="s">
        <v>40</v>
      </c>
      <c r="D95" s="32" t="s">
        <v>41</v>
      </c>
      <c r="E95" s="24"/>
      <c r="F95" s="25">
        <v>8.4499999999999993</v>
      </c>
      <c r="G95" s="26"/>
      <c r="H95" s="27">
        <v>490.83338403614414</v>
      </c>
      <c r="I95" s="27">
        <f>H95*4</f>
        <v>1963.3335361445766</v>
      </c>
      <c r="J95" s="27">
        <v>4147.5420951054175</v>
      </c>
      <c r="K95" s="27">
        <f t="shared" si="4"/>
        <v>16590.16838042167</v>
      </c>
      <c r="L95" s="19"/>
      <c r="M95" s="51"/>
      <c r="N95" s="51"/>
    </row>
    <row r="96" spans="1:14">
      <c r="A96" s="29"/>
      <c r="B96" s="30"/>
      <c r="C96" s="31" t="s">
        <v>42</v>
      </c>
      <c r="D96" s="32" t="s">
        <v>43</v>
      </c>
      <c r="E96" s="24"/>
      <c r="F96" s="25">
        <v>8.4499999999999993</v>
      </c>
      <c r="G96" s="26"/>
      <c r="H96" s="27">
        <v>29.357641921516681</v>
      </c>
      <c r="I96" s="27">
        <f t="shared" ref="I96:I98" si="10">H96*4</f>
        <v>117.43056768606672</v>
      </c>
      <c r="J96" s="27">
        <v>248.07207423681592</v>
      </c>
      <c r="K96" s="27">
        <f t="shared" si="4"/>
        <v>992.28829694726369</v>
      </c>
      <c r="L96" s="19"/>
      <c r="M96" s="51"/>
      <c r="N96" s="51"/>
    </row>
    <row r="97" spans="1:14">
      <c r="A97" s="29"/>
      <c r="B97" s="30"/>
      <c r="C97" s="31" t="s">
        <v>44</v>
      </c>
      <c r="D97" s="32" t="s">
        <v>45</v>
      </c>
      <c r="E97" s="24"/>
      <c r="F97" s="25">
        <v>8.4499999999999993</v>
      </c>
      <c r="G97" s="26"/>
      <c r="H97" s="27">
        <v>562.82557897289701</v>
      </c>
      <c r="I97" s="27">
        <f t="shared" si="10"/>
        <v>2251.302315891588</v>
      </c>
      <c r="J97" s="27">
        <v>4755.8761423209789</v>
      </c>
      <c r="K97" s="27">
        <f t="shared" ref="K97:K102" si="11">J97*4</f>
        <v>19023.504569283916</v>
      </c>
      <c r="L97" s="19"/>
      <c r="M97" s="51"/>
      <c r="N97" s="51"/>
    </row>
    <row r="98" spans="1:14">
      <c r="A98" s="29"/>
      <c r="B98" s="30"/>
      <c r="C98" s="31" t="s">
        <v>46</v>
      </c>
      <c r="D98" s="32" t="s">
        <v>47</v>
      </c>
      <c r="E98" s="24"/>
      <c r="F98" s="25">
        <v>8.4499999999999993</v>
      </c>
      <c r="G98" s="26"/>
      <c r="H98" s="27">
        <v>1.2369792944459272</v>
      </c>
      <c r="I98" s="27">
        <f t="shared" si="10"/>
        <v>4.947917177783709</v>
      </c>
      <c r="J98" s="27">
        <v>10.452475038068084</v>
      </c>
      <c r="K98" s="27">
        <f t="shared" si="11"/>
        <v>41.809900152272334</v>
      </c>
      <c r="L98" s="19"/>
      <c r="M98" s="51"/>
      <c r="N98" s="51"/>
    </row>
    <row r="99" spans="1:14">
      <c r="A99" s="29"/>
      <c r="B99" s="30"/>
      <c r="C99" s="31" t="s">
        <v>48</v>
      </c>
      <c r="D99" s="32" t="s">
        <v>49</v>
      </c>
      <c r="E99" s="24"/>
      <c r="F99" s="25">
        <v>8.4499999999999993</v>
      </c>
      <c r="G99" s="26"/>
      <c r="H99" s="27" t="s">
        <v>52</v>
      </c>
      <c r="I99" s="27"/>
      <c r="J99" s="27">
        <v>0</v>
      </c>
      <c r="K99" s="27">
        <f t="shared" si="11"/>
        <v>0</v>
      </c>
      <c r="L99" s="19"/>
      <c r="M99" s="51"/>
      <c r="N99" s="51"/>
    </row>
    <row r="100" spans="1:14">
      <c r="A100" s="29"/>
      <c r="B100" s="30"/>
      <c r="C100" s="31" t="s">
        <v>50</v>
      </c>
      <c r="D100" s="32" t="s">
        <v>51</v>
      </c>
      <c r="E100" s="24"/>
      <c r="F100" s="25">
        <v>8.4499999999999993</v>
      </c>
      <c r="G100" s="26"/>
      <c r="H100" s="27" t="s">
        <v>52</v>
      </c>
      <c r="I100" s="27"/>
      <c r="J100" s="27">
        <v>0</v>
      </c>
      <c r="K100" s="27">
        <f t="shared" si="11"/>
        <v>0</v>
      </c>
      <c r="L100" s="19"/>
      <c r="M100" s="51"/>
      <c r="N100" s="51"/>
    </row>
    <row r="101" spans="1:14">
      <c r="A101" s="29"/>
      <c r="B101" s="30"/>
      <c r="C101" s="31" t="s">
        <v>53</v>
      </c>
      <c r="D101" s="32" t="s">
        <v>54</v>
      </c>
      <c r="E101" s="24"/>
      <c r="F101" s="25">
        <v>8.4499999999999993</v>
      </c>
      <c r="G101" s="26"/>
      <c r="H101" s="27" t="s">
        <v>52</v>
      </c>
      <c r="I101" s="27"/>
      <c r="J101" s="27">
        <v>0</v>
      </c>
      <c r="K101" s="27">
        <f t="shared" si="11"/>
        <v>0</v>
      </c>
      <c r="L101" s="19"/>
      <c r="M101" s="51"/>
      <c r="N101" s="51"/>
    </row>
    <row r="102" spans="1:14" ht="15.75" thickBot="1">
      <c r="A102" s="29"/>
      <c r="B102" s="30"/>
      <c r="C102" s="31" t="s">
        <v>55</v>
      </c>
      <c r="D102" s="32" t="s">
        <v>56</v>
      </c>
      <c r="E102" s="24"/>
      <c r="F102" s="25">
        <v>8.4499999999999993</v>
      </c>
      <c r="G102" s="26"/>
      <c r="H102" s="27" t="s">
        <v>52</v>
      </c>
      <c r="I102" s="27"/>
      <c r="J102" s="27">
        <v>0</v>
      </c>
      <c r="K102" s="27">
        <f t="shared" si="11"/>
        <v>0</v>
      </c>
      <c r="L102" s="19"/>
      <c r="M102" s="51"/>
      <c r="N102" s="51"/>
    </row>
    <row r="103" spans="1:14" ht="45">
      <c r="A103" s="53" t="s">
        <v>76</v>
      </c>
      <c r="B103" s="54" t="s">
        <v>11</v>
      </c>
      <c r="C103" s="55" t="s">
        <v>38</v>
      </c>
      <c r="D103" s="56"/>
      <c r="E103" s="57" t="s">
        <v>77</v>
      </c>
      <c r="F103" s="58">
        <v>270.45</v>
      </c>
      <c r="G103" s="59" t="s">
        <v>63</v>
      </c>
      <c r="H103" s="61">
        <f>SUM(H104:H111)</f>
        <v>51.54080393524697</v>
      </c>
      <c r="I103" s="61">
        <f>H103*4</f>
        <v>206.16321574098788</v>
      </c>
      <c r="J103" s="61">
        <f>H103*F103</f>
        <v>13939.210424287543</v>
      </c>
      <c r="K103" s="61">
        <f>J103*4</f>
        <v>55756.841697150172</v>
      </c>
      <c r="L103" s="19"/>
      <c r="M103" s="51"/>
      <c r="N103" s="51"/>
    </row>
    <row r="104" spans="1:14">
      <c r="A104" s="29"/>
      <c r="B104" s="30"/>
      <c r="C104" s="31" t="s">
        <v>40</v>
      </c>
      <c r="D104" s="32" t="s">
        <v>41</v>
      </c>
      <c r="E104" s="24"/>
      <c r="F104" s="25">
        <v>270.45</v>
      </c>
      <c r="G104" s="26"/>
      <c r="H104" s="27" t="s">
        <v>52</v>
      </c>
      <c r="I104" s="27"/>
      <c r="J104" s="27">
        <v>0</v>
      </c>
      <c r="K104" s="27">
        <f t="shared" ref="K104:K111" si="12">J104*4</f>
        <v>0</v>
      </c>
      <c r="L104" s="19"/>
      <c r="M104" s="51"/>
      <c r="N104" s="51"/>
    </row>
    <row r="105" spans="1:14">
      <c r="A105" s="29"/>
      <c r="B105" s="30"/>
      <c r="C105" s="31" t="s">
        <v>42</v>
      </c>
      <c r="D105" s="32" t="s">
        <v>43</v>
      </c>
      <c r="E105" s="24"/>
      <c r="F105" s="25">
        <v>270.45</v>
      </c>
      <c r="G105" s="26"/>
      <c r="H105" s="27">
        <v>24.327259457436572</v>
      </c>
      <c r="I105" s="27">
        <f t="shared" ref="I105:I106" si="13">H105*4</f>
        <v>97.309037829746288</v>
      </c>
      <c r="J105" s="27">
        <v>6579.3073202637206</v>
      </c>
      <c r="K105" s="27">
        <f t="shared" si="12"/>
        <v>26317.229281054882</v>
      </c>
      <c r="L105" s="19"/>
      <c r="M105" s="51"/>
      <c r="N105" s="51"/>
    </row>
    <row r="106" spans="1:14">
      <c r="A106" s="29"/>
      <c r="B106" s="30"/>
      <c r="C106" s="31" t="s">
        <v>44</v>
      </c>
      <c r="D106" s="32" t="s">
        <v>45</v>
      </c>
      <c r="E106" s="24"/>
      <c r="F106" s="25">
        <v>270.45</v>
      </c>
      <c r="G106" s="26"/>
      <c r="H106" s="27">
        <v>18.967015848170885</v>
      </c>
      <c r="I106" s="27">
        <f t="shared" si="13"/>
        <v>75.868063392683538</v>
      </c>
      <c r="J106" s="27">
        <v>5129.6294361378159</v>
      </c>
      <c r="K106" s="27">
        <f t="shared" si="12"/>
        <v>20518.517744551264</v>
      </c>
      <c r="L106" s="19"/>
      <c r="M106" s="51"/>
      <c r="N106" s="51"/>
    </row>
    <row r="107" spans="1:14">
      <c r="A107" s="29"/>
      <c r="B107" s="30"/>
      <c r="C107" s="31" t="s">
        <v>46</v>
      </c>
      <c r="D107" s="32" t="s">
        <v>47</v>
      </c>
      <c r="E107" s="24"/>
      <c r="F107" s="25">
        <v>270.45</v>
      </c>
      <c r="G107" s="26"/>
      <c r="H107" s="27" t="s">
        <v>52</v>
      </c>
      <c r="I107" s="27"/>
      <c r="J107" s="27">
        <v>0</v>
      </c>
      <c r="K107" s="27">
        <f t="shared" si="12"/>
        <v>0</v>
      </c>
      <c r="L107" s="19"/>
      <c r="M107" s="51"/>
      <c r="N107" s="51"/>
    </row>
    <row r="108" spans="1:14">
      <c r="A108" s="29"/>
      <c r="B108" s="30"/>
      <c r="C108" s="31" t="s">
        <v>48</v>
      </c>
      <c r="D108" s="32" t="s">
        <v>49</v>
      </c>
      <c r="E108" s="24"/>
      <c r="F108" s="25">
        <v>270.45</v>
      </c>
      <c r="G108" s="26"/>
      <c r="H108" s="27">
        <v>8.2465286296395153</v>
      </c>
      <c r="I108" s="27">
        <f t="shared" ref="I108" si="14">H108*4</f>
        <v>32.986114518558061</v>
      </c>
      <c r="J108" s="27">
        <v>2230.2736678860069</v>
      </c>
      <c r="K108" s="27">
        <f t="shared" si="12"/>
        <v>8921.0946715440277</v>
      </c>
      <c r="L108" s="19"/>
      <c r="M108" s="51"/>
      <c r="N108" s="51"/>
    </row>
    <row r="109" spans="1:14">
      <c r="A109" s="29"/>
      <c r="B109" s="30"/>
      <c r="C109" s="31" t="s">
        <v>50</v>
      </c>
      <c r="D109" s="32" t="s">
        <v>51</v>
      </c>
      <c r="E109" s="24"/>
      <c r="F109" s="25">
        <v>270.45</v>
      </c>
      <c r="G109" s="26"/>
      <c r="H109" s="27" t="s">
        <v>52</v>
      </c>
      <c r="I109" s="27"/>
      <c r="J109" s="27">
        <v>0</v>
      </c>
      <c r="K109" s="27">
        <f t="shared" si="12"/>
        <v>0</v>
      </c>
      <c r="L109" s="19"/>
      <c r="M109" s="51"/>
      <c r="N109" s="51"/>
    </row>
    <row r="110" spans="1:14">
      <c r="A110" s="29"/>
      <c r="B110" s="30"/>
      <c r="C110" s="31" t="s">
        <v>53</v>
      </c>
      <c r="D110" s="32" t="s">
        <v>54</v>
      </c>
      <c r="E110" s="24"/>
      <c r="F110" s="25">
        <v>270.45</v>
      </c>
      <c r="G110" s="26"/>
      <c r="H110" s="27" t="s">
        <v>52</v>
      </c>
      <c r="I110" s="27"/>
      <c r="J110" s="27">
        <v>0</v>
      </c>
      <c r="K110" s="27">
        <f t="shared" si="12"/>
        <v>0</v>
      </c>
      <c r="L110" s="19"/>
      <c r="M110" s="51"/>
      <c r="N110" s="51"/>
    </row>
    <row r="111" spans="1:14" ht="15.75" thickBot="1">
      <c r="A111" s="29"/>
      <c r="B111" s="30"/>
      <c r="C111" s="31" t="s">
        <v>55</v>
      </c>
      <c r="D111" s="32" t="s">
        <v>56</v>
      </c>
      <c r="E111" s="24"/>
      <c r="F111" s="25">
        <v>270.45</v>
      </c>
      <c r="G111" s="26"/>
      <c r="H111" s="27" t="s">
        <v>52</v>
      </c>
      <c r="I111" s="27"/>
      <c r="J111" s="27">
        <v>0</v>
      </c>
      <c r="K111" s="27">
        <f t="shared" si="12"/>
        <v>0</v>
      </c>
      <c r="L111" s="19"/>
      <c r="M111" s="51"/>
      <c r="N111" s="51"/>
    </row>
    <row r="112" spans="1:14" ht="33.75">
      <c r="A112" s="53" t="s">
        <v>78</v>
      </c>
      <c r="B112" s="54" t="s">
        <v>11</v>
      </c>
      <c r="C112" s="55" t="s">
        <v>38</v>
      </c>
      <c r="D112" s="56"/>
      <c r="E112" s="57" t="s">
        <v>79</v>
      </c>
      <c r="F112" s="58">
        <v>90.15</v>
      </c>
      <c r="G112" s="59" t="s">
        <v>63</v>
      </c>
      <c r="H112" s="61">
        <f>SUM(H113:H120)</f>
        <v>189.50522790911612</v>
      </c>
      <c r="I112" s="61">
        <f>H112*4</f>
        <v>758.02091163646446</v>
      </c>
      <c r="J112" s="61">
        <f>H112*F112</f>
        <v>17083.89629600682</v>
      </c>
      <c r="K112" s="61">
        <f>J112*4</f>
        <v>68335.585184027281</v>
      </c>
      <c r="L112" s="19"/>
      <c r="M112" s="51"/>
      <c r="N112" s="51"/>
    </row>
    <row r="113" spans="1:14">
      <c r="A113" s="29"/>
      <c r="B113" s="30"/>
      <c r="C113" s="31" t="s">
        <v>40</v>
      </c>
      <c r="D113" s="32" t="s">
        <v>41</v>
      </c>
      <c r="E113" s="24"/>
      <c r="F113" s="25">
        <v>90.15</v>
      </c>
      <c r="G113" s="26"/>
      <c r="H113" s="27" t="s">
        <v>52</v>
      </c>
      <c r="I113" s="27"/>
      <c r="J113" s="27">
        <v>0</v>
      </c>
      <c r="K113" s="27">
        <f t="shared" ref="K113:K120" si="15">J113*4</f>
        <v>0</v>
      </c>
      <c r="L113" s="19"/>
      <c r="M113" s="51"/>
      <c r="N113" s="51"/>
    </row>
    <row r="114" spans="1:14">
      <c r="A114" s="29"/>
      <c r="B114" s="30"/>
      <c r="C114" s="31" t="s">
        <v>42</v>
      </c>
      <c r="D114" s="32" t="s">
        <v>43</v>
      </c>
      <c r="E114" s="24"/>
      <c r="F114" s="25">
        <v>90.15</v>
      </c>
      <c r="G114" s="26"/>
      <c r="H114" s="27">
        <v>164.35331558871559</v>
      </c>
      <c r="I114" s="27">
        <f t="shared" ref="I114:I115" si="16">H114*4</f>
        <v>657.41326235486235</v>
      </c>
      <c r="J114" s="27">
        <v>14816.45140032271</v>
      </c>
      <c r="K114" s="27">
        <f t="shared" si="15"/>
        <v>59265.805601290842</v>
      </c>
      <c r="L114" s="19"/>
      <c r="M114" s="51"/>
      <c r="N114" s="51"/>
    </row>
    <row r="115" spans="1:14">
      <c r="A115" s="29"/>
      <c r="B115" s="30"/>
      <c r="C115" s="31" t="s">
        <v>44</v>
      </c>
      <c r="D115" s="32" t="s">
        <v>45</v>
      </c>
      <c r="E115" s="24"/>
      <c r="F115" s="25">
        <v>90.15</v>
      </c>
      <c r="G115" s="26"/>
      <c r="H115" s="27">
        <v>25.15191232040052</v>
      </c>
      <c r="I115" s="27">
        <f t="shared" si="16"/>
        <v>100.60764928160208</v>
      </c>
      <c r="J115" s="27">
        <v>2267.444895684107</v>
      </c>
      <c r="K115" s="27">
        <f t="shared" si="15"/>
        <v>9069.779582736428</v>
      </c>
      <c r="L115" s="19"/>
      <c r="M115" s="51"/>
      <c r="N115" s="51"/>
    </row>
    <row r="116" spans="1:14">
      <c r="A116" s="29"/>
      <c r="B116" s="30"/>
      <c r="C116" s="31" t="s">
        <v>46</v>
      </c>
      <c r="D116" s="32" t="s">
        <v>47</v>
      </c>
      <c r="E116" s="24"/>
      <c r="F116" s="25">
        <v>90.15</v>
      </c>
      <c r="G116" s="26"/>
      <c r="H116" s="27" t="s">
        <v>52</v>
      </c>
      <c r="I116" s="27"/>
      <c r="J116" s="27">
        <v>0</v>
      </c>
      <c r="K116" s="27">
        <f t="shared" si="15"/>
        <v>0</v>
      </c>
      <c r="L116" s="19"/>
      <c r="M116" s="51"/>
      <c r="N116" s="51"/>
    </row>
    <row r="117" spans="1:14">
      <c r="A117" s="29"/>
      <c r="B117" s="30"/>
      <c r="C117" s="31" t="s">
        <v>48</v>
      </c>
      <c r="D117" s="32" t="s">
        <v>49</v>
      </c>
      <c r="E117" s="24"/>
      <c r="F117" s="25">
        <v>90.15</v>
      </c>
      <c r="G117" s="26"/>
      <c r="H117" s="27" t="s">
        <v>52</v>
      </c>
      <c r="I117" s="27"/>
      <c r="J117" s="27">
        <v>0</v>
      </c>
      <c r="K117" s="27">
        <f t="shared" si="15"/>
        <v>0</v>
      </c>
      <c r="L117" s="19"/>
      <c r="M117" s="51"/>
      <c r="N117" s="51"/>
    </row>
    <row r="118" spans="1:14">
      <c r="A118" s="29"/>
      <c r="B118" s="30"/>
      <c r="C118" s="31" t="s">
        <v>50</v>
      </c>
      <c r="D118" s="32" t="s">
        <v>51</v>
      </c>
      <c r="E118" s="24"/>
      <c r="F118" s="25">
        <v>90.15</v>
      </c>
      <c r="G118" s="26"/>
      <c r="H118" s="27" t="s">
        <v>52</v>
      </c>
      <c r="I118" s="27"/>
      <c r="J118" s="27">
        <v>0</v>
      </c>
      <c r="K118" s="27">
        <f t="shared" si="15"/>
        <v>0</v>
      </c>
      <c r="L118" s="19"/>
      <c r="M118" s="51"/>
      <c r="N118" s="51"/>
    </row>
    <row r="119" spans="1:14">
      <c r="A119" s="29"/>
      <c r="B119" s="30"/>
      <c r="C119" s="31" t="s">
        <v>53</v>
      </c>
      <c r="D119" s="32" t="s">
        <v>54</v>
      </c>
      <c r="E119" s="24"/>
      <c r="F119" s="25">
        <v>90.15</v>
      </c>
      <c r="G119" s="26"/>
      <c r="H119" s="27" t="s">
        <v>52</v>
      </c>
      <c r="I119" s="27"/>
      <c r="J119" s="27">
        <v>0</v>
      </c>
      <c r="K119" s="27">
        <f t="shared" si="15"/>
        <v>0</v>
      </c>
      <c r="L119" s="19"/>
      <c r="M119" s="51"/>
      <c r="N119" s="51"/>
    </row>
    <row r="120" spans="1:14" ht="15.75" thickBot="1">
      <c r="A120" s="29"/>
      <c r="B120" s="30"/>
      <c r="C120" s="31" t="s">
        <v>55</v>
      </c>
      <c r="D120" s="32" t="s">
        <v>56</v>
      </c>
      <c r="E120" s="24"/>
      <c r="F120" s="25">
        <v>90.15</v>
      </c>
      <c r="G120" s="26"/>
      <c r="H120" s="27" t="s">
        <v>52</v>
      </c>
      <c r="I120" s="27"/>
      <c r="J120" s="27">
        <v>0</v>
      </c>
      <c r="K120" s="27">
        <f t="shared" si="15"/>
        <v>0</v>
      </c>
      <c r="L120" s="19"/>
      <c r="M120" s="51"/>
      <c r="N120" s="51"/>
    </row>
    <row r="121" spans="1:14" ht="33.75">
      <c r="A121" s="53" t="s">
        <v>80</v>
      </c>
      <c r="B121" s="54" t="s">
        <v>11</v>
      </c>
      <c r="C121" s="55" t="s">
        <v>38</v>
      </c>
      <c r="D121" s="56"/>
      <c r="E121" s="57" t="s">
        <v>81</v>
      </c>
      <c r="F121" s="58">
        <v>24.59</v>
      </c>
      <c r="G121" s="59" t="s">
        <v>63</v>
      </c>
      <c r="H121" s="61">
        <f>SUM(H122:H129)</f>
        <v>334.89152764966065</v>
      </c>
      <c r="I121" s="61">
        <f>H121*4</f>
        <v>1339.5661105986426</v>
      </c>
      <c r="J121" s="61">
        <f>H121*F121</f>
        <v>8234.9826649051556</v>
      </c>
      <c r="K121" s="61">
        <f>J121*4</f>
        <v>32939.930659620622</v>
      </c>
      <c r="L121" s="19"/>
      <c r="M121" s="51"/>
      <c r="N121" s="51"/>
    </row>
    <row r="122" spans="1:14">
      <c r="A122" s="29"/>
      <c r="B122" s="30"/>
      <c r="C122" s="31" t="s">
        <v>40</v>
      </c>
      <c r="D122" s="32" t="s">
        <v>41</v>
      </c>
      <c r="E122" s="24"/>
      <c r="F122" s="25">
        <v>24.59</v>
      </c>
      <c r="G122" s="26"/>
      <c r="H122" s="27" t="s">
        <v>52</v>
      </c>
      <c r="I122" s="27"/>
      <c r="J122" s="27">
        <v>0</v>
      </c>
      <c r="K122" s="27">
        <f t="shared" ref="K122:K129" si="17">J122*4</f>
        <v>0</v>
      </c>
      <c r="L122" s="19"/>
      <c r="M122" s="51"/>
      <c r="N122" s="51"/>
    </row>
    <row r="123" spans="1:14">
      <c r="A123" s="29"/>
      <c r="B123" s="30"/>
      <c r="C123" s="31" t="s">
        <v>42</v>
      </c>
      <c r="D123" s="32" t="s">
        <v>43</v>
      </c>
      <c r="E123" s="24"/>
      <c r="F123" s="25">
        <v>24.59</v>
      </c>
      <c r="G123" s="26"/>
      <c r="H123" s="27">
        <v>165.83769074205063</v>
      </c>
      <c r="I123" s="27">
        <f t="shared" ref="I123:I125" si="18">H123*4</f>
        <v>663.3507629682025</v>
      </c>
      <c r="J123" s="27">
        <v>4077.9488153470247</v>
      </c>
      <c r="K123" s="27">
        <f t="shared" si="17"/>
        <v>16311.795261388099</v>
      </c>
      <c r="L123" s="19"/>
      <c r="M123" s="51"/>
      <c r="N123" s="51"/>
    </row>
    <row r="124" spans="1:14">
      <c r="A124" s="29"/>
      <c r="B124" s="30"/>
      <c r="C124" s="31" t="s">
        <v>44</v>
      </c>
      <c r="D124" s="32" t="s">
        <v>45</v>
      </c>
      <c r="E124" s="24"/>
      <c r="F124" s="25">
        <v>24.59</v>
      </c>
      <c r="G124" s="26"/>
      <c r="H124" s="27">
        <v>154.62241180574091</v>
      </c>
      <c r="I124" s="27">
        <f t="shared" si="18"/>
        <v>618.48964722296364</v>
      </c>
      <c r="J124" s="27">
        <v>3802.1651063031691</v>
      </c>
      <c r="K124" s="27">
        <f t="shared" si="17"/>
        <v>15208.660425212676</v>
      </c>
      <c r="L124" s="19"/>
      <c r="M124" s="51"/>
      <c r="N124" s="51"/>
    </row>
    <row r="125" spans="1:14">
      <c r="A125" s="29"/>
      <c r="B125" s="30"/>
      <c r="C125" s="31" t="s">
        <v>46</v>
      </c>
      <c r="D125" s="32" t="s">
        <v>47</v>
      </c>
      <c r="E125" s="24"/>
      <c r="F125" s="25">
        <v>24.59</v>
      </c>
      <c r="G125" s="26"/>
      <c r="H125" s="27">
        <v>14.431425101869152</v>
      </c>
      <c r="I125" s="27">
        <f t="shared" si="18"/>
        <v>57.725700407476609</v>
      </c>
      <c r="J125" s="27">
        <v>354.86874325496245</v>
      </c>
      <c r="K125" s="27">
        <f t="shared" si="17"/>
        <v>1419.4749730198498</v>
      </c>
      <c r="L125" s="19"/>
      <c r="M125" s="51"/>
      <c r="N125" s="51"/>
    </row>
    <row r="126" spans="1:14">
      <c r="A126" s="29"/>
      <c r="B126" s="30"/>
      <c r="C126" s="31" t="s">
        <v>48</v>
      </c>
      <c r="D126" s="32" t="s">
        <v>49</v>
      </c>
      <c r="E126" s="24"/>
      <c r="F126" s="25">
        <v>24.59</v>
      </c>
      <c r="G126" s="26"/>
      <c r="H126" s="27" t="s">
        <v>52</v>
      </c>
      <c r="I126" s="27"/>
      <c r="J126" s="27">
        <v>0</v>
      </c>
      <c r="K126" s="27">
        <f t="shared" si="17"/>
        <v>0</v>
      </c>
      <c r="L126" s="19"/>
      <c r="M126" s="51"/>
      <c r="N126" s="51"/>
    </row>
    <row r="127" spans="1:14">
      <c r="A127" s="29"/>
      <c r="B127" s="30"/>
      <c r="C127" s="31" t="s">
        <v>50</v>
      </c>
      <c r="D127" s="32" t="s">
        <v>51</v>
      </c>
      <c r="E127" s="24"/>
      <c r="F127" s="25">
        <v>24.59</v>
      </c>
      <c r="G127" s="26"/>
      <c r="H127" s="27" t="s">
        <v>52</v>
      </c>
      <c r="I127" s="27"/>
      <c r="J127" s="27">
        <v>0</v>
      </c>
      <c r="K127" s="27">
        <f t="shared" si="17"/>
        <v>0</v>
      </c>
      <c r="L127" s="19"/>
      <c r="M127" s="51"/>
      <c r="N127" s="51"/>
    </row>
    <row r="128" spans="1:14">
      <c r="A128" s="29"/>
      <c r="B128" s="30"/>
      <c r="C128" s="31" t="s">
        <v>53</v>
      </c>
      <c r="D128" s="32" t="s">
        <v>54</v>
      </c>
      <c r="E128" s="24"/>
      <c r="F128" s="25">
        <v>24.59</v>
      </c>
      <c r="G128" s="26"/>
      <c r="H128" s="27" t="s">
        <v>52</v>
      </c>
      <c r="I128" s="27"/>
      <c r="J128" s="27">
        <v>0</v>
      </c>
      <c r="K128" s="27">
        <f t="shared" si="17"/>
        <v>0</v>
      </c>
      <c r="L128" s="19"/>
      <c r="M128" s="51"/>
      <c r="N128" s="51"/>
    </row>
    <row r="129" spans="1:14" ht="15.75" thickBot="1">
      <c r="A129" s="29"/>
      <c r="B129" s="30"/>
      <c r="C129" s="31" t="s">
        <v>55</v>
      </c>
      <c r="D129" s="32" t="s">
        <v>56</v>
      </c>
      <c r="E129" s="24"/>
      <c r="F129" s="25">
        <v>24.59</v>
      </c>
      <c r="G129" s="26"/>
      <c r="H129" s="27" t="s">
        <v>52</v>
      </c>
      <c r="I129" s="27"/>
      <c r="J129" s="27">
        <v>0</v>
      </c>
      <c r="K129" s="27">
        <f t="shared" si="17"/>
        <v>0</v>
      </c>
      <c r="L129" s="19"/>
      <c r="M129" s="51"/>
      <c r="N129" s="51"/>
    </row>
    <row r="130" spans="1:14">
      <c r="A130" s="53" t="s">
        <v>82</v>
      </c>
      <c r="B130" s="54" t="s">
        <v>11</v>
      </c>
      <c r="C130" s="55" t="s">
        <v>38</v>
      </c>
      <c r="D130" s="56"/>
      <c r="E130" s="57" t="s">
        <v>83</v>
      </c>
      <c r="F130" s="58">
        <v>1352.26</v>
      </c>
      <c r="G130" s="59" t="s">
        <v>84</v>
      </c>
      <c r="H130" s="61">
        <f>SUM(H131:H138)</f>
        <v>0</v>
      </c>
      <c r="I130" s="61">
        <f>H130*4</f>
        <v>0</v>
      </c>
      <c r="J130" s="61">
        <f>H130*F130</f>
        <v>0</v>
      </c>
      <c r="K130" s="61">
        <f>J130*4</f>
        <v>0</v>
      </c>
      <c r="L130" s="19"/>
      <c r="M130" s="51"/>
      <c r="N130" s="51"/>
    </row>
    <row r="131" spans="1:14">
      <c r="A131" s="29"/>
      <c r="B131" s="30"/>
      <c r="C131" s="31" t="s">
        <v>40</v>
      </c>
      <c r="D131" s="32" t="s">
        <v>41</v>
      </c>
      <c r="E131" s="24"/>
      <c r="F131" s="25">
        <v>1352.26</v>
      </c>
      <c r="G131" s="26"/>
      <c r="H131" s="27" t="s">
        <v>52</v>
      </c>
      <c r="I131" s="27"/>
      <c r="J131" s="27">
        <v>0</v>
      </c>
      <c r="K131" s="27">
        <f t="shared" ref="K131:K138" si="19">J131*4</f>
        <v>0</v>
      </c>
      <c r="L131" s="19"/>
      <c r="M131" s="51"/>
      <c r="N131" s="51"/>
    </row>
    <row r="132" spans="1:14">
      <c r="A132" s="29"/>
      <c r="B132" s="30"/>
      <c r="C132" s="31" t="s">
        <v>42</v>
      </c>
      <c r="D132" s="32" t="s">
        <v>43</v>
      </c>
      <c r="E132" s="24"/>
      <c r="F132" s="25">
        <v>1352.26</v>
      </c>
      <c r="G132" s="26"/>
      <c r="H132" s="27" t="s">
        <v>52</v>
      </c>
      <c r="I132" s="27"/>
      <c r="J132" s="27">
        <v>0</v>
      </c>
      <c r="K132" s="27">
        <f t="shared" si="19"/>
        <v>0</v>
      </c>
      <c r="L132" s="19"/>
      <c r="M132" s="51"/>
      <c r="N132" s="51"/>
    </row>
    <row r="133" spans="1:14">
      <c r="A133" s="29"/>
      <c r="B133" s="30"/>
      <c r="C133" s="31" t="s">
        <v>44</v>
      </c>
      <c r="D133" s="32" t="s">
        <v>45</v>
      </c>
      <c r="E133" s="24"/>
      <c r="F133" s="25">
        <v>1352.26</v>
      </c>
      <c r="G133" s="26"/>
      <c r="H133" s="27" t="s">
        <v>52</v>
      </c>
      <c r="I133" s="27"/>
      <c r="J133" s="27">
        <v>0</v>
      </c>
      <c r="K133" s="27">
        <f t="shared" si="19"/>
        <v>0</v>
      </c>
      <c r="L133" s="19"/>
      <c r="M133" s="51"/>
      <c r="N133" s="51"/>
    </row>
    <row r="134" spans="1:14">
      <c r="A134" s="29"/>
      <c r="B134" s="30"/>
      <c r="C134" s="31" t="s">
        <v>46</v>
      </c>
      <c r="D134" s="32" t="s">
        <v>47</v>
      </c>
      <c r="E134" s="24"/>
      <c r="F134" s="25">
        <v>1352.26</v>
      </c>
      <c r="G134" s="26"/>
      <c r="H134" s="27" t="s">
        <v>52</v>
      </c>
      <c r="I134" s="27"/>
      <c r="J134" s="27">
        <v>0</v>
      </c>
      <c r="K134" s="27">
        <f t="shared" si="19"/>
        <v>0</v>
      </c>
      <c r="L134" s="19"/>
      <c r="M134" s="51"/>
      <c r="N134" s="51"/>
    </row>
    <row r="135" spans="1:14">
      <c r="A135" s="29"/>
      <c r="B135" s="30"/>
      <c r="C135" s="31" t="s">
        <v>48</v>
      </c>
      <c r="D135" s="32" t="s">
        <v>49</v>
      </c>
      <c r="E135" s="24"/>
      <c r="F135" s="25">
        <v>1352.26</v>
      </c>
      <c r="G135" s="26"/>
      <c r="H135" s="27" t="s">
        <v>52</v>
      </c>
      <c r="I135" s="27"/>
      <c r="J135" s="27">
        <v>0</v>
      </c>
      <c r="K135" s="27">
        <f t="shared" si="19"/>
        <v>0</v>
      </c>
      <c r="L135" s="19"/>
      <c r="M135" s="51"/>
      <c r="N135" s="51"/>
    </row>
    <row r="136" spans="1:14">
      <c r="A136" s="29"/>
      <c r="B136" s="30"/>
      <c r="C136" s="31" t="s">
        <v>50</v>
      </c>
      <c r="D136" s="32" t="s">
        <v>51</v>
      </c>
      <c r="E136" s="24"/>
      <c r="F136" s="25">
        <v>1352.26</v>
      </c>
      <c r="G136" s="26"/>
      <c r="H136" s="27" t="s">
        <v>52</v>
      </c>
      <c r="I136" s="27"/>
      <c r="J136" s="27">
        <v>0</v>
      </c>
      <c r="K136" s="27">
        <f t="shared" si="19"/>
        <v>0</v>
      </c>
      <c r="L136" s="19"/>
      <c r="M136" s="51"/>
      <c r="N136" s="51"/>
    </row>
    <row r="137" spans="1:14">
      <c r="A137" s="29"/>
      <c r="B137" s="30"/>
      <c r="C137" s="31" t="s">
        <v>53</v>
      </c>
      <c r="D137" s="32" t="s">
        <v>54</v>
      </c>
      <c r="E137" s="24"/>
      <c r="F137" s="25">
        <v>1352.26</v>
      </c>
      <c r="G137" s="26"/>
      <c r="H137" s="27" t="s">
        <v>52</v>
      </c>
      <c r="I137" s="27"/>
      <c r="J137" s="27">
        <v>0</v>
      </c>
      <c r="K137" s="27">
        <f t="shared" si="19"/>
        <v>0</v>
      </c>
      <c r="L137" s="19"/>
      <c r="M137" s="51"/>
      <c r="N137" s="51"/>
    </row>
    <row r="138" spans="1:14" ht="15.75" thickBot="1">
      <c r="A138" s="29"/>
      <c r="B138" s="30"/>
      <c r="C138" s="31" t="s">
        <v>55</v>
      </c>
      <c r="D138" s="32" t="s">
        <v>56</v>
      </c>
      <c r="E138" s="24"/>
      <c r="F138" s="25">
        <v>1352.26</v>
      </c>
      <c r="G138" s="26"/>
      <c r="H138" s="27" t="s">
        <v>52</v>
      </c>
      <c r="I138" s="27"/>
      <c r="J138" s="27">
        <v>0</v>
      </c>
      <c r="K138" s="27">
        <f t="shared" si="19"/>
        <v>0</v>
      </c>
      <c r="L138" s="19"/>
      <c r="M138" s="51"/>
      <c r="N138" s="51"/>
    </row>
    <row r="139" spans="1:14" ht="22.5">
      <c r="A139" s="53" t="s">
        <v>85</v>
      </c>
      <c r="B139" s="54" t="s">
        <v>11</v>
      </c>
      <c r="C139" s="55" t="s">
        <v>38</v>
      </c>
      <c r="D139" s="56"/>
      <c r="E139" s="57" t="s">
        <v>86</v>
      </c>
      <c r="F139" s="58">
        <v>225.38</v>
      </c>
      <c r="G139" s="59" t="s">
        <v>63</v>
      </c>
      <c r="H139" s="61">
        <f>SUM(H140:H147)</f>
        <v>4.1232643148197585</v>
      </c>
      <c r="I139" s="61">
        <f>H139*4</f>
        <v>16.493057259279034</v>
      </c>
      <c r="J139" s="61">
        <f>H139*F139</f>
        <v>929.30131127407719</v>
      </c>
      <c r="K139" s="61">
        <f>J139*4</f>
        <v>3717.2052450963088</v>
      </c>
      <c r="L139" s="19"/>
      <c r="M139" s="51"/>
      <c r="N139" s="51"/>
    </row>
    <row r="140" spans="1:14">
      <c r="A140" s="29"/>
      <c r="B140" s="30"/>
      <c r="C140" s="31" t="s">
        <v>40</v>
      </c>
      <c r="D140" s="32" t="s">
        <v>41</v>
      </c>
      <c r="E140" s="24"/>
      <c r="F140" s="25">
        <v>225.38</v>
      </c>
      <c r="G140" s="26"/>
      <c r="H140" s="27" t="s">
        <v>52</v>
      </c>
      <c r="I140" s="27"/>
      <c r="J140" s="27">
        <v>0</v>
      </c>
      <c r="K140" s="27">
        <f t="shared" ref="K140:K147" si="20">J140*4</f>
        <v>0</v>
      </c>
      <c r="L140" s="19"/>
      <c r="M140" s="51"/>
      <c r="N140" s="51"/>
    </row>
    <row r="141" spans="1:14">
      <c r="A141" s="29"/>
      <c r="B141" s="30"/>
      <c r="C141" s="31" t="s">
        <v>42</v>
      </c>
      <c r="D141" s="32" t="s">
        <v>43</v>
      </c>
      <c r="E141" s="24"/>
      <c r="F141" s="25">
        <v>225.38</v>
      </c>
      <c r="G141" s="26"/>
      <c r="H141" s="27" t="s">
        <v>52</v>
      </c>
      <c r="I141" s="27"/>
      <c r="J141" s="27">
        <v>0</v>
      </c>
      <c r="K141" s="27">
        <f t="shared" si="20"/>
        <v>0</v>
      </c>
      <c r="L141" s="19"/>
      <c r="M141" s="51"/>
      <c r="N141" s="51"/>
    </row>
    <row r="142" spans="1:14">
      <c r="A142" s="29"/>
      <c r="B142" s="30"/>
      <c r="C142" s="31" t="s">
        <v>44</v>
      </c>
      <c r="D142" s="32" t="s">
        <v>45</v>
      </c>
      <c r="E142" s="24"/>
      <c r="F142" s="25">
        <v>225.38</v>
      </c>
      <c r="G142" s="26"/>
      <c r="H142" s="27" t="s">
        <v>52</v>
      </c>
      <c r="I142" s="27"/>
      <c r="J142" s="27">
        <v>0</v>
      </c>
      <c r="K142" s="27">
        <f t="shared" si="20"/>
        <v>0</v>
      </c>
      <c r="L142" s="19"/>
      <c r="M142" s="51"/>
      <c r="N142" s="51"/>
    </row>
    <row r="143" spans="1:14">
      <c r="A143" s="29"/>
      <c r="B143" s="30"/>
      <c r="C143" s="31" t="s">
        <v>46</v>
      </c>
      <c r="D143" s="32" t="s">
        <v>47</v>
      </c>
      <c r="E143" s="24"/>
      <c r="F143" s="25">
        <v>225.38</v>
      </c>
      <c r="G143" s="26"/>
      <c r="H143" s="27">
        <v>4.1232643148197585</v>
      </c>
      <c r="I143" s="27">
        <f t="shared" ref="I143" si="21">H143*4</f>
        <v>16.493057259279034</v>
      </c>
      <c r="J143" s="27">
        <v>929.30131127407719</v>
      </c>
      <c r="K143" s="27">
        <f t="shared" si="20"/>
        <v>3717.2052450963088</v>
      </c>
      <c r="L143" s="19"/>
      <c r="M143" s="51"/>
      <c r="N143" s="51"/>
    </row>
    <row r="144" spans="1:14">
      <c r="A144" s="29"/>
      <c r="B144" s="30"/>
      <c r="C144" s="31" t="s">
        <v>48</v>
      </c>
      <c r="D144" s="32" t="s">
        <v>49</v>
      </c>
      <c r="E144" s="24"/>
      <c r="F144" s="25">
        <v>225.38</v>
      </c>
      <c r="G144" s="26"/>
      <c r="H144" s="27" t="s">
        <v>52</v>
      </c>
      <c r="I144" s="27"/>
      <c r="J144" s="27">
        <v>0</v>
      </c>
      <c r="K144" s="27">
        <f t="shared" si="20"/>
        <v>0</v>
      </c>
      <c r="L144" s="19"/>
      <c r="M144" s="51"/>
      <c r="N144" s="51"/>
    </row>
    <row r="145" spans="1:15">
      <c r="A145" s="29"/>
      <c r="B145" s="30"/>
      <c r="C145" s="31" t="s">
        <v>50</v>
      </c>
      <c r="D145" s="32" t="s">
        <v>51</v>
      </c>
      <c r="E145" s="24"/>
      <c r="F145" s="25">
        <v>225.38</v>
      </c>
      <c r="G145" s="26"/>
      <c r="H145" s="27" t="s">
        <v>52</v>
      </c>
      <c r="I145" s="27"/>
      <c r="J145" s="27">
        <v>0</v>
      </c>
      <c r="K145" s="27">
        <f t="shared" si="20"/>
        <v>0</v>
      </c>
      <c r="L145" s="19"/>
      <c r="M145" s="51"/>
      <c r="N145" s="51"/>
    </row>
    <row r="146" spans="1:15">
      <c r="A146" s="29"/>
      <c r="B146" s="30"/>
      <c r="C146" s="31" t="s">
        <v>53</v>
      </c>
      <c r="D146" s="32" t="s">
        <v>54</v>
      </c>
      <c r="E146" s="24"/>
      <c r="F146" s="25">
        <v>225.38</v>
      </c>
      <c r="G146" s="26"/>
      <c r="H146" s="27" t="s">
        <v>52</v>
      </c>
      <c r="I146" s="27"/>
      <c r="J146" s="27">
        <v>0</v>
      </c>
      <c r="K146" s="27">
        <f t="shared" si="20"/>
        <v>0</v>
      </c>
      <c r="L146" s="19"/>
      <c r="M146" s="51"/>
      <c r="N146" s="51"/>
    </row>
    <row r="147" spans="1:15" ht="15.75" thickBot="1">
      <c r="A147" s="29"/>
      <c r="B147" s="30"/>
      <c r="C147" s="31" t="s">
        <v>55</v>
      </c>
      <c r="D147" s="32" t="s">
        <v>56</v>
      </c>
      <c r="E147" s="24"/>
      <c r="F147" s="25">
        <v>225.38</v>
      </c>
      <c r="G147" s="26"/>
      <c r="H147" s="27" t="s">
        <v>52</v>
      </c>
      <c r="I147" s="27"/>
      <c r="J147" s="27">
        <v>0</v>
      </c>
      <c r="K147" s="27">
        <f t="shared" si="20"/>
        <v>0</v>
      </c>
      <c r="L147" s="19"/>
      <c r="M147" s="51"/>
      <c r="N147" s="51"/>
    </row>
    <row r="148" spans="1:15">
      <c r="A148" s="12" t="s">
        <v>87</v>
      </c>
      <c r="B148" s="13" t="s">
        <v>11</v>
      </c>
      <c r="C148" s="14" t="s">
        <v>88</v>
      </c>
      <c r="D148" s="15"/>
      <c r="E148" s="16"/>
      <c r="F148" s="42"/>
      <c r="G148" s="17"/>
      <c r="H148" s="18" t="s">
        <v>52</v>
      </c>
      <c r="I148" s="18"/>
      <c r="J148" s="18"/>
      <c r="K148" s="18"/>
      <c r="L148" s="19"/>
    </row>
    <row r="149" spans="1:15" ht="112.5">
      <c r="A149" s="64" t="s">
        <v>89</v>
      </c>
      <c r="B149" s="65" t="s">
        <v>11</v>
      </c>
      <c r="C149" s="66" t="s">
        <v>38</v>
      </c>
      <c r="D149" s="67"/>
      <c r="E149" s="68" t="s">
        <v>90</v>
      </c>
      <c r="F149" s="69">
        <v>3680</v>
      </c>
      <c r="G149" s="70"/>
      <c r="H149" s="50">
        <f>SUM(H150:H157)</f>
        <v>163.11913043478262</v>
      </c>
      <c r="I149" s="50">
        <f>H149*4</f>
        <v>652.47652173913048</v>
      </c>
      <c r="J149" s="50">
        <f>H149*F149</f>
        <v>600278.4</v>
      </c>
      <c r="K149" s="50">
        <f>J149*4</f>
        <v>2401113.6</v>
      </c>
      <c r="L149" s="19"/>
      <c r="M149" s="71" t="s">
        <v>91</v>
      </c>
      <c r="N149" s="71" t="s">
        <v>92</v>
      </c>
      <c r="O149" s="71" t="s">
        <v>93</v>
      </c>
    </row>
    <row r="150" spans="1:15">
      <c r="A150" s="20"/>
      <c r="B150" s="21"/>
      <c r="C150" s="22" t="s">
        <v>40</v>
      </c>
      <c r="D150" s="23" t="s">
        <v>94</v>
      </c>
      <c r="E150" s="24"/>
      <c r="F150" s="25">
        <v>3680</v>
      </c>
      <c r="G150" s="26"/>
      <c r="H150" s="27">
        <v>25.62526723899197</v>
      </c>
      <c r="I150" s="27"/>
      <c r="J150" s="27">
        <v>94300.983439490446</v>
      </c>
      <c r="K150" s="27"/>
      <c r="L150" s="19"/>
      <c r="M150" s="71">
        <v>68</v>
      </c>
      <c r="N150" s="28">
        <f t="shared" ref="N150:N157" si="22">M150/SUM($M$150:$M$157)</f>
        <v>0.14437367303609341</v>
      </c>
      <c r="O150" s="28">
        <f>540000*N150</f>
        <v>77961.783439490449</v>
      </c>
    </row>
    <row r="151" spans="1:15">
      <c r="A151" s="29"/>
      <c r="B151" s="30"/>
      <c r="C151" s="31" t="s">
        <v>42</v>
      </c>
      <c r="D151" s="32" t="s">
        <v>95</v>
      </c>
      <c r="E151" s="24"/>
      <c r="F151" s="25">
        <v>3680</v>
      </c>
      <c r="G151" s="26"/>
      <c r="H151" s="27">
        <v>19.701334810301855</v>
      </c>
      <c r="I151" s="27"/>
      <c r="J151" s="27">
        <v>72500.912101910828</v>
      </c>
      <c r="K151" s="27"/>
      <c r="L151" s="19"/>
      <c r="M151" s="71">
        <v>59</v>
      </c>
      <c r="N151" s="28">
        <f t="shared" si="22"/>
        <v>0.12526539278131635</v>
      </c>
      <c r="O151" s="28">
        <f t="shared" ref="O151:O157" si="23">540000*N151</f>
        <v>67643.312101910822</v>
      </c>
    </row>
    <row r="152" spans="1:15">
      <c r="A152" s="29"/>
      <c r="B152" s="30"/>
      <c r="C152" s="31" t="s">
        <v>44</v>
      </c>
      <c r="D152" s="32" t="s">
        <v>96</v>
      </c>
      <c r="E152" s="24"/>
      <c r="F152" s="25">
        <v>3680</v>
      </c>
      <c r="G152" s="26"/>
      <c r="H152" s="27">
        <v>22.004430905566327</v>
      </c>
      <c r="I152" s="27"/>
      <c r="J152" s="27">
        <v>80976.305732484077</v>
      </c>
      <c r="K152" s="27"/>
      <c r="L152" s="19"/>
      <c r="M152" s="71">
        <v>61</v>
      </c>
      <c r="N152" s="28">
        <f t="shared" si="22"/>
        <v>0.12951167728237792</v>
      </c>
      <c r="O152" s="28">
        <f t="shared" si="23"/>
        <v>69936.305732484077</v>
      </c>
    </row>
    <row r="153" spans="1:15">
      <c r="A153" s="29"/>
      <c r="B153" s="30"/>
      <c r="C153" s="31" t="s">
        <v>46</v>
      </c>
      <c r="D153" s="32" t="s">
        <v>97</v>
      </c>
      <c r="E153" s="24"/>
      <c r="F153" s="25">
        <v>3680</v>
      </c>
      <c r="G153" s="26"/>
      <c r="H153" s="27">
        <v>19.885854333979509</v>
      </c>
      <c r="I153" s="27"/>
      <c r="J153" s="27">
        <v>73179.943949044595</v>
      </c>
      <c r="K153" s="27"/>
      <c r="L153" s="19"/>
      <c r="M153" s="71">
        <v>49</v>
      </c>
      <c r="N153" s="28">
        <f t="shared" si="22"/>
        <v>0.1040339702760085</v>
      </c>
      <c r="O153" s="28">
        <f t="shared" si="23"/>
        <v>56178.343949044589</v>
      </c>
    </row>
    <row r="154" spans="1:15">
      <c r="A154" s="29"/>
      <c r="B154" s="30"/>
      <c r="C154" s="31" t="s">
        <v>48</v>
      </c>
      <c r="D154" s="32" t="s">
        <v>98</v>
      </c>
      <c r="E154" s="24"/>
      <c r="F154" s="25">
        <v>3680</v>
      </c>
      <c r="G154" s="26"/>
      <c r="H154" s="27">
        <v>29.481584048739961</v>
      </c>
      <c r="I154" s="27"/>
      <c r="J154" s="27">
        <v>108492.22929936305</v>
      </c>
      <c r="K154" s="27"/>
      <c r="L154" s="19"/>
      <c r="M154" s="71">
        <v>85</v>
      </c>
      <c r="N154" s="28">
        <f t="shared" si="22"/>
        <v>0.18046709129511676</v>
      </c>
      <c r="O154" s="28">
        <f t="shared" si="23"/>
        <v>97452.229299363054</v>
      </c>
    </row>
    <row r="155" spans="1:15">
      <c r="A155" s="29"/>
      <c r="B155" s="30"/>
      <c r="C155" s="31" t="s">
        <v>50</v>
      </c>
      <c r="D155" s="32" t="s">
        <v>99</v>
      </c>
      <c r="E155" s="24"/>
      <c r="F155" s="25">
        <v>3680</v>
      </c>
      <c r="G155" s="26"/>
      <c r="H155" s="27">
        <v>14.019662143450569</v>
      </c>
      <c r="I155" s="27"/>
      <c r="J155" s="27">
        <v>51592.356687898093</v>
      </c>
      <c r="K155" s="27"/>
      <c r="L155" s="19"/>
      <c r="M155" s="71">
        <v>45</v>
      </c>
      <c r="N155" s="28">
        <f t="shared" si="22"/>
        <v>9.5541401273885357E-2</v>
      </c>
      <c r="O155" s="28">
        <f t="shared" si="23"/>
        <v>51592.356687898093</v>
      </c>
    </row>
    <row r="156" spans="1:15">
      <c r="A156" s="29"/>
      <c r="B156" s="30"/>
      <c r="C156" s="31" t="s">
        <v>53</v>
      </c>
      <c r="D156" s="32" t="s">
        <v>100</v>
      </c>
      <c r="E156" s="24"/>
      <c r="F156" s="25">
        <v>3680</v>
      </c>
      <c r="G156" s="26"/>
      <c r="H156" s="27">
        <v>30.843256715591249</v>
      </c>
      <c r="I156" s="27"/>
      <c r="J156" s="27">
        <v>113503.1847133758</v>
      </c>
      <c r="K156" s="27"/>
      <c r="L156" s="19"/>
      <c r="M156" s="71">
        <v>99</v>
      </c>
      <c r="N156" s="28">
        <f t="shared" si="22"/>
        <v>0.21019108280254778</v>
      </c>
      <c r="O156" s="28">
        <f t="shared" si="23"/>
        <v>113503.1847133758</v>
      </c>
    </row>
    <row r="157" spans="1:15" ht="15.75" thickBot="1">
      <c r="A157" s="29"/>
      <c r="B157" s="30"/>
      <c r="C157" s="31" t="s">
        <v>55</v>
      </c>
      <c r="D157" s="32" t="s">
        <v>101</v>
      </c>
      <c r="E157" s="24"/>
      <c r="F157" s="25">
        <v>3680</v>
      </c>
      <c r="G157" s="26"/>
      <c r="H157" s="27">
        <v>1.5577402381611742</v>
      </c>
      <c r="I157" s="27"/>
      <c r="J157" s="27">
        <v>5732.4840764331211</v>
      </c>
      <c r="K157" s="27"/>
      <c r="L157" s="19"/>
      <c r="M157" s="71">
        <v>5</v>
      </c>
      <c r="N157" s="28">
        <f t="shared" si="22"/>
        <v>1.0615711252653927E-2</v>
      </c>
      <c r="O157" s="28">
        <f t="shared" si="23"/>
        <v>5732.4840764331211</v>
      </c>
    </row>
    <row r="158" spans="1:15" ht="112.5">
      <c r="A158" s="53" t="s">
        <v>102</v>
      </c>
      <c r="B158" s="54" t="s">
        <v>11</v>
      </c>
      <c r="C158" s="55" t="s">
        <v>38</v>
      </c>
      <c r="D158" s="56"/>
      <c r="E158" s="57" t="s">
        <v>103</v>
      </c>
      <c r="F158" s="58">
        <v>649.22</v>
      </c>
      <c r="G158" s="59"/>
      <c r="H158" s="61">
        <f>SUM(H159:H166)</f>
        <v>7.62</v>
      </c>
      <c r="I158" s="61">
        <f>H158*4</f>
        <v>30.48</v>
      </c>
      <c r="J158" s="61">
        <f>H158*F158</f>
        <v>4947.0564000000004</v>
      </c>
      <c r="K158" s="61">
        <f>J158*4</f>
        <v>19788.225600000002</v>
      </c>
      <c r="L158" s="19"/>
    </row>
    <row r="159" spans="1:15">
      <c r="A159" s="29"/>
      <c r="B159" s="30"/>
      <c r="C159" s="31" t="s">
        <v>40</v>
      </c>
      <c r="D159" s="32" t="s">
        <v>94</v>
      </c>
      <c r="E159" s="24"/>
      <c r="F159" s="25">
        <v>649.22</v>
      </c>
      <c r="G159" s="26"/>
      <c r="H159" s="27">
        <v>0.89999999999999991</v>
      </c>
      <c r="I159" s="27"/>
      <c r="J159" s="27">
        <v>584.298</v>
      </c>
      <c r="K159" s="27"/>
      <c r="L159" s="19"/>
    </row>
    <row r="160" spans="1:15">
      <c r="A160" s="29"/>
      <c r="B160" s="30"/>
      <c r="C160" s="31" t="s">
        <v>42</v>
      </c>
      <c r="D160" s="32" t="s">
        <v>95</v>
      </c>
      <c r="E160" s="24"/>
      <c r="F160" s="25">
        <v>649.22</v>
      </c>
      <c r="G160" s="26"/>
      <c r="H160" s="27">
        <v>1.02</v>
      </c>
      <c r="I160" s="27"/>
      <c r="J160" s="27">
        <v>662.20440000000008</v>
      </c>
      <c r="K160" s="27"/>
      <c r="L160" s="19"/>
    </row>
    <row r="161" spans="1:12">
      <c r="A161" s="29"/>
      <c r="B161" s="30"/>
      <c r="C161" s="31" t="s">
        <v>44</v>
      </c>
      <c r="D161" s="32" t="s">
        <v>96</v>
      </c>
      <c r="E161" s="24"/>
      <c r="F161" s="25">
        <v>649.22</v>
      </c>
      <c r="G161" s="26"/>
      <c r="H161" s="27">
        <v>0.89999999999999991</v>
      </c>
      <c r="I161" s="27"/>
      <c r="J161" s="27">
        <v>584.298</v>
      </c>
      <c r="K161" s="27"/>
      <c r="L161" s="19"/>
    </row>
    <row r="162" spans="1:12">
      <c r="A162" s="29"/>
      <c r="B162" s="30"/>
      <c r="C162" s="31" t="s">
        <v>46</v>
      </c>
      <c r="D162" s="32" t="s">
        <v>97</v>
      </c>
      <c r="E162" s="24"/>
      <c r="F162" s="25">
        <v>649.22</v>
      </c>
      <c r="G162" s="26"/>
      <c r="H162" s="27">
        <v>0.6</v>
      </c>
      <c r="I162" s="27"/>
      <c r="J162" s="27">
        <v>389.53199999999998</v>
      </c>
      <c r="K162" s="27"/>
      <c r="L162" s="19"/>
    </row>
    <row r="163" spans="1:12">
      <c r="A163" s="29"/>
      <c r="B163" s="30"/>
      <c r="C163" s="31" t="s">
        <v>48</v>
      </c>
      <c r="D163" s="32" t="s">
        <v>98</v>
      </c>
      <c r="E163" s="24"/>
      <c r="F163" s="25">
        <v>649.22</v>
      </c>
      <c r="G163" s="26"/>
      <c r="H163" s="27">
        <v>4.2</v>
      </c>
      <c r="I163" s="27"/>
      <c r="J163" s="27">
        <v>2726.7240000000002</v>
      </c>
      <c r="K163" s="27"/>
      <c r="L163" s="19"/>
    </row>
    <row r="164" spans="1:12">
      <c r="A164" s="29"/>
      <c r="B164" s="30"/>
      <c r="C164" s="31" t="s">
        <v>50</v>
      </c>
      <c r="D164" s="32" t="s">
        <v>99</v>
      </c>
      <c r="E164" s="24"/>
      <c r="F164" s="25">
        <v>649.22</v>
      </c>
      <c r="G164" s="26"/>
      <c r="H164" s="27" t="s">
        <v>52</v>
      </c>
      <c r="I164" s="27"/>
      <c r="J164" s="27">
        <v>0</v>
      </c>
      <c r="K164" s="27"/>
      <c r="L164" s="19"/>
    </row>
    <row r="165" spans="1:12">
      <c r="A165" s="29"/>
      <c r="B165" s="30"/>
      <c r="C165" s="31" t="s">
        <v>53</v>
      </c>
      <c r="D165" s="32" t="s">
        <v>100</v>
      </c>
      <c r="E165" s="24"/>
      <c r="F165" s="25">
        <v>649.22</v>
      </c>
      <c r="G165" s="26"/>
      <c r="H165" s="27" t="s">
        <v>52</v>
      </c>
      <c r="I165" s="27"/>
      <c r="J165" s="27">
        <v>0</v>
      </c>
      <c r="K165" s="27"/>
      <c r="L165" s="19"/>
    </row>
    <row r="166" spans="1:12" ht="15.75" thickBot="1">
      <c r="A166" s="29"/>
      <c r="B166" s="30"/>
      <c r="C166" s="31" t="s">
        <v>55</v>
      </c>
      <c r="D166" s="32" t="s">
        <v>101</v>
      </c>
      <c r="E166" s="24"/>
      <c r="F166" s="25">
        <v>649.22</v>
      </c>
      <c r="G166" s="26"/>
      <c r="H166" s="27" t="s">
        <v>52</v>
      </c>
      <c r="I166" s="27"/>
      <c r="J166" s="27">
        <v>0</v>
      </c>
      <c r="K166" s="27"/>
      <c r="L166" s="19"/>
    </row>
    <row r="167" spans="1:12" ht="45">
      <c r="A167" s="53" t="s">
        <v>104</v>
      </c>
      <c r="B167" s="54" t="s">
        <v>11</v>
      </c>
      <c r="C167" s="55" t="s">
        <v>38</v>
      </c>
      <c r="D167" s="56"/>
      <c r="E167" s="57" t="s">
        <v>105</v>
      </c>
      <c r="F167" s="58">
        <v>76.400000000000006</v>
      </c>
      <c r="G167" s="59"/>
      <c r="H167" s="61">
        <f>SUM(H168:H175)</f>
        <v>1.2</v>
      </c>
      <c r="I167" s="61">
        <f>H167*4</f>
        <v>4.8</v>
      </c>
      <c r="J167" s="61">
        <f>H167*F167</f>
        <v>91.68</v>
      </c>
      <c r="K167" s="61">
        <f>J167*4</f>
        <v>366.72</v>
      </c>
      <c r="L167" s="19"/>
    </row>
    <row r="168" spans="1:12">
      <c r="A168" s="29"/>
      <c r="B168" s="30"/>
      <c r="C168" s="31" t="s">
        <v>40</v>
      </c>
      <c r="D168" s="32" t="s">
        <v>94</v>
      </c>
      <c r="E168" s="24"/>
      <c r="F168" s="25">
        <v>76.400000000000006</v>
      </c>
      <c r="G168" s="26"/>
      <c r="H168" s="27" t="s">
        <v>52</v>
      </c>
      <c r="I168" s="27"/>
      <c r="J168" s="27">
        <v>0</v>
      </c>
      <c r="K168" s="27"/>
      <c r="L168" s="19"/>
    </row>
    <row r="169" spans="1:12">
      <c r="A169" s="29"/>
      <c r="B169" s="30"/>
      <c r="C169" s="31" t="s">
        <v>42</v>
      </c>
      <c r="D169" s="32" t="s">
        <v>95</v>
      </c>
      <c r="E169" s="24"/>
      <c r="F169" s="25">
        <v>76.400000000000006</v>
      </c>
      <c r="G169" s="26"/>
      <c r="H169" s="27" t="s">
        <v>52</v>
      </c>
      <c r="I169" s="27"/>
      <c r="J169" s="27">
        <v>0</v>
      </c>
      <c r="K169" s="27"/>
      <c r="L169" s="19"/>
    </row>
    <row r="170" spans="1:12">
      <c r="A170" s="29"/>
      <c r="B170" s="30"/>
      <c r="C170" s="31" t="s">
        <v>44</v>
      </c>
      <c r="D170" s="32" t="s">
        <v>96</v>
      </c>
      <c r="E170" s="24"/>
      <c r="F170" s="25">
        <v>76.400000000000006</v>
      </c>
      <c r="G170" s="26"/>
      <c r="H170" s="27" t="s">
        <v>52</v>
      </c>
      <c r="I170" s="27"/>
      <c r="J170" s="27">
        <v>0</v>
      </c>
      <c r="K170" s="27"/>
      <c r="L170" s="19"/>
    </row>
    <row r="171" spans="1:12">
      <c r="A171" s="29"/>
      <c r="B171" s="30"/>
      <c r="C171" s="31" t="s">
        <v>46</v>
      </c>
      <c r="D171" s="32" t="s">
        <v>97</v>
      </c>
      <c r="E171" s="24"/>
      <c r="F171" s="25">
        <v>76.400000000000006</v>
      </c>
      <c r="G171" s="26"/>
      <c r="H171" s="27">
        <v>1.2</v>
      </c>
      <c r="I171" s="27"/>
      <c r="J171" s="27">
        <v>91.68</v>
      </c>
      <c r="K171" s="27"/>
      <c r="L171" s="19"/>
    </row>
    <row r="172" spans="1:12">
      <c r="A172" s="29"/>
      <c r="B172" s="30"/>
      <c r="C172" s="31" t="s">
        <v>48</v>
      </c>
      <c r="D172" s="32" t="s">
        <v>98</v>
      </c>
      <c r="E172" s="24"/>
      <c r="F172" s="25">
        <v>76.400000000000006</v>
      </c>
      <c r="G172" s="26"/>
      <c r="H172" s="27" t="s">
        <v>52</v>
      </c>
      <c r="I172" s="27"/>
      <c r="J172" s="27">
        <v>0</v>
      </c>
      <c r="K172" s="27"/>
      <c r="L172" s="19"/>
    </row>
    <row r="173" spans="1:12">
      <c r="A173" s="29"/>
      <c r="B173" s="30"/>
      <c r="C173" s="31" t="s">
        <v>50</v>
      </c>
      <c r="D173" s="32" t="s">
        <v>99</v>
      </c>
      <c r="E173" s="24"/>
      <c r="F173" s="25">
        <v>76.400000000000006</v>
      </c>
      <c r="G173" s="26"/>
      <c r="H173" s="27" t="s">
        <v>52</v>
      </c>
      <c r="I173" s="27"/>
      <c r="J173" s="27">
        <v>0</v>
      </c>
      <c r="K173" s="27"/>
      <c r="L173" s="19"/>
    </row>
    <row r="174" spans="1:12">
      <c r="A174" s="29"/>
      <c r="B174" s="30"/>
      <c r="C174" s="31" t="s">
        <v>53</v>
      </c>
      <c r="D174" s="32" t="s">
        <v>100</v>
      </c>
      <c r="E174" s="24"/>
      <c r="F174" s="25">
        <v>76.400000000000006</v>
      </c>
      <c r="G174" s="26"/>
      <c r="H174" s="27" t="s">
        <v>52</v>
      </c>
      <c r="I174" s="27"/>
      <c r="J174" s="27">
        <v>0</v>
      </c>
      <c r="K174" s="27"/>
      <c r="L174" s="19"/>
    </row>
    <row r="175" spans="1:12" ht="15.75" thickBot="1">
      <c r="A175" s="29"/>
      <c r="B175" s="30"/>
      <c r="C175" s="31" t="s">
        <v>55</v>
      </c>
      <c r="D175" s="32" t="s">
        <v>101</v>
      </c>
      <c r="E175" s="24"/>
      <c r="F175" s="25">
        <v>76.400000000000006</v>
      </c>
      <c r="G175" s="26"/>
      <c r="H175" s="27" t="s">
        <v>52</v>
      </c>
      <c r="I175" s="27"/>
      <c r="J175" s="27">
        <v>0</v>
      </c>
      <c r="K175" s="27"/>
      <c r="L175" s="19"/>
    </row>
    <row r="176" spans="1:12" ht="56.25">
      <c r="A176" s="53" t="s">
        <v>106</v>
      </c>
      <c r="B176" s="54" t="s">
        <v>11</v>
      </c>
      <c r="C176" s="55" t="s">
        <v>38</v>
      </c>
      <c r="D176" s="56"/>
      <c r="E176" s="57" t="s">
        <v>107</v>
      </c>
      <c r="F176" s="58">
        <v>90</v>
      </c>
      <c r="G176" s="59"/>
      <c r="H176" s="61">
        <f>SUM(H177:H184)</f>
        <v>76.080000000000013</v>
      </c>
      <c r="I176" s="61">
        <f>H176*4</f>
        <v>304.32000000000005</v>
      </c>
      <c r="J176" s="61">
        <f>H176*F176</f>
        <v>6847.2000000000007</v>
      </c>
      <c r="K176" s="61">
        <f>J176*4</f>
        <v>27388.800000000003</v>
      </c>
      <c r="L176" s="19"/>
    </row>
    <row r="177" spans="1:12">
      <c r="A177" s="29"/>
      <c r="B177" s="30"/>
      <c r="C177" s="31" t="s">
        <v>40</v>
      </c>
      <c r="D177" s="32" t="s">
        <v>94</v>
      </c>
      <c r="E177" s="24"/>
      <c r="F177" s="25">
        <v>90</v>
      </c>
      <c r="G177" s="26"/>
      <c r="H177" s="27">
        <v>9</v>
      </c>
      <c r="I177" s="27"/>
      <c r="J177" s="27">
        <v>810</v>
      </c>
      <c r="K177" s="27"/>
      <c r="L177" s="19"/>
    </row>
    <row r="178" spans="1:12">
      <c r="A178" s="29"/>
      <c r="B178" s="30"/>
      <c r="C178" s="31" t="s">
        <v>42</v>
      </c>
      <c r="D178" s="32" t="s">
        <v>95</v>
      </c>
      <c r="E178" s="24"/>
      <c r="F178" s="25">
        <v>90</v>
      </c>
      <c r="G178" s="26"/>
      <c r="H178" s="27">
        <v>2.8800000000000003</v>
      </c>
      <c r="I178" s="27"/>
      <c r="J178" s="27">
        <v>259.20000000000005</v>
      </c>
      <c r="K178" s="27"/>
      <c r="L178" s="19"/>
    </row>
    <row r="179" spans="1:12">
      <c r="A179" s="29"/>
      <c r="B179" s="30"/>
      <c r="C179" s="31" t="s">
        <v>44</v>
      </c>
      <c r="D179" s="32" t="s">
        <v>96</v>
      </c>
      <c r="E179" s="24"/>
      <c r="F179" s="25">
        <v>90</v>
      </c>
      <c r="G179" s="26"/>
      <c r="H179" s="27">
        <v>5.4</v>
      </c>
      <c r="I179" s="27"/>
      <c r="J179" s="27">
        <v>486</v>
      </c>
      <c r="K179" s="27"/>
      <c r="L179" s="19"/>
    </row>
    <row r="180" spans="1:12">
      <c r="A180" s="29"/>
      <c r="B180" s="30"/>
      <c r="C180" s="31" t="s">
        <v>46</v>
      </c>
      <c r="D180" s="32" t="s">
        <v>97</v>
      </c>
      <c r="E180" s="24"/>
      <c r="F180" s="25">
        <v>90</v>
      </c>
      <c r="G180" s="26"/>
      <c r="H180" s="27">
        <v>18.600000000000001</v>
      </c>
      <c r="I180" s="27"/>
      <c r="J180" s="27">
        <v>1674</v>
      </c>
      <c r="K180" s="27"/>
      <c r="L180" s="19"/>
    </row>
    <row r="181" spans="1:12">
      <c r="A181" s="29"/>
      <c r="B181" s="30"/>
      <c r="C181" s="31" t="s">
        <v>48</v>
      </c>
      <c r="D181" s="32" t="s">
        <v>98</v>
      </c>
      <c r="E181" s="24"/>
      <c r="F181" s="25">
        <v>90</v>
      </c>
      <c r="G181" s="26"/>
      <c r="H181" s="27">
        <v>40.200000000000003</v>
      </c>
      <c r="I181" s="27"/>
      <c r="J181" s="27">
        <v>3618</v>
      </c>
      <c r="K181" s="27"/>
      <c r="L181" s="19"/>
    </row>
    <row r="182" spans="1:12">
      <c r="A182" s="29"/>
      <c r="B182" s="30"/>
      <c r="C182" s="31" t="s">
        <v>50</v>
      </c>
      <c r="D182" s="32" t="s">
        <v>99</v>
      </c>
      <c r="E182" s="24"/>
      <c r="F182" s="25">
        <v>90</v>
      </c>
      <c r="G182" s="26"/>
      <c r="H182" s="27" t="s">
        <v>52</v>
      </c>
      <c r="I182" s="27"/>
      <c r="J182" s="27">
        <v>0</v>
      </c>
      <c r="K182" s="27"/>
      <c r="L182" s="19"/>
    </row>
    <row r="183" spans="1:12">
      <c r="A183" s="29"/>
      <c r="B183" s="30"/>
      <c r="C183" s="31" t="s">
        <v>53</v>
      </c>
      <c r="D183" s="32" t="s">
        <v>100</v>
      </c>
      <c r="E183" s="24"/>
      <c r="F183" s="25">
        <v>90</v>
      </c>
      <c r="G183" s="26"/>
      <c r="H183" s="27" t="s">
        <v>52</v>
      </c>
      <c r="I183" s="27"/>
      <c r="J183" s="27">
        <v>0</v>
      </c>
      <c r="K183" s="27"/>
      <c r="L183" s="19"/>
    </row>
    <row r="184" spans="1:12" ht="15.75" thickBot="1">
      <c r="A184" s="29"/>
      <c r="B184" s="30"/>
      <c r="C184" s="31" t="s">
        <v>55</v>
      </c>
      <c r="D184" s="32" t="s">
        <v>101</v>
      </c>
      <c r="E184" s="24"/>
      <c r="F184" s="25">
        <v>90</v>
      </c>
      <c r="G184" s="26"/>
      <c r="H184" s="27" t="s">
        <v>52</v>
      </c>
      <c r="I184" s="27"/>
      <c r="J184" s="27">
        <v>0</v>
      </c>
      <c r="K184" s="27"/>
      <c r="L184" s="19"/>
    </row>
    <row r="185" spans="1:12" ht="15.75" thickBot="1">
      <c r="A185" s="12" t="s">
        <v>108</v>
      </c>
      <c r="B185" s="13" t="s">
        <v>11</v>
      </c>
      <c r="C185" s="15" t="s">
        <v>109</v>
      </c>
      <c r="D185" s="15"/>
      <c r="E185" s="16" t="s">
        <v>36</v>
      </c>
      <c r="F185" s="42">
        <v>0</v>
      </c>
      <c r="G185" s="17"/>
      <c r="H185" s="18" t="s">
        <v>52</v>
      </c>
      <c r="I185" s="18"/>
      <c r="J185" s="18"/>
      <c r="K185" s="18"/>
      <c r="L185" s="19"/>
    </row>
    <row r="186" spans="1:12" ht="33.75">
      <c r="A186" s="53" t="s">
        <v>110</v>
      </c>
      <c r="B186" s="54" t="s">
        <v>11</v>
      </c>
      <c r="C186" s="55" t="s">
        <v>38</v>
      </c>
      <c r="D186" s="56"/>
      <c r="E186" s="57" t="s">
        <v>111</v>
      </c>
      <c r="F186" s="58">
        <v>150</v>
      </c>
      <c r="G186" s="59"/>
      <c r="H186" s="61">
        <f>SUM(H187:H189)</f>
        <v>616.68000000000006</v>
      </c>
      <c r="I186" s="61">
        <f>H186*4</f>
        <v>2466.7200000000003</v>
      </c>
      <c r="J186" s="61">
        <f>H186*F186</f>
        <v>92502.000000000015</v>
      </c>
      <c r="K186" s="61">
        <f>J186*4</f>
        <v>370008.00000000006</v>
      </c>
      <c r="L186" s="19"/>
    </row>
    <row r="187" spans="1:12">
      <c r="A187" s="20"/>
      <c r="B187" s="21"/>
      <c r="C187" s="22" t="s">
        <v>112</v>
      </c>
      <c r="D187" s="23" t="s">
        <v>113</v>
      </c>
      <c r="E187" s="24"/>
      <c r="F187" s="25">
        <v>150</v>
      </c>
      <c r="G187" s="26"/>
      <c r="H187" s="27">
        <v>447.66</v>
      </c>
      <c r="I187" s="27"/>
      <c r="J187" s="27">
        <v>67149</v>
      </c>
      <c r="K187" s="27"/>
      <c r="L187" s="19"/>
    </row>
    <row r="188" spans="1:12">
      <c r="A188" s="29"/>
      <c r="B188" s="30"/>
      <c r="C188" s="31" t="s">
        <v>50</v>
      </c>
      <c r="D188" s="32" t="s">
        <v>114</v>
      </c>
      <c r="E188" s="24"/>
      <c r="F188" s="25">
        <v>150</v>
      </c>
      <c r="G188" s="26"/>
      <c r="H188" s="27">
        <v>64.5</v>
      </c>
      <c r="I188" s="27"/>
      <c r="J188" s="27">
        <v>9675</v>
      </c>
      <c r="K188" s="27"/>
      <c r="L188" s="19"/>
    </row>
    <row r="189" spans="1:12" ht="15.75" thickBot="1">
      <c r="A189" s="29"/>
      <c r="B189" s="30"/>
      <c r="C189" s="31" t="s">
        <v>53</v>
      </c>
      <c r="D189" s="32" t="s">
        <v>115</v>
      </c>
      <c r="E189" s="24"/>
      <c r="F189" s="25">
        <v>150</v>
      </c>
      <c r="G189" s="26"/>
      <c r="H189" s="27">
        <v>104.52</v>
      </c>
      <c r="I189" s="27"/>
      <c r="J189" s="27">
        <v>15678</v>
      </c>
      <c r="K189" s="27"/>
      <c r="L189" s="19"/>
    </row>
    <row r="190" spans="1:12">
      <c r="A190" s="12" t="s">
        <v>116</v>
      </c>
      <c r="B190" s="13" t="s">
        <v>11</v>
      </c>
      <c r="C190" s="15" t="s">
        <v>117</v>
      </c>
      <c r="D190" s="15"/>
      <c r="E190" s="16" t="s">
        <v>36</v>
      </c>
      <c r="F190" s="42">
        <v>0</v>
      </c>
      <c r="G190" s="17"/>
      <c r="H190" s="18"/>
      <c r="I190" s="18"/>
      <c r="J190" s="18"/>
      <c r="K190" s="18"/>
      <c r="L190" s="19"/>
    </row>
    <row r="191" spans="1:12" ht="168.75">
      <c r="A191" s="64" t="s">
        <v>118</v>
      </c>
      <c r="B191" s="65" t="s">
        <v>11</v>
      </c>
      <c r="C191" s="66" t="s">
        <v>38</v>
      </c>
      <c r="D191" s="67"/>
      <c r="E191" s="68" t="s">
        <v>119</v>
      </c>
      <c r="F191" s="69">
        <v>840</v>
      </c>
      <c r="G191" s="70" t="s">
        <v>120</v>
      </c>
      <c r="H191" s="50">
        <f>SUM(H192:H199)</f>
        <v>9</v>
      </c>
      <c r="I191" s="50">
        <f>H191*4</f>
        <v>36</v>
      </c>
      <c r="J191" s="50">
        <f>H191*F191</f>
        <v>7560</v>
      </c>
      <c r="K191" s="50">
        <f>J191*4</f>
        <v>30240</v>
      </c>
      <c r="L191" s="19"/>
    </row>
    <row r="192" spans="1:12">
      <c r="A192" s="20"/>
      <c r="B192" s="21"/>
      <c r="C192" s="22" t="s">
        <v>40</v>
      </c>
      <c r="D192" s="23" t="s">
        <v>121</v>
      </c>
      <c r="E192" s="24"/>
      <c r="F192" s="25">
        <v>840</v>
      </c>
      <c r="G192" s="26" t="s">
        <v>120</v>
      </c>
      <c r="H192" s="27">
        <v>2</v>
      </c>
      <c r="I192" s="27">
        <f>H192*4</f>
        <v>8</v>
      </c>
      <c r="J192" s="27">
        <f>F192*H192</f>
        <v>1680</v>
      </c>
      <c r="K192" s="27"/>
      <c r="L192" s="19"/>
    </row>
    <row r="193" spans="1:12">
      <c r="A193" s="29"/>
      <c r="B193" s="30"/>
      <c r="C193" s="31" t="s">
        <v>42</v>
      </c>
      <c r="D193" s="32" t="s">
        <v>122</v>
      </c>
      <c r="E193" s="24"/>
      <c r="F193" s="25">
        <v>840</v>
      </c>
      <c r="G193" s="26" t="s">
        <v>120</v>
      </c>
      <c r="H193" s="27">
        <v>1</v>
      </c>
      <c r="I193" s="27">
        <f t="shared" ref="I193:I199" si="24">H193*4</f>
        <v>4</v>
      </c>
      <c r="J193" s="27">
        <f t="shared" ref="J193:J265" si="25">F193*H193</f>
        <v>840</v>
      </c>
      <c r="K193" s="27"/>
      <c r="L193" s="19"/>
    </row>
    <row r="194" spans="1:12">
      <c r="A194" s="29"/>
      <c r="B194" s="30"/>
      <c r="C194" s="31" t="s">
        <v>44</v>
      </c>
      <c r="D194" s="32" t="s">
        <v>123</v>
      </c>
      <c r="E194" s="24"/>
      <c r="F194" s="25">
        <v>840</v>
      </c>
      <c r="G194" s="26" t="s">
        <v>120</v>
      </c>
      <c r="H194" s="27">
        <v>1</v>
      </c>
      <c r="I194" s="27">
        <f t="shared" si="24"/>
        <v>4</v>
      </c>
      <c r="J194" s="27">
        <f t="shared" si="25"/>
        <v>840</v>
      </c>
      <c r="K194" s="27"/>
      <c r="L194" s="19"/>
    </row>
    <row r="195" spans="1:12">
      <c r="A195" s="29"/>
      <c r="B195" s="30"/>
      <c r="C195" s="31" t="s">
        <v>46</v>
      </c>
      <c r="D195" s="32" t="s">
        <v>124</v>
      </c>
      <c r="E195" s="24"/>
      <c r="F195" s="25">
        <v>840</v>
      </c>
      <c r="G195" s="26" t="s">
        <v>120</v>
      </c>
      <c r="H195" s="27">
        <v>1</v>
      </c>
      <c r="I195" s="27">
        <f t="shared" si="24"/>
        <v>4</v>
      </c>
      <c r="J195" s="27">
        <f t="shared" si="25"/>
        <v>840</v>
      </c>
      <c r="K195" s="27"/>
      <c r="L195" s="19"/>
    </row>
    <row r="196" spans="1:12">
      <c r="A196" s="29"/>
      <c r="B196" s="30"/>
      <c r="C196" s="31" t="s">
        <v>48</v>
      </c>
      <c r="D196" s="32" t="s">
        <v>125</v>
      </c>
      <c r="E196" s="24"/>
      <c r="F196" s="25">
        <v>840</v>
      </c>
      <c r="G196" s="26" t="s">
        <v>120</v>
      </c>
      <c r="H196" s="27">
        <v>1</v>
      </c>
      <c r="I196" s="27">
        <f t="shared" si="24"/>
        <v>4</v>
      </c>
      <c r="J196" s="27">
        <f t="shared" si="25"/>
        <v>840</v>
      </c>
      <c r="K196" s="27"/>
      <c r="L196" s="19"/>
    </row>
    <row r="197" spans="1:12">
      <c r="A197" s="29"/>
      <c r="B197" s="30"/>
      <c r="C197" s="31" t="s">
        <v>50</v>
      </c>
      <c r="D197" s="32" t="s">
        <v>126</v>
      </c>
      <c r="E197" s="24"/>
      <c r="F197" s="25">
        <v>840</v>
      </c>
      <c r="G197" s="26" t="s">
        <v>120</v>
      </c>
      <c r="H197" s="27">
        <v>1</v>
      </c>
      <c r="I197" s="27">
        <f t="shared" si="24"/>
        <v>4</v>
      </c>
      <c r="J197" s="27">
        <f t="shared" si="25"/>
        <v>840</v>
      </c>
      <c r="K197" s="27"/>
      <c r="L197" s="19"/>
    </row>
    <row r="198" spans="1:12">
      <c r="A198" s="29"/>
      <c r="B198" s="30"/>
      <c r="C198" s="31" t="s">
        <v>53</v>
      </c>
      <c r="D198" s="32" t="s">
        <v>127</v>
      </c>
      <c r="E198" s="24"/>
      <c r="F198" s="25">
        <v>840</v>
      </c>
      <c r="G198" s="26" t="s">
        <v>120</v>
      </c>
      <c r="H198" s="27">
        <v>1</v>
      </c>
      <c r="I198" s="27">
        <f t="shared" si="24"/>
        <v>4</v>
      </c>
      <c r="J198" s="27">
        <f t="shared" si="25"/>
        <v>840</v>
      </c>
      <c r="K198" s="27"/>
      <c r="L198" s="19"/>
    </row>
    <row r="199" spans="1:12">
      <c r="A199" s="29"/>
      <c r="B199" s="30"/>
      <c r="C199" s="31" t="s">
        <v>55</v>
      </c>
      <c r="D199" s="32" t="s">
        <v>128</v>
      </c>
      <c r="E199" s="24"/>
      <c r="F199" s="25">
        <v>840</v>
      </c>
      <c r="G199" s="26" t="s">
        <v>120</v>
      </c>
      <c r="H199" s="27">
        <v>1</v>
      </c>
      <c r="I199" s="27">
        <f t="shared" si="24"/>
        <v>4</v>
      </c>
      <c r="J199" s="27">
        <f t="shared" si="25"/>
        <v>840</v>
      </c>
      <c r="K199" s="27"/>
      <c r="L199" s="19"/>
    </row>
    <row r="200" spans="1:12" ht="168.75">
      <c r="A200" s="64" t="s">
        <v>129</v>
      </c>
      <c r="B200" s="65" t="s">
        <v>11</v>
      </c>
      <c r="C200" s="66" t="s">
        <v>38</v>
      </c>
      <c r="D200" s="67"/>
      <c r="E200" s="68" t="s">
        <v>130</v>
      </c>
      <c r="F200" s="69">
        <v>1587</v>
      </c>
      <c r="G200" s="70" t="s">
        <v>120</v>
      </c>
      <c r="H200" s="50">
        <f>SUM(H201:H208)</f>
        <v>6</v>
      </c>
      <c r="I200" s="50">
        <f>H200*4</f>
        <v>24</v>
      </c>
      <c r="J200" s="50">
        <f>H200*F200</f>
        <v>9522</v>
      </c>
      <c r="K200" s="50">
        <f>J200*4</f>
        <v>38088</v>
      </c>
      <c r="L200" s="19"/>
    </row>
    <row r="201" spans="1:12">
      <c r="A201" s="29"/>
      <c r="B201" s="30"/>
      <c r="C201" s="31" t="s">
        <v>40</v>
      </c>
      <c r="D201" s="32" t="s">
        <v>121</v>
      </c>
      <c r="E201" s="24"/>
      <c r="F201" s="25">
        <v>1587</v>
      </c>
      <c r="G201" s="26" t="s">
        <v>120</v>
      </c>
      <c r="H201" s="27">
        <v>1</v>
      </c>
      <c r="I201" s="27">
        <f>H201*4</f>
        <v>4</v>
      </c>
      <c r="J201" s="27">
        <f t="shared" si="25"/>
        <v>1587</v>
      </c>
      <c r="K201" s="27"/>
      <c r="L201" s="19"/>
    </row>
    <row r="202" spans="1:12">
      <c r="A202" s="29"/>
      <c r="B202" s="30"/>
      <c r="C202" s="31" t="s">
        <v>42</v>
      </c>
      <c r="D202" s="32" t="s">
        <v>122</v>
      </c>
      <c r="E202" s="24"/>
      <c r="F202" s="25">
        <v>1587</v>
      </c>
      <c r="G202" s="26" t="s">
        <v>120</v>
      </c>
      <c r="H202" s="27">
        <v>1</v>
      </c>
      <c r="I202" s="27">
        <f t="shared" ref="I202:I208" si="26">H202*4</f>
        <v>4</v>
      </c>
      <c r="J202" s="27">
        <f t="shared" si="25"/>
        <v>1587</v>
      </c>
      <c r="K202" s="27"/>
      <c r="L202" s="19"/>
    </row>
    <row r="203" spans="1:12">
      <c r="A203" s="29"/>
      <c r="B203" s="30"/>
      <c r="C203" s="31" t="s">
        <v>44</v>
      </c>
      <c r="D203" s="32" t="s">
        <v>123</v>
      </c>
      <c r="E203" s="24"/>
      <c r="F203" s="25">
        <v>1587</v>
      </c>
      <c r="G203" s="26" t="s">
        <v>120</v>
      </c>
      <c r="H203" s="27">
        <v>1</v>
      </c>
      <c r="I203" s="27">
        <f t="shared" si="26"/>
        <v>4</v>
      </c>
      <c r="J203" s="27">
        <f t="shared" si="25"/>
        <v>1587</v>
      </c>
      <c r="K203" s="27"/>
      <c r="L203" s="19"/>
    </row>
    <row r="204" spans="1:12">
      <c r="A204" s="29"/>
      <c r="B204" s="30"/>
      <c r="C204" s="31" t="s">
        <v>46</v>
      </c>
      <c r="D204" s="32" t="s">
        <v>124</v>
      </c>
      <c r="E204" s="24"/>
      <c r="F204" s="25">
        <v>1587</v>
      </c>
      <c r="G204" s="26" t="s">
        <v>120</v>
      </c>
      <c r="H204" s="27">
        <v>1</v>
      </c>
      <c r="I204" s="27">
        <f t="shared" si="26"/>
        <v>4</v>
      </c>
      <c r="J204" s="27">
        <f t="shared" si="25"/>
        <v>1587</v>
      </c>
      <c r="K204" s="27"/>
      <c r="L204" s="19"/>
    </row>
    <row r="205" spans="1:12">
      <c r="A205" s="29"/>
      <c r="B205" s="30"/>
      <c r="C205" s="31" t="s">
        <v>48</v>
      </c>
      <c r="D205" s="32" t="s">
        <v>125</v>
      </c>
      <c r="E205" s="24"/>
      <c r="F205" s="25">
        <v>1587</v>
      </c>
      <c r="G205" s="26" t="s">
        <v>120</v>
      </c>
      <c r="H205" s="27">
        <v>1</v>
      </c>
      <c r="I205" s="27">
        <f t="shared" si="26"/>
        <v>4</v>
      </c>
      <c r="J205" s="27">
        <f t="shared" si="25"/>
        <v>1587</v>
      </c>
      <c r="K205" s="27"/>
      <c r="L205" s="19"/>
    </row>
    <row r="206" spans="1:12">
      <c r="A206" s="29"/>
      <c r="B206" s="30"/>
      <c r="C206" s="31" t="s">
        <v>50</v>
      </c>
      <c r="D206" s="32" t="s">
        <v>126</v>
      </c>
      <c r="E206" s="24"/>
      <c r="F206" s="25">
        <v>1587</v>
      </c>
      <c r="G206" s="26" t="s">
        <v>120</v>
      </c>
      <c r="H206" s="27">
        <v>1</v>
      </c>
      <c r="I206" s="27">
        <f t="shared" si="26"/>
        <v>4</v>
      </c>
      <c r="J206" s="27">
        <f t="shared" si="25"/>
        <v>1587</v>
      </c>
      <c r="K206" s="27"/>
      <c r="L206" s="19"/>
    </row>
    <row r="207" spans="1:12">
      <c r="A207" s="29"/>
      <c r="B207" s="30"/>
      <c r="C207" s="31" t="s">
        <v>53</v>
      </c>
      <c r="D207" s="32" t="s">
        <v>127</v>
      </c>
      <c r="E207" s="24"/>
      <c r="F207" s="25">
        <v>1587</v>
      </c>
      <c r="G207" s="26" t="s">
        <v>120</v>
      </c>
      <c r="H207" s="27">
        <v>0</v>
      </c>
      <c r="I207" s="27">
        <f t="shared" si="26"/>
        <v>0</v>
      </c>
      <c r="J207" s="27">
        <f t="shared" si="25"/>
        <v>0</v>
      </c>
      <c r="K207" s="27"/>
      <c r="L207" s="19"/>
    </row>
    <row r="208" spans="1:12">
      <c r="A208" s="29"/>
      <c r="B208" s="30"/>
      <c r="C208" s="31" t="s">
        <v>55</v>
      </c>
      <c r="D208" s="32" t="s">
        <v>128</v>
      </c>
      <c r="E208" s="24"/>
      <c r="F208" s="25">
        <v>1587</v>
      </c>
      <c r="G208" s="26" t="s">
        <v>120</v>
      </c>
      <c r="H208" s="27">
        <v>0</v>
      </c>
      <c r="I208" s="27">
        <f t="shared" si="26"/>
        <v>0</v>
      </c>
      <c r="J208" s="27">
        <f t="shared" si="25"/>
        <v>0</v>
      </c>
      <c r="K208" s="27"/>
      <c r="L208" s="19"/>
    </row>
    <row r="209" spans="1:21" ht="191.25">
      <c r="A209" s="64" t="s">
        <v>131</v>
      </c>
      <c r="B209" s="65" t="s">
        <v>11</v>
      </c>
      <c r="C209" s="66" t="s">
        <v>38</v>
      </c>
      <c r="D209" s="67"/>
      <c r="E209" s="68" t="s">
        <v>132</v>
      </c>
      <c r="F209" s="69">
        <v>372.06</v>
      </c>
      <c r="G209" s="70" t="s">
        <v>120</v>
      </c>
      <c r="H209" s="50">
        <f>1220/4</f>
        <v>305</v>
      </c>
      <c r="I209" s="50" t="s">
        <v>133</v>
      </c>
      <c r="J209" s="50">
        <f t="shared" si="25"/>
        <v>113478.3</v>
      </c>
      <c r="K209" s="50">
        <f>J209*4</f>
        <v>453913.2</v>
      </c>
      <c r="L209" s="19"/>
    </row>
    <row r="210" spans="1:21">
      <c r="A210" s="29"/>
      <c r="B210" s="30"/>
      <c r="C210" s="31" t="s">
        <v>40</v>
      </c>
      <c r="D210" s="32" t="s">
        <v>121</v>
      </c>
      <c r="E210" s="24"/>
      <c r="F210" s="25">
        <v>372.06</v>
      </c>
      <c r="G210" s="26" t="s">
        <v>120</v>
      </c>
      <c r="H210" s="27">
        <f t="shared" ref="H210:H217" si="27">$H$209*P5</f>
        <v>49.868691905840834</v>
      </c>
      <c r="I210" s="27">
        <f t="shared" ref="I210:I217" si="28">1220*P5</f>
        <v>199.47476762336333</v>
      </c>
      <c r="J210" s="27">
        <f t="shared" si="25"/>
        <v>18554.145510487142</v>
      </c>
      <c r="K210" s="27"/>
      <c r="L210" s="19"/>
    </row>
    <row r="211" spans="1:21">
      <c r="A211" s="29"/>
      <c r="B211" s="30"/>
      <c r="C211" s="31" t="s">
        <v>42</v>
      </c>
      <c r="D211" s="32" t="s">
        <v>122</v>
      </c>
      <c r="E211" s="24"/>
      <c r="F211" s="25">
        <v>372.06</v>
      </c>
      <c r="G211" s="26" t="s">
        <v>120</v>
      </c>
      <c r="H211" s="27">
        <f t="shared" si="27"/>
        <v>31.768816532444088</v>
      </c>
      <c r="I211" s="27">
        <f t="shared" si="28"/>
        <v>127.07526612977635</v>
      </c>
      <c r="J211" s="27">
        <f t="shared" si="25"/>
        <v>11819.905879061147</v>
      </c>
      <c r="K211" s="27"/>
      <c r="L211" s="19"/>
    </row>
    <row r="212" spans="1:21">
      <c r="A212" s="29"/>
      <c r="B212" s="30"/>
      <c r="C212" s="31" t="s">
        <v>44</v>
      </c>
      <c r="D212" s="32" t="s">
        <v>123</v>
      </c>
      <c r="E212" s="24"/>
      <c r="F212" s="25">
        <v>372.06</v>
      </c>
      <c r="G212" s="26" t="s">
        <v>120</v>
      </c>
      <c r="H212" s="27">
        <f>$H$209*P7</f>
        <v>43.989477934472546</v>
      </c>
      <c r="I212" s="27">
        <f t="shared" si="28"/>
        <v>175.95791173789019</v>
      </c>
      <c r="J212" s="27">
        <f t="shared" si="25"/>
        <v>16366.725160299855</v>
      </c>
      <c r="K212" s="27"/>
      <c r="L212" s="19"/>
    </row>
    <row r="213" spans="1:21">
      <c r="A213" s="29"/>
      <c r="B213" s="30"/>
      <c r="C213" s="31" t="s">
        <v>46</v>
      </c>
      <c r="D213" s="32" t="s">
        <v>124</v>
      </c>
      <c r="E213" s="24"/>
      <c r="F213" s="25">
        <v>372.06</v>
      </c>
      <c r="G213" s="26" t="s">
        <v>120</v>
      </c>
      <c r="H213" s="27">
        <f t="shared" si="27"/>
        <v>40.851816981340413</v>
      </c>
      <c r="I213" s="27">
        <f t="shared" si="28"/>
        <v>163.40726792536165</v>
      </c>
      <c r="J213" s="27">
        <f t="shared" si="25"/>
        <v>15199.327026077513</v>
      </c>
      <c r="K213" s="27"/>
      <c r="L213" s="19"/>
    </row>
    <row r="214" spans="1:21">
      <c r="A214" s="29"/>
      <c r="B214" s="30"/>
      <c r="C214" s="31" t="s">
        <v>48</v>
      </c>
      <c r="D214" s="32" t="s">
        <v>125</v>
      </c>
      <c r="E214" s="24"/>
      <c r="F214" s="25">
        <v>372.06</v>
      </c>
      <c r="G214" s="26" t="s">
        <v>120</v>
      </c>
      <c r="H214" s="27">
        <f t="shared" si="27"/>
        <v>45.938540682632365</v>
      </c>
      <c r="I214" s="27">
        <f t="shared" si="28"/>
        <v>183.75416273052946</v>
      </c>
      <c r="J214" s="27">
        <f t="shared" si="25"/>
        <v>17091.893446380196</v>
      </c>
      <c r="K214" s="27"/>
      <c r="L214" s="19"/>
    </row>
    <row r="215" spans="1:21">
      <c r="A215" s="29"/>
      <c r="B215" s="30"/>
      <c r="C215" s="31" t="s">
        <v>50</v>
      </c>
      <c r="D215" s="32" t="s">
        <v>126</v>
      </c>
      <c r="E215" s="24"/>
      <c r="F215" s="25">
        <v>372.06</v>
      </c>
      <c r="G215" s="26" t="s">
        <v>120</v>
      </c>
      <c r="H215" s="27">
        <f t="shared" si="27"/>
        <v>25.746904524878925</v>
      </c>
      <c r="I215" s="27">
        <f t="shared" si="28"/>
        <v>102.9876180995157</v>
      </c>
      <c r="J215" s="27">
        <f t="shared" si="25"/>
        <v>9579.3932975264524</v>
      </c>
      <c r="K215" s="27"/>
      <c r="L215" s="19"/>
      <c r="M215" s="51" t="e">
        <f>I218/18</f>
        <v>#VALUE!</v>
      </c>
    </row>
    <row r="216" spans="1:21">
      <c r="A216" s="29"/>
      <c r="B216" s="30"/>
      <c r="C216" s="31" t="s">
        <v>53</v>
      </c>
      <c r="D216" s="32" t="s">
        <v>127</v>
      </c>
      <c r="E216" s="24"/>
      <c r="F216" s="25">
        <v>372.06</v>
      </c>
      <c r="G216" s="26" t="s">
        <v>120</v>
      </c>
      <c r="H216" s="27">
        <f t="shared" si="27"/>
        <v>64.002852790338437</v>
      </c>
      <c r="I216" s="27">
        <f t="shared" si="28"/>
        <v>256.01141116135375</v>
      </c>
      <c r="J216" s="27">
        <f t="shared" si="25"/>
        <v>23812.901409173319</v>
      </c>
      <c r="K216" s="27"/>
      <c r="L216" s="19"/>
    </row>
    <row r="217" spans="1:21">
      <c r="A217" s="29"/>
      <c r="B217" s="30"/>
      <c r="C217" s="31" t="s">
        <v>55</v>
      </c>
      <c r="D217" s="32" t="s">
        <v>128</v>
      </c>
      <c r="E217" s="24"/>
      <c r="F217" s="25">
        <v>372.06</v>
      </c>
      <c r="G217" s="26" t="s">
        <v>120</v>
      </c>
      <c r="H217" s="27">
        <f t="shared" si="27"/>
        <v>2.832898648052371</v>
      </c>
      <c r="I217" s="27">
        <f t="shared" si="28"/>
        <v>11.331594592209484</v>
      </c>
      <c r="J217" s="27">
        <f t="shared" si="25"/>
        <v>1054.0082709943651</v>
      </c>
      <c r="K217" s="27"/>
      <c r="L217" s="19"/>
    </row>
    <row r="218" spans="1:21" ht="147" thickBot="1">
      <c r="A218" s="64" t="s">
        <v>134</v>
      </c>
      <c r="B218" s="65" t="s">
        <v>11</v>
      </c>
      <c r="C218" s="66" t="s">
        <v>38</v>
      </c>
      <c r="D218" s="67"/>
      <c r="E218" s="68" t="s">
        <v>135</v>
      </c>
      <c r="F218" s="69">
        <v>1986.16</v>
      </c>
      <c r="G218" s="70" t="s">
        <v>136</v>
      </c>
      <c r="H218" s="50">
        <v>88</v>
      </c>
      <c r="I218" s="50" t="s">
        <v>137</v>
      </c>
      <c r="J218" s="50">
        <f t="shared" si="25"/>
        <v>174782.08000000002</v>
      </c>
      <c r="K218" s="50">
        <f>J218*4</f>
        <v>699128.32000000007</v>
      </c>
      <c r="L218" s="19"/>
      <c r="M218" t="s">
        <v>138</v>
      </c>
      <c r="N218" t="s">
        <v>139</v>
      </c>
      <c r="O218" t="s">
        <v>93</v>
      </c>
    </row>
    <row r="219" spans="1:21" ht="15.75" thickBot="1">
      <c r="A219" s="29"/>
      <c r="B219" s="30"/>
      <c r="C219" s="31" t="s">
        <v>40</v>
      </c>
      <c r="D219" s="32" t="s">
        <v>121</v>
      </c>
      <c r="E219" s="24"/>
      <c r="F219" s="25">
        <v>1186.68</v>
      </c>
      <c r="G219" s="26"/>
      <c r="H219" s="27">
        <f>$H$218*P7</f>
        <v>12.692046092569127</v>
      </c>
      <c r="I219" s="27">
        <f>352*P7</f>
        <v>50.768184370276508</v>
      </c>
      <c r="J219" s="27">
        <f t="shared" si="25"/>
        <v>15061.397257129933</v>
      </c>
      <c r="K219" s="27"/>
      <c r="L219" s="19"/>
      <c r="M219" s="71">
        <v>40345.620000000003</v>
      </c>
      <c r="N219" s="28">
        <f t="shared" ref="N219:N226" si="29">M219/SUM($M$219:$M$226)</f>
        <v>0.16350390788800273</v>
      </c>
      <c r="O219" s="28">
        <f>420000*N219</f>
        <v>68671.641312961146</v>
      </c>
      <c r="R219" s="72" t="s">
        <v>140</v>
      </c>
      <c r="S219" s="73">
        <v>283</v>
      </c>
      <c r="T219" s="74">
        <f>S219/(SUM($S$219:$S$222))</f>
        <v>0.6987654320987654</v>
      </c>
      <c r="U219" s="75">
        <f>(2699+421)*T219</f>
        <v>2180.1481481481483</v>
      </c>
    </row>
    <row r="220" spans="1:21" ht="15.75" thickBot="1">
      <c r="A220" s="29"/>
      <c r="B220" s="30"/>
      <c r="C220" s="31" t="s">
        <v>42</v>
      </c>
      <c r="D220" s="32" t="s">
        <v>122</v>
      </c>
      <c r="E220" s="24"/>
      <c r="F220" s="25">
        <v>1186.68</v>
      </c>
      <c r="G220" s="26"/>
      <c r="H220" s="27">
        <f t="shared" ref="H220:H226" si="30">$H$218*P8</f>
        <v>11.786753751993299</v>
      </c>
      <c r="I220" s="27">
        <f t="shared" ref="I220:I225" si="31">352*P8</f>
        <v>47.147015007973195</v>
      </c>
      <c r="J220" s="27">
        <f t="shared" si="25"/>
        <v>13987.104942415408</v>
      </c>
      <c r="K220" s="27"/>
      <c r="L220" s="19"/>
      <c r="M220" s="71">
        <v>25702.15</v>
      </c>
      <c r="N220" s="28">
        <f t="shared" si="29"/>
        <v>0.10416005420473472</v>
      </c>
      <c r="O220" s="28">
        <f t="shared" ref="O220:O226" si="32">420000*N220</f>
        <v>43747.222765988583</v>
      </c>
      <c r="R220" s="76" t="s">
        <v>141</v>
      </c>
      <c r="S220" s="77">
        <v>6</v>
      </c>
      <c r="T220" s="74">
        <f t="shared" ref="T220:T222" si="33">S220/(SUM($S$219:$S$222))</f>
        <v>1.4814814814814815E-2</v>
      </c>
      <c r="U220" s="75">
        <f t="shared" ref="U220:U222" si="34">(2699+421)*T220</f>
        <v>46.222222222222221</v>
      </c>
    </row>
    <row r="221" spans="1:21" ht="15.75" thickBot="1">
      <c r="A221" s="29"/>
      <c r="B221" s="30"/>
      <c r="C221" s="31" t="s">
        <v>44</v>
      </c>
      <c r="D221" s="32" t="s">
        <v>123</v>
      </c>
      <c r="E221" s="24"/>
      <c r="F221" s="25">
        <v>1186.68</v>
      </c>
      <c r="G221" s="26"/>
      <c r="H221" s="27">
        <f t="shared" si="30"/>
        <v>13.254398623185731</v>
      </c>
      <c r="I221" s="27">
        <f t="shared" si="31"/>
        <v>53.017594492742923</v>
      </c>
      <c r="J221" s="27">
        <f t="shared" si="25"/>
        <v>15728.729758162044</v>
      </c>
      <c r="K221" s="27"/>
      <c r="L221" s="19"/>
      <c r="M221" s="71">
        <v>35589.118000000002</v>
      </c>
      <c r="N221" s="28">
        <f t="shared" si="29"/>
        <v>0.14422779650646736</v>
      </c>
      <c r="O221" s="28">
        <f t="shared" si="32"/>
        <v>60575.674532716293</v>
      </c>
      <c r="R221" s="76" t="s">
        <v>142</v>
      </c>
      <c r="S221" s="77">
        <v>67</v>
      </c>
      <c r="T221" s="74">
        <f t="shared" si="33"/>
        <v>0.16543209876543211</v>
      </c>
      <c r="U221" s="75">
        <f t="shared" si="34"/>
        <v>516.14814814814815</v>
      </c>
    </row>
    <row r="222" spans="1:21" ht="15.75" thickBot="1">
      <c r="A222" s="29"/>
      <c r="B222" s="30"/>
      <c r="C222" s="31" t="s">
        <v>46</v>
      </c>
      <c r="D222" s="32" t="s">
        <v>124</v>
      </c>
      <c r="E222" s="24"/>
      <c r="F222" s="25">
        <v>1186.68</v>
      </c>
      <c r="G222" s="26"/>
      <c r="H222" s="27">
        <f t="shared" si="30"/>
        <v>7.4286150760306402</v>
      </c>
      <c r="I222" s="27">
        <f t="shared" si="31"/>
        <v>29.714460304122561</v>
      </c>
      <c r="J222" s="27">
        <f t="shared" si="25"/>
        <v>8815.388938424041</v>
      </c>
      <c r="K222" s="27"/>
      <c r="L222" s="19"/>
      <c r="M222" s="71">
        <v>33050.633999999998</v>
      </c>
      <c r="N222" s="28">
        <f t="shared" si="29"/>
        <v>0.13394038354537841</v>
      </c>
      <c r="O222" s="28">
        <f t="shared" si="32"/>
        <v>56254.961089058932</v>
      </c>
      <c r="R222" s="76" t="s">
        <v>143</v>
      </c>
      <c r="S222" s="77">
        <v>49</v>
      </c>
      <c r="T222" s="74">
        <f t="shared" si="33"/>
        <v>0.12098765432098765</v>
      </c>
      <c r="U222" s="75">
        <f t="shared" si="34"/>
        <v>377.48148148148147</v>
      </c>
    </row>
    <row r="223" spans="1:21">
      <c r="A223" s="29"/>
      <c r="B223" s="30"/>
      <c r="C223" s="31" t="s">
        <v>48</v>
      </c>
      <c r="D223" s="32" t="s">
        <v>125</v>
      </c>
      <c r="E223" s="24"/>
      <c r="F223" s="25">
        <v>1186.68</v>
      </c>
      <c r="G223" s="26"/>
      <c r="H223" s="27">
        <f t="shared" si="30"/>
        <v>18.466396870655025</v>
      </c>
      <c r="I223" s="27">
        <f t="shared" si="31"/>
        <v>73.8655874826201</v>
      </c>
      <c r="J223" s="27">
        <f t="shared" si="25"/>
        <v>21913.703838468908</v>
      </c>
      <c r="K223" s="27"/>
      <c r="L223" s="19"/>
      <c r="M223" s="71">
        <v>37165.982000000004</v>
      </c>
      <c r="N223" s="28">
        <f t="shared" si="29"/>
        <v>0.15061816617256513</v>
      </c>
      <c r="O223" s="28">
        <f t="shared" si="32"/>
        <v>63259.629792477353</v>
      </c>
    </row>
    <row r="224" spans="1:21">
      <c r="A224" s="29"/>
      <c r="B224" s="30"/>
      <c r="C224" s="31" t="s">
        <v>50</v>
      </c>
      <c r="D224" s="32" t="s">
        <v>126</v>
      </c>
      <c r="E224" s="24"/>
      <c r="F224" s="25">
        <v>1186.68</v>
      </c>
      <c r="G224" s="26"/>
      <c r="H224" s="27">
        <f t="shared" si="30"/>
        <v>0.81736092140527428</v>
      </c>
      <c r="I224" s="27">
        <f t="shared" si="31"/>
        <v>3.2694436856210971</v>
      </c>
      <c r="J224" s="27">
        <f t="shared" si="25"/>
        <v>969.94585821321095</v>
      </c>
      <c r="K224" s="27"/>
      <c r="L224" s="19"/>
      <c r="M224" s="71">
        <f>16300.5+4529.7</f>
        <v>20830.2</v>
      </c>
      <c r="N224" s="28">
        <f t="shared" si="29"/>
        <v>8.4416080409439098E-2</v>
      </c>
      <c r="O224" s="28">
        <f t="shared" si="32"/>
        <v>35454.753771964424</v>
      </c>
    </row>
    <row r="225" spans="1:15">
      <c r="A225" s="29"/>
      <c r="B225" s="30"/>
      <c r="C225" s="31" t="s">
        <v>53</v>
      </c>
      <c r="D225" s="32" t="s">
        <v>127</v>
      </c>
      <c r="E225" s="24"/>
      <c r="F225" s="25">
        <v>1186.68</v>
      </c>
      <c r="G225" s="26"/>
      <c r="H225" s="27">
        <f>$H$218*P13</f>
        <v>0</v>
      </c>
      <c r="I225" s="27">
        <f t="shared" si="31"/>
        <v>0</v>
      </c>
      <c r="J225" s="27">
        <f t="shared" si="25"/>
        <v>0</v>
      </c>
      <c r="K225" s="27"/>
      <c r="L225" s="19"/>
      <c r="M225" s="71">
        <f>39333.44+12447.24</f>
        <v>51780.68</v>
      </c>
      <c r="N225" s="28">
        <f t="shared" si="29"/>
        <v>0.20984541898471618</v>
      </c>
      <c r="O225" s="28">
        <f t="shared" si="32"/>
        <v>88135.075973580795</v>
      </c>
    </row>
    <row r="226" spans="1:15">
      <c r="A226" s="29"/>
      <c r="B226" s="30"/>
      <c r="C226" s="31" t="s">
        <v>55</v>
      </c>
      <c r="D226" s="32" t="s">
        <v>128</v>
      </c>
      <c r="E226" s="24"/>
      <c r="F226" s="25">
        <v>1186.68</v>
      </c>
      <c r="G226" s="26"/>
      <c r="H226" s="27">
        <f t="shared" si="30"/>
        <v>0</v>
      </c>
      <c r="I226" s="27">
        <f t="shared" ref="I226" si="35">560*P14</f>
        <v>0</v>
      </c>
      <c r="J226" s="27">
        <f t="shared" si="25"/>
        <v>0</v>
      </c>
      <c r="K226" s="27"/>
      <c r="L226" s="19"/>
      <c r="M226" s="71">
        <v>2291.92</v>
      </c>
      <c r="N226" s="28">
        <f t="shared" si="29"/>
        <v>9.2881922886962984E-3</v>
      </c>
      <c r="O226" s="28">
        <f t="shared" si="32"/>
        <v>3901.0407612524455</v>
      </c>
    </row>
    <row r="227" spans="1:15" ht="168.75">
      <c r="A227" s="64" t="s">
        <v>144</v>
      </c>
      <c r="B227" s="65" t="s">
        <v>11</v>
      </c>
      <c r="C227" s="66" t="s">
        <v>38</v>
      </c>
      <c r="D227" s="67"/>
      <c r="E227" s="68" t="s">
        <v>145</v>
      </c>
      <c r="F227" s="69">
        <v>1295</v>
      </c>
      <c r="G227" s="70" t="s">
        <v>136</v>
      </c>
      <c r="H227" s="50">
        <v>35</v>
      </c>
      <c r="I227" s="50" t="s">
        <v>146</v>
      </c>
      <c r="J227" s="50">
        <f t="shared" si="25"/>
        <v>45325</v>
      </c>
      <c r="K227" s="50">
        <f>J227*4</f>
        <v>181300</v>
      </c>
      <c r="L227" s="19"/>
    </row>
    <row r="228" spans="1:15">
      <c r="A228" s="29"/>
      <c r="B228" s="30"/>
      <c r="C228" s="31" t="s">
        <v>40</v>
      </c>
      <c r="D228" s="32" t="s">
        <v>121</v>
      </c>
      <c r="E228" s="24"/>
      <c r="F228" s="25">
        <v>1295</v>
      </c>
      <c r="G228" s="26"/>
      <c r="H228" s="27">
        <f>$H$227*P7</f>
        <v>5.0479728777263579</v>
      </c>
      <c r="I228" s="27">
        <f>140*P7</f>
        <v>20.191891510905432</v>
      </c>
      <c r="J228" s="27">
        <f t="shared" si="25"/>
        <v>6537.1248766556337</v>
      </c>
      <c r="K228" s="27"/>
      <c r="L228" s="19"/>
    </row>
    <row r="229" spans="1:15">
      <c r="A229" s="29"/>
      <c r="B229" s="30"/>
      <c r="C229" s="31" t="s">
        <v>42</v>
      </c>
      <c r="D229" s="32" t="s">
        <v>122</v>
      </c>
      <c r="E229" s="24"/>
      <c r="F229" s="25">
        <v>1295</v>
      </c>
      <c r="G229" s="26"/>
      <c r="H229" s="27">
        <f t="shared" ref="H229:H235" si="36">$H$227*P8</f>
        <v>4.6879134240882445</v>
      </c>
      <c r="I229" s="27">
        <f t="shared" ref="I229:I235" si="37">140*P8</f>
        <v>18.751653696352978</v>
      </c>
      <c r="J229" s="27">
        <f t="shared" si="25"/>
        <v>6070.847884194277</v>
      </c>
      <c r="K229" s="27"/>
      <c r="L229" s="19"/>
    </row>
    <row r="230" spans="1:15">
      <c r="A230" s="29"/>
      <c r="B230" s="30"/>
      <c r="C230" s="31" t="s">
        <v>44</v>
      </c>
      <c r="D230" s="32" t="s">
        <v>123</v>
      </c>
      <c r="E230" s="24"/>
      <c r="F230" s="25">
        <v>1295</v>
      </c>
      <c r="G230" s="26"/>
      <c r="H230" s="27">
        <f t="shared" si="36"/>
        <v>5.2716358160397796</v>
      </c>
      <c r="I230" s="27">
        <f t="shared" si="37"/>
        <v>21.086543264159118</v>
      </c>
      <c r="J230" s="27">
        <f t="shared" si="25"/>
        <v>6826.7683817715142</v>
      </c>
      <c r="K230" s="27"/>
      <c r="L230" s="19"/>
    </row>
    <row r="231" spans="1:15">
      <c r="A231" s="29"/>
      <c r="B231" s="30"/>
      <c r="C231" s="31" t="s">
        <v>46</v>
      </c>
      <c r="D231" s="32" t="s">
        <v>124</v>
      </c>
      <c r="E231" s="24"/>
      <c r="F231" s="25">
        <v>1295</v>
      </c>
      <c r="G231" s="26"/>
      <c r="H231" s="27">
        <f t="shared" si="36"/>
        <v>2.9545628143303686</v>
      </c>
      <c r="I231" s="27">
        <f t="shared" si="37"/>
        <v>11.818251257321474</v>
      </c>
      <c r="J231" s="27">
        <f t="shared" si="25"/>
        <v>3826.1588445578273</v>
      </c>
      <c r="K231" s="27"/>
      <c r="L231" s="19"/>
    </row>
    <row r="232" spans="1:15">
      <c r="A232" s="29"/>
      <c r="B232" s="30"/>
      <c r="C232" s="31" t="s">
        <v>48</v>
      </c>
      <c r="D232" s="32" t="s">
        <v>125</v>
      </c>
      <c r="E232" s="24"/>
      <c r="F232" s="25">
        <v>1295</v>
      </c>
      <c r="G232" s="26"/>
      <c r="H232" s="27">
        <f t="shared" si="36"/>
        <v>7.3445896644650661</v>
      </c>
      <c r="I232" s="27">
        <f t="shared" si="37"/>
        <v>29.378358657860264</v>
      </c>
      <c r="J232" s="27">
        <f t="shared" si="25"/>
        <v>9511.2436154822608</v>
      </c>
      <c r="K232" s="27"/>
      <c r="L232" s="19"/>
    </row>
    <row r="233" spans="1:15">
      <c r="A233" s="29"/>
      <c r="B233" s="30"/>
      <c r="C233" s="31" t="s">
        <v>50</v>
      </c>
      <c r="D233" s="32" t="s">
        <v>126</v>
      </c>
      <c r="E233" s="24"/>
      <c r="F233" s="25">
        <v>1295</v>
      </c>
      <c r="G233" s="26"/>
      <c r="H233" s="27">
        <f t="shared" si="36"/>
        <v>0.32508673010437045</v>
      </c>
      <c r="I233" s="27">
        <f t="shared" si="37"/>
        <v>1.3003469204174818</v>
      </c>
      <c r="J233" s="27">
        <f t="shared" si="25"/>
        <v>420.98731548515974</v>
      </c>
      <c r="K233" s="27"/>
      <c r="L233" s="19"/>
    </row>
    <row r="234" spans="1:15">
      <c r="A234" s="29"/>
      <c r="B234" s="30"/>
      <c r="C234" s="31" t="s">
        <v>53</v>
      </c>
      <c r="D234" s="32" t="s">
        <v>127</v>
      </c>
      <c r="E234" s="24"/>
      <c r="F234" s="25">
        <v>1295</v>
      </c>
      <c r="G234" s="26"/>
      <c r="H234" s="27">
        <f t="shared" si="36"/>
        <v>0</v>
      </c>
      <c r="I234" s="27">
        <f t="shared" si="37"/>
        <v>0</v>
      </c>
      <c r="J234" s="27">
        <f t="shared" si="25"/>
        <v>0</v>
      </c>
      <c r="K234" s="27"/>
      <c r="L234" s="19"/>
    </row>
    <row r="235" spans="1:15" ht="15.75" thickBot="1">
      <c r="A235" s="78"/>
      <c r="B235" s="79"/>
      <c r="C235" s="80" t="s">
        <v>55</v>
      </c>
      <c r="D235" s="81" t="s">
        <v>128</v>
      </c>
      <c r="E235" s="24"/>
      <c r="F235" s="25">
        <v>1295</v>
      </c>
      <c r="G235" s="26"/>
      <c r="H235" s="27">
        <f t="shared" si="36"/>
        <v>0</v>
      </c>
      <c r="I235" s="27">
        <f t="shared" si="37"/>
        <v>0</v>
      </c>
      <c r="J235" s="27">
        <f t="shared" si="25"/>
        <v>0</v>
      </c>
      <c r="K235" s="27"/>
      <c r="L235" s="19"/>
    </row>
    <row r="236" spans="1:15" ht="168.75">
      <c r="A236" s="64" t="s">
        <v>147</v>
      </c>
      <c r="B236" s="65" t="s">
        <v>11</v>
      </c>
      <c r="C236" s="66" t="s">
        <v>38</v>
      </c>
      <c r="D236" s="67"/>
      <c r="E236" s="68" t="s">
        <v>148</v>
      </c>
      <c r="F236" s="69">
        <v>372</v>
      </c>
      <c r="G236" s="70" t="s">
        <v>120</v>
      </c>
      <c r="H236" s="50">
        <v>70</v>
      </c>
      <c r="I236" s="50" t="s">
        <v>149</v>
      </c>
      <c r="J236" s="50">
        <f t="shared" si="25"/>
        <v>26040</v>
      </c>
      <c r="K236" s="50">
        <f>J236*4</f>
        <v>104160</v>
      </c>
      <c r="L236" s="19"/>
    </row>
    <row r="237" spans="1:15">
      <c r="A237" s="29"/>
      <c r="B237" s="30"/>
      <c r="C237" s="31" t="s">
        <v>40</v>
      </c>
      <c r="D237" s="32" t="s">
        <v>121</v>
      </c>
      <c r="E237" s="24"/>
      <c r="F237" s="25">
        <v>372</v>
      </c>
      <c r="G237" s="26"/>
      <c r="H237" s="27">
        <f>$H$236*P7</f>
        <v>10.095945755452716</v>
      </c>
      <c r="I237" s="27">
        <f>280*P7</f>
        <v>40.383783021810864</v>
      </c>
      <c r="J237" s="27">
        <f t="shared" si="25"/>
        <v>3755.6918210284102</v>
      </c>
      <c r="K237" s="27"/>
      <c r="L237" s="19"/>
    </row>
    <row r="238" spans="1:15">
      <c r="A238" s="29"/>
      <c r="B238" s="30"/>
      <c r="C238" s="31" t="s">
        <v>42</v>
      </c>
      <c r="D238" s="32" t="s">
        <v>122</v>
      </c>
      <c r="E238" s="24"/>
      <c r="F238" s="25">
        <v>372</v>
      </c>
      <c r="G238" s="26"/>
      <c r="H238" s="27">
        <f t="shared" ref="H238:H244" si="38">$H$236*P8</f>
        <v>9.375826848176489</v>
      </c>
      <c r="I238" s="27">
        <f t="shared" ref="I238:I244" si="39">280*P8</f>
        <v>37.503307392705956</v>
      </c>
      <c r="J238" s="27">
        <f t="shared" si="25"/>
        <v>3487.8075875216541</v>
      </c>
      <c r="K238" s="27"/>
      <c r="L238" s="19"/>
    </row>
    <row r="239" spans="1:15">
      <c r="A239" s="29"/>
      <c r="B239" s="30"/>
      <c r="C239" s="31" t="s">
        <v>44</v>
      </c>
      <c r="D239" s="32" t="s">
        <v>123</v>
      </c>
      <c r="E239" s="24"/>
      <c r="F239" s="25">
        <v>372</v>
      </c>
      <c r="G239" s="26"/>
      <c r="H239" s="27">
        <f t="shared" si="38"/>
        <v>10.543271632079559</v>
      </c>
      <c r="I239" s="27">
        <f t="shared" si="39"/>
        <v>42.173086528318237</v>
      </c>
      <c r="J239" s="27">
        <f t="shared" si="25"/>
        <v>3922.0970471335959</v>
      </c>
      <c r="K239" s="27"/>
      <c r="L239" s="19"/>
    </row>
    <row r="240" spans="1:15">
      <c r="A240" s="29"/>
      <c r="B240" s="30"/>
      <c r="C240" s="31" t="s">
        <v>46</v>
      </c>
      <c r="D240" s="32" t="s">
        <v>124</v>
      </c>
      <c r="E240" s="24"/>
      <c r="F240" s="25">
        <v>372</v>
      </c>
      <c r="G240" s="26"/>
      <c r="H240" s="27">
        <f t="shared" si="38"/>
        <v>5.9091256286607372</v>
      </c>
      <c r="I240" s="27">
        <f t="shared" si="39"/>
        <v>23.636502514642949</v>
      </c>
      <c r="J240" s="27">
        <f t="shared" si="25"/>
        <v>2198.1947338617942</v>
      </c>
      <c r="K240" s="27"/>
      <c r="L240" s="19"/>
    </row>
    <row r="241" spans="1:12">
      <c r="A241" s="29"/>
      <c r="B241" s="30"/>
      <c r="C241" s="31" t="s">
        <v>48</v>
      </c>
      <c r="D241" s="32" t="s">
        <v>125</v>
      </c>
      <c r="E241" s="24"/>
      <c r="F241" s="25">
        <v>372</v>
      </c>
      <c r="G241" s="26"/>
      <c r="H241" s="27">
        <f t="shared" si="38"/>
        <v>14.689179328930132</v>
      </c>
      <c r="I241" s="27">
        <f t="shared" si="39"/>
        <v>58.756717315720529</v>
      </c>
      <c r="J241" s="27">
        <f t="shared" si="25"/>
        <v>5464.374710362009</v>
      </c>
      <c r="K241" s="27"/>
      <c r="L241" s="19"/>
    </row>
    <row r="242" spans="1:12">
      <c r="A242" s="29"/>
      <c r="B242" s="30"/>
      <c r="C242" s="31" t="s">
        <v>50</v>
      </c>
      <c r="D242" s="32" t="s">
        <v>126</v>
      </c>
      <c r="E242" s="24"/>
      <c r="F242" s="25">
        <v>372</v>
      </c>
      <c r="G242" s="26"/>
      <c r="H242" s="27">
        <f t="shared" si="38"/>
        <v>0.65017346020874089</v>
      </c>
      <c r="I242" s="27">
        <f t="shared" si="39"/>
        <v>2.6006938408349636</v>
      </c>
      <c r="J242" s="27">
        <f t="shared" si="25"/>
        <v>241.86452719765163</v>
      </c>
      <c r="K242" s="27"/>
      <c r="L242" s="19"/>
    </row>
    <row r="243" spans="1:12">
      <c r="A243" s="29"/>
      <c r="B243" s="30"/>
      <c r="C243" s="31" t="s">
        <v>53</v>
      </c>
      <c r="D243" s="32" t="s">
        <v>127</v>
      </c>
      <c r="E243" s="24"/>
      <c r="F243" s="25">
        <v>372</v>
      </c>
      <c r="G243" s="26"/>
      <c r="H243" s="27">
        <f t="shared" si="38"/>
        <v>0</v>
      </c>
      <c r="I243" s="27">
        <f t="shared" si="39"/>
        <v>0</v>
      </c>
      <c r="J243" s="27">
        <f t="shared" si="25"/>
        <v>0</v>
      </c>
      <c r="K243" s="27"/>
      <c r="L243" s="19"/>
    </row>
    <row r="244" spans="1:12" ht="15.75" thickBot="1">
      <c r="A244" s="78"/>
      <c r="B244" s="79"/>
      <c r="C244" s="80" t="s">
        <v>55</v>
      </c>
      <c r="D244" s="81" t="s">
        <v>128</v>
      </c>
      <c r="E244" s="24"/>
      <c r="F244" s="25">
        <v>372</v>
      </c>
      <c r="G244" s="26"/>
      <c r="H244" s="27">
        <f t="shared" si="38"/>
        <v>0</v>
      </c>
      <c r="I244" s="27">
        <f t="shared" si="39"/>
        <v>0</v>
      </c>
      <c r="J244" s="27">
        <f t="shared" si="25"/>
        <v>0</v>
      </c>
      <c r="K244" s="27"/>
      <c r="L244" s="19"/>
    </row>
    <row r="245" spans="1:12" ht="67.5">
      <c r="A245" s="64" t="s">
        <v>150</v>
      </c>
      <c r="B245" s="65" t="s">
        <v>11</v>
      </c>
      <c r="C245" s="66" t="s">
        <v>38</v>
      </c>
      <c r="D245" s="67"/>
      <c r="E245" s="68" t="s">
        <v>151</v>
      </c>
      <c r="F245" s="69">
        <v>464.74</v>
      </c>
      <c r="G245" s="70" t="s">
        <v>63</v>
      </c>
      <c r="H245" s="50">
        <f>I245/4</f>
        <v>181.75</v>
      </c>
      <c r="I245" s="50">
        <v>727</v>
      </c>
      <c r="J245" s="50">
        <f t="shared" si="25"/>
        <v>84466.494999999995</v>
      </c>
      <c r="K245" s="50">
        <f>J245*4</f>
        <v>337865.98</v>
      </c>
      <c r="L245" s="19"/>
    </row>
    <row r="246" spans="1:12">
      <c r="A246" s="20"/>
      <c r="B246" s="21"/>
      <c r="C246" s="22" t="s">
        <v>40</v>
      </c>
      <c r="D246" s="23" t="s">
        <v>121</v>
      </c>
      <c r="E246" s="24"/>
      <c r="F246" s="25">
        <v>464.74</v>
      </c>
      <c r="G246" s="26"/>
      <c r="H246" s="27">
        <f>H245*$P$5</f>
        <v>29.716835258644497</v>
      </c>
      <c r="I246" s="27">
        <f>I245*$P$5</f>
        <v>118.86734103457799</v>
      </c>
      <c r="J246" s="27">
        <f t="shared" si="25"/>
        <v>13810.602018102443</v>
      </c>
      <c r="K246" s="27"/>
      <c r="L246" s="19"/>
    </row>
    <row r="247" spans="1:12">
      <c r="A247" s="29"/>
      <c r="B247" s="30"/>
      <c r="C247" s="31" t="s">
        <v>42</v>
      </c>
      <c r="D247" s="32" t="s">
        <v>122</v>
      </c>
      <c r="E247" s="24"/>
      <c r="F247" s="25">
        <v>464.74</v>
      </c>
      <c r="G247" s="26"/>
      <c r="H247" s="27">
        <f>H245*$P$6</f>
        <v>18.931089851710535</v>
      </c>
      <c r="I247" s="27">
        <f>I245*$P$6</f>
        <v>75.72435940684214</v>
      </c>
      <c r="J247" s="27">
        <f t="shared" si="25"/>
        <v>8798.0346976839537</v>
      </c>
      <c r="K247" s="27"/>
      <c r="L247" s="19"/>
    </row>
    <row r="248" spans="1:12">
      <c r="A248" s="29"/>
      <c r="B248" s="30"/>
      <c r="C248" s="31" t="s">
        <v>44</v>
      </c>
      <c r="D248" s="32" t="s">
        <v>123</v>
      </c>
      <c r="E248" s="24"/>
      <c r="F248" s="25">
        <v>464.74</v>
      </c>
      <c r="G248" s="26"/>
      <c r="H248" s="27">
        <f>H245*$P$7</f>
        <v>26.213402015050441</v>
      </c>
      <c r="I248" s="27">
        <f>I245*$P$7</f>
        <v>104.85360806020176</v>
      </c>
      <c r="J248" s="27">
        <f t="shared" si="25"/>
        <v>12182.416452474543</v>
      </c>
      <c r="K248" s="27"/>
      <c r="L248" s="19"/>
    </row>
    <row r="249" spans="1:12">
      <c r="A249" s="29"/>
      <c r="B249" s="30"/>
      <c r="C249" s="31" t="s">
        <v>46</v>
      </c>
      <c r="D249" s="32" t="s">
        <v>124</v>
      </c>
      <c r="E249" s="24"/>
      <c r="F249" s="25">
        <v>464.74</v>
      </c>
      <c r="G249" s="26"/>
      <c r="H249" s="27">
        <f>H245*$P$8</f>
        <v>24.343664709372526</v>
      </c>
      <c r="I249" s="27">
        <f>I245*$P$8</f>
        <v>97.374658837490102</v>
      </c>
      <c r="J249" s="27">
        <f t="shared" si="25"/>
        <v>11313.474737033788</v>
      </c>
      <c r="K249" s="27"/>
      <c r="L249" s="19"/>
    </row>
    <row r="250" spans="1:12">
      <c r="A250" s="29"/>
      <c r="B250" s="30"/>
      <c r="C250" s="31" t="s">
        <v>48</v>
      </c>
      <c r="D250" s="32" t="s">
        <v>125</v>
      </c>
      <c r="E250" s="24"/>
      <c r="F250" s="25">
        <v>464.74</v>
      </c>
      <c r="G250" s="26"/>
      <c r="H250" s="27">
        <f>H245*$P$9</f>
        <v>27.374851701863712</v>
      </c>
      <c r="I250" s="27">
        <f>I245*$P$9</f>
        <v>109.49940680745485</v>
      </c>
      <c r="J250" s="27">
        <f t="shared" si="25"/>
        <v>12722.188579924141</v>
      </c>
      <c r="K250" s="27"/>
      <c r="L250" s="19"/>
    </row>
    <row r="251" spans="1:12">
      <c r="A251" s="29"/>
      <c r="B251" s="30"/>
      <c r="C251" s="31" t="s">
        <v>50</v>
      </c>
      <c r="D251" s="32" t="s">
        <v>126</v>
      </c>
      <c r="E251" s="24"/>
      <c r="F251" s="25">
        <v>464.74</v>
      </c>
      <c r="G251" s="26"/>
      <c r="H251" s="27">
        <f>H245*$P$10</f>
        <v>15.342622614415555</v>
      </c>
      <c r="I251" s="27">
        <f>I245*$P$10</f>
        <v>61.370490457662221</v>
      </c>
      <c r="J251" s="27">
        <f t="shared" si="25"/>
        <v>7130.3304338234857</v>
      </c>
      <c r="K251" s="27"/>
      <c r="L251" s="19"/>
    </row>
    <row r="252" spans="1:12">
      <c r="A252" s="29"/>
      <c r="B252" s="30"/>
      <c r="C252" s="31" t="s">
        <v>53</v>
      </c>
      <c r="D252" s="32" t="s">
        <v>127</v>
      </c>
      <c r="E252" s="24"/>
      <c r="F252" s="25">
        <v>464.74</v>
      </c>
      <c r="G252" s="26"/>
      <c r="H252" s="27">
        <f>H245*$P$11</f>
        <v>38.139404900472165</v>
      </c>
      <c r="I252" s="27">
        <f>I245*$P$11</f>
        <v>152.55761960188866</v>
      </c>
      <c r="J252" s="27">
        <f t="shared" si="25"/>
        <v>17724.907033445434</v>
      </c>
      <c r="K252" s="27"/>
      <c r="L252" s="19"/>
    </row>
    <row r="253" spans="1:12">
      <c r="A253" s="29"/>
      <c r="B253" s="30"/>
      <c r="C253" s="31" t="s">
        <v>55</v>
      </c>
      <c r="D253" s="32" t="s">
        <v>128</v>
      </c>
      <c r="E253" s="24"/>
      <c r="F253" s="25">
        <v>464.74</v>
      </c>
      <c r="G253" s="26"/>
      <c r="H253" s="27">
        <f>H245*$P$12</f>
        <v>1.6881289484705522</v>
      </c>
      <c r="I253" s="27">
        <f>I245*$P$12</f>
        <v>6.7525157938822087</v>
      </c>
      <c r="J253" s="27">
        <f t="shared" si="25"/>
        <v>784.54104751220439</v>
      </c>
      <c r="K253" s="27"/>
      <c r="L253" s="19"/>
    </row>
    <row r="254" spans="1:12" ht="78.75">
      <c r="A254" s="64" t="s">
        <v>152</v>
      </c>
      <c r="B254" s="65" t="s">
        <v>11</v>
      </c>
      <c r="C254" s="66" t="s">
        <v>38</v>
      </c>
      <c r="D254" s="67"/>
      <c r="E254" s="68" t="s">
        <v>153</v>
      </c>
      <c r="F254" s="69">
        <v>526.92999999999995</v>
      </c>
      <c r="G254" s="70" t="s">
        <v>63</v>
      </c>
      <c r="H254" s="50">
        <f>I254/4</f>
        <v>28.25</v>
      </c>
      <c r="I254" s="50">
        <v>113</v>
      </c>
      <c r="J254" s="50">
        <f t="shared" si="25"/>
        <v>14885.772499999999</v>
      </c>
      <c r="K254" s="50">
        <f>J254*4</f>
        <v>59543.09</v>
      </c>
      <c r="L254" s="19"/>
    </row>
    <row r="255" spans="1:12">
      <c r="A255" s="29"/>
      <c r="B255" s="30"/>
      <c r="C255" s="31" t="s">
        <v>40</v>
      </c>
      <c r="D255" s="32" t="s">
        <v>121</v>
      </c>
      <c r="E255" s="24"/>
      <c r="F255" s="25">
        <v>526.92999999999995</v>
      </c>
      <c r="G255" s="26"/>
      <c r="H255" s="27">
        <f>H254*$P$5</f>
        <v>4.6189853978360773</v>
      </c>
      <c r="I255" s="27">
        <f>I254*$P$5</f>
        <v>18.475941591344309</v>
      </c>
      <c r="J255" s="27">
        <f t="shared" si="25"/>
        <v>2433.8819756817638</v>
      </c>
      <c r="K255" s="27"/>
      <c r="L255" s="19"/>
    </row>
    <row r="256" spans="1:12">
      <c r="A256" s="29"/>
      <c r="B256" s="30"/>
      <c r="C256" s="31" t="s">
        <v>42</v>
      </c>
      <c r="D256" s="32" t="s">
        <v>122</v>
      </c>
      <c r="E256" s="24"/>
      <c r="F256" s="25">
        <v>526.92999999999995</v>
      </c>
      <c r="G256" s="26"/>
      <c r="H256" s="27">
        <f>H254*$P$6</f>
        <v>2.9425215312837558</v>
      </c>
      <c r="I256" s="27">
        <f>I254*$P$6</f>
        <v>11.770086125135023</v>
      </c>
      <c r="J256" s="27">
        <f t="shared" si="25"/>
        <v>1550.5028704793492</v>
      </c>
      <c r="K256" s="27"/>
      <c r="L256" s="19"/>
    </row>
    <row r="257" spans="1:12">
      <c r="A257" s="29"/>
      <c r="B257" s="30"/>
      <c r="C257" s="31" t="s">
        <v>44</v>
      </c>
      <c r="D257" s="32" t="s">
        <v>123</v>
      </c>
      <c r="E257" s="24"/>
      <c r="F257" s="25">
        <v>526.92999999999995</v>
      </c>
      <c r="G257" s="26"/>
      <c r="H257" s="27">
        <f>H254*$P$7</f>
        <v>4.0744352513077029</v>
      </c>
      <c r="I257" s="27">
        <f>I254*$P$7</f>
        <v>16.297741005230812</v>
      </c>
      <c r="J257" s="27">
        <f t="shared" si="25"/>
        <v>2146.9421669715675</v>
      </c>
      <c r="K257" s="27"/>
      <c r="L257" s="19"/>
    </row>
    <row r="258" spans="1:12">
      <c r="A258" s="29"/>
      <c r="B258" s="30"/>
      <c r="C258" s="31" t="s">
        <v>46</v>
      </c>
      <c r="D258" s="32" t="s">
        <v>124</v>
      </c>
      <c r="E258" s="24"/>
      <c r="F258" s="25">
        <v>526.92999999999995</v>
      </c>
      <c r="G258" s="26"/>
      <c r="H258" s="27">
        <f>H254*$P$8</f>
        <v>3.7838158351569398</v>
      </c>
      <c r="I258" s="27">
        <f>I254*$P$8</f>
        <v>15.135263340627759</v>
      </c>
      <c r="J258" s="27">
        <f t="shared" si="25"/>
        <v>1993.8060780192461</v>
      </c>
      <c r="K258" s="27"/>
      <c r="L258" s="19"/>
    </row>
    <row r="259" spans="1:12">
      <c r="A259" s="29"/>
      <c r="B259" s="30"/>
      <c r="C259" s="31" t="s">
        <v>48</v>
      </c>
      <c r="D259" s="32" t="s">
        <v>125</v>
      </c>
      <c r="E259" s="24"/>
      <c r="F259" s="25">
        <v>526.92999999999995</v>
      </c>
      <c r="G259" s="26"/>
      <c r="H259" s="27">
        <f>H254*$P$9</f>
        <v>4.2549631943749651</v>
      </c>
      <c r="I259" s="27">
        <f>I254*$P$9</f>
        <v>17.01985277749986</v>
      </c>
      <c r="J259" s="27">
        <f t="shared" si="25"/>
        <v>2242.0677560120002</v>
      </c>
      <c r="K259" s="27"/>
      <c r="L259" s="19"/>
    </row>
    <row r="260" spans="1:12">
      <c r="A260" s="29"/>
      <c r="B260" s="30"/>
      <c r="C260" s="31" t="s">
        <v>50</v>
      </c>
      <c r="D260" s="32" t="s">
        <v>126</v>
      </c>
      <c r="E260" s="24"/>
      <c r="F260" s="25">
        <v>526.92999999999995</v>
      </c>
      <c r="G260" s="26"/>
      <c r="H260" s="27">
        <f>H254*$P$10</f>
        <v>2.3847542715666545</v>
      </c>
      <c r="I260" s="27">
        <f>I254*$P$10</f>
        <v>9.5390170862666182</v>
      </c>
      <c r="J260" s="27">
        <f t="shared" si="25"/>
        <v>1256.598568316617</v>
      </c>
      <c r="K260" s="27"/>
      <c r="L260" s="19"/>
    </row>
    <row r="261" spans="1:12">
      <c r="A261" s="29"/>
      <c r="B261" s="30"/>
      <c r="C261" s="31" t="s">
        <v>53</v>
      </c>
      <c r="D261" s="32" t="s">
        <v>127</v>
      </c>
      <c r="E261" s="24"/>
      <c r="F261" s="25">
        <v>526.92999999999995</v>
      </c>
      <c r="G261" s="26"/>
      <c r="H261" s="27">
        <f>H254*$P$11</f>
        <v>5.9281330863182315</v>
      </c>
      <c r="I261" s="27">
        <f>I254*$P$11</f>
        <v>23.712532345272926</v>
      </c>
      <c r="J261" s="27">
        <f t="shared" si="25"/>
        <v>3123.7111671736657</v>
      </c>
      <c r="K261" s="27"/>
      <c r="L261" s="19"/>
    </row>
    <row r="262" spans="1:12">
      <c r="A262" s="29"/>
      <c r="B262" s="30"/>
      <c r="C262" s="31" t="s">
        <v>55</v>
      </c>
      <c r="D262" s="32" t="s">
        <v>128</v>
      </c>
      <c r="E262" s="24"/>
      <c r="F262" s="25">
        <v>526.92999999999995</v>
      </c>
      <c r="G262" s="26"/>
      <c r="H262" s="27">
        <f>H254*$P$12</f>
        <v>0.26239143215567046</v>
      </c>
      <c r="I262" s="27">
        <f>I254*$P$12</f>
        <v>1.0495657286226818</v>
      </c>
      <c r="J262" s="27">
        <f t="shared" si="25"/>
        <v>138.26191734578742</v>
      </c>
      <c r="K262" s="27"/>
      <c r="L262" s="19"/>
    </row>
    <row r="263" spans="1:12" ht="135">
      <c r="A263" s="64" t="s">
        <v>154</v>
      </c>
      <c r="B263" s="65" t="s">
        <v>11</v>
      </c>
      <c r="C263" s="66" t="s">
        <v>38</v>
      </c>
      <c r="D263" s="67"/>
      <c r="E263" s="68" t="s">
        <v>155</v>
      </c>
      <c r="F263" s="69">
        <v>476.46</v>
      </c>
      <c r="G263" s="70" t="s">
        <v>63</v>
      </c>
      <c r="H263" s="50">
        <f>I263/4</f>
        <v>545</v>
      </c>
      <c r="I263" s="50">
        <v>2180</v>
      </c>
      <c r="J263" s="50">
        <f t="shared" si="25"/>
        <v>259670.69999999998</v>
      </c>
      <c r="K263" s="50">
        <f>J263*4</f>
        <v>1038682.7999999999</v>
      </c>
      <c r="L263" s="19"/>
    </row>
    <row r="264" spans="1:12">
      <c r="A264" s="29"/>
      <c r="B264" s="30"/>
      <c r="C264" s="31" t="s">
        <v>40</v>
      </c>
      <c r="D264" s="32" t="s">
        <v>121</v>
      </c>
      <c r="E264" s="24"/>
      <c r="F264" s="25">
        <v>476.46</v>
      </c>
      <c r="G264" s="26"/>
      <c r="H264" s="27">
        <f>H263*$P$5</f>
        <v>89.109629798961492</v>
      </c>
      <c r="I264" s="27">
        <f>I263*$P$5</f>
        <v>356.43851919584597</v>
      </c>
      <c r="J264" s="27">
        <f>F264*H264</f>
        <v>42457.17421401319</v>
      </c>
      <c r="K264" s="27"/>
      <c r="L264" s="19"/>
    </row>
    <row r="265" spans="1:12">
      <c r="A265" s="29"/>
      <c r="B265" s="30"/>
      <c r="C265" s="31" t="s">
        <v>42</v>
      </c>
      <c r="D265" s="32" t="s">
        <v>122</v>
      </c>
      <c r="E265" s="24"/>
      <c r="F265" s="25">
        <v>476.46</v>
      </c>
      <c r="G265" s="26"/>
      <c r="H265" s="27">
        <f>H263*$P$6</f>
        <v>56.76722954158042</v>
      </c>
      <c r="I265" s="27">
        <f>I263*$P$6</f>
        <v>227.06891816632168</v>
      </c>
      <c r="J265" s="27">
        <f t="shared" si="25"/>
        <v>27047.314187381406</v>
      </c>
      <c r="K265" s="27"/>
      <c r="L265" s="19"/>
    </row>
    <row r="266" spans="1:12">
      <c r="A266" s="29"/>
      <c r="B266" s="30"/>
      <c r="C266" s="31" t="s">
        <v>44</v>
      </c>
      <c r="D266" s="32" t="s">
        <v>123</v>
      </c>
      <c r="E266" s="24"/>
      <c r="F266" s="25">
        <v>476.46</v>
      </c>
      <c r="G266" s="26"/>
      <c r="H266" s="27">
        <f>H263*$P$7</f>
        <v>78.604149096024713</v>
      </c>
      <c r="I266" s="27">
        <f>I263*$P$7</f>
        <v>314.41659638409885</v>
      </c>
      <c r="J266" s="27">
        <f t="shared" ref="J266:J338" si="40">F266*H266</f>
        <v>37451.732878291936</v>
      </c>
      <c r="K266" s="27"/>
      <c r="L266" s="19"/>
    </row>
    <row r="267" spans="1:12">
      <c r="A267" s="29"/>
      <c r="B267" s="30"/>
      <c r="C267" s="31" t="s">
        <v>46</v>
      </c>
      <c r="D267" s="32" t="s">
        <v>124</v>
      </c>
      <c r="E267" s="24"/>
      <c r="F267" s="25">
        <v>476.46</v>
      </c>
      <c r="G267" s="26"/>
      <c r="H267" s="27">
        <f>H263*$P$8</f>
        <v>72.997509032231235</v>
      </c>
      <c r="I267" s="27">
        <f>I263*$P$8</f>
        <v>291.99003612892494</v>
      </c>
      <c r="J267" s="27">
        <f t="shared" si="40"/>
        <v>34780.393153496894</v>
      </c>
      <c r="K267" s="27"/>
      <c r="L267" s="19"/>
    </row>
    <row r="268" spans="1:12">
      <c r="A268" s="29"/>
      <c r="B268" s="30"/>
      <c r="C268" s="31" t="s">
        <v>48</v>
      </c>
      <c r="D268" s="32" t="s">
        <v>125</v>
      </c>
      <c r="E268" s="24"/>
      <c r="F268" s="25">
        <v>476.46</v>
      </c>
      <c r="G268" s="26"/>
      <c r="H268" s="27">
        <f>H263*$P$9</f>
        <v>82.086900564047994</v>
      </c>
      <c r="I268" s="27">
        <f>I263*$P$9</f>
        <v>328.34760225619198</v>
      </c>
      <c r="J268" s="27">
        <f t="shared" si="40"/>
        <v>39111.124642746305</v>
      </c>
      <c r="K268" s="27"/>
      <c r="L268" s="19"/>
    </row>
    <row r="269" spans="1:12">
      <c r="A269" s="29"/>
      <c r="B269" s="30"/>
      <c r="C269" s="31" t="s">
        <v>50</v>
      </c>
      <c r="D269" s="32" t="s">
        <v>126</v>
      </c>
      <c r="E269" s="24"/>
      <c r="F269" s="25">
        <v>476.46</v>
      </c>
      <c r="G269" s="26"/>
      <c r="H269" s="27">
        <f>H263*$P$10</f>
        <v>46.006763823144311</v>
      </c>
      <c r="I269" s="27">
        <f>I263*$P$10</f>
        <v>184.02705529257724</v>
      </c>
      <c r="J269" s="27">
        <f t="shared" si="40"/>
        <v>21920.382691175339</v>
      </c>
      <c r="K269" s="27"/>
      <c r="L269" s="19"/>
    </row>
    <row r="270" spans="1:12">
      <c r="A270" s="29"/>
      <c r="B270" s="30"/>
      <c r="C270" s="31" t="s">
        <v>53</v>
      </c>
      <c r="D270" s="32" t="s">
        <v>127</v>
      </c>
      <c r="E270" s="24"/>
      <c r="F270" s="25">
        <v>476.46</v>
      </c>
      <c r="G270" s="26"/>
      <c r="H270" s="27">
        <f>H263*$P$11</f>
        <v>114.36575334667032</v>
      </c>
      <c r="I270" s="27">
        <f>I263*$P$11</f>
        <v>457.46301338668127</v>
      </c>
      <c r="J270" s="27">
        <f t="shared" si="40"/>
        <v>54490.706839554536</v>
      </c>
      <c r="K270" s="27"/>
      <c r="L270" s="19"/>
    </row>
    <row r="271" spans="1:12" ht="15.75" thickBot="1">
      <c r="A271" s="29"/>
      <c r="B271" s="30"/>
      <c r="C271" s="31" t="s">
        <v>55</v>
      </c>
      <c r="D271" s="32" t="s">
        <v>128</v>
      </c>
      <c r="E271" s="24"/>
      <c r="F271" s="25">
        <v>476.46</v>
      </c>
      <c r="G271" s="26"/>
      <c r="H271" s="27">
        <f>H263*$P$12</f>
        <v>5.0620647973394828</v>
      </c>
      <c r="I271" s="27">
        <f>I263*$P$12</f>
        <v>20.248259189357931</v>
      </c>
      <c r="J271" s="27">
        <f t="shared" si="40"/>
        <v>2411.8713933403697</v>
      </c>
      <c r="K271" s="27"/>
      <c r="L271" s="19"/>
    </row>
    <row r="272" spans="1:12" ht="146.25">
      <c r="A272" s="64" t="s">
        <v>156</v>
      </c>
      <c r="B272" s="65" t="s">
        <v>11</v>
      </c>
      <c r="C272" s="66" t="s">
        <v>38</v>
      </c>
      <c r="D272" s="67"/>
      <c r="E272" s="68" t="s">
        <v>157</v>
      </c>
      <c r="F272" s="69">
        <v>538.65</v>
      </c>
      <c r="G272" s="70" t="s">
        <v>63</v>
      </c>
      <c r="H272" s="50">
        <f>I272/4</f>
        <v>11.5</v>
      </c>
      <c r="I272" s="50">
        <v>46</v>
      </c>
      <c r="J272" s="50">
        <f t="shared" si="40"/>
        <v>6194.4749999999995</v>
      </c>
      <c r="K272" s="61">
        <f>J272*4</f>
        <v>24777.899999999998</v>
      </c>
      <c r="L272" s="19"/>
    </row>
    <row r="273" spans="1:12">
      <c r="A273" s="29"/>
      <c r="B273" s="30"/>
      <c r="C273" s="31" t="s">
        <v>40</v>
      </c>
      <c r="D273" s="32" t="s">
        <v>121</v>
      </c>
      <c r="E273" s="24"/>
      <c r="F273" s="25">
        <v>538.65</v>
      </c>
      <c r="G273" s="26"/>
      <c r="H273" s="27">
        <f>H272*$P$5</f>
        <v>1.8802949407120315</v>
      </c>
      <c r="I273" s="27">
        <f>I272*$P$5</f>
        <v>7.5211797628481261</v>
      </c>
      <c r="J273" s="27">
        <f t="shared" si="40"/>
        <v>1012.8208698145357</v>
      </c>
      <c r="K273" s="27"/>
      <c r="L273" s="19"/>
    </row>
    <row r="274" spans="1:12">
      <c r="A274" s="29"/>
      <c r="B274" s="30"/>
      <c r="C274" s="31" t="s">
        <v>42</v>
      </c>
      <c r="D274" s="32" t="s">
        <v>122</v>
      </c>
      <c r="E274" s="24"/>
      <c r="F274" s="25">
        <v>538.65</v>
      </c>
      <c r="G274" s="26"/>
      <c r="H274" s="27">
        <f>H272*$P$6</f>
        <v>1.1978406233544492</v>
      </c>
      <c r="I274" s="27">
        <f>I272*$P$6</f>
        <v>4.7913624934177967</v>
      </c>
      <c r="J274" s="27">
        <f t="shared" si="40"/>
        <v>645.21685176987398</v>
      </c>
      <c r="K274" s="27"/>
      <c r="L274" s="19"/>
    </row>
    <row r="275" spans="1:12">
      <c r="A275" s="29"/>
      <c r="B275" s="30"/>
      <c r="C275" s="31" t="s">
        <v>44</v>
      </c>
      <c r="D275" s="32" t="s">
        <v>123</v>
      </c>
      <c r="E275" s="24"/>
      <c r="F275" s="25">
        <v>538.65</v>
      </c>
      <c r="G275" s="26"/>
      <c r="H275" s="27">
        <f>H272*$P$7</f>
        <v>1.6586196598243745</v>
      </c>
      <c r="I275" s="27">
        <f>I272*$P$7</f>
        <v>6.6344786392974981</v>
      </c>
      <c r="J275" s="27">
        <f t="shared" si="40"/>
        <v>893.41547976439927</v>
      </c>
      <c r="K275" s="27"/>
      <c r="L275" s="19"/>
    </row>
    <row r="276" spans="1:12">
      <c r="A276" s="29"/>
      <c r="B276" s="30"/>
      <c r="C276" s="31" t="s">
        <v>46</v>
      </c>
      <c r="D276" s="32" t="s">
        <v>124</v>
      </c>
      <c r="E276" s="24"/>
      <c r="F276" s="25">
        <v>538.65</v>
      </c>
      <c r="G276" s="26"/>
      <c r="H276" s="27">
        <f>H272*$P$8</f>
        <v>1.5403144107718516</v>
      </c>
      <c r="I276" s="27">
        <f>I272*$P$8</f>
        <v>6.1612576430874064</v>
      </c>
      <c r="J276" s="27">
        <f t="shared" si="40"/>
        <v>829.69035736225783</v>
      </c>
      <c r="K276" s="27"/>
      <c r="L276" s="19"/>
    </row>
    <row r="277" spans="1:12">
      <c r="A277" s="29"/>
      <c r="B277" s="30"/>
      <c r="C277" s="31" t="s">
        <v>48</v>
      </c>
      <c r="D277" s="32" t="s">
        <v>125</v>
      </c>
      <c r="E277" s="24"/>
      <c r="F277" s="25">
        <v>538.65</v>
      </c>
      <c r="G277" s="26"/>
      <c r="H277" s="27">
        <f>H272*$P$9</f>
        <v>1.7321089109844989</v>
      </c>
      <c r="I277" s="27">
        <f>I272*$P$9</f>
        <v>6.9284356439379957</v>
      </c>
      <c r="J277" s="27">
        <f t="shared" si="40"/>
        <v>933.00046490180034</v>
      </c>
      <c r="K277" s="27"/>
      <c r="L277" s="19"/>
    </row>
    <row r="278" spans="1:12">
      <c r="A278" s="29"/>
      <c r="B278" s="30"/>
      <c r="C278" s="31" t="s">
        <v>50</v>
      </c>
      <c r="D278" s="32" t="s">
        <v>126</v>
      </c>
      <c r="E278" s="24"/>
      <c r="F278" s="25">
        <v>538.65</v>
      </c>
      <c r="G278" s="26"/>
      <c r="H278" s="27">
        <f>H272*$P$10</f>
        <v>0.9707849247085496</v>
      </c>
      <c r="I278" s="27">
        <f>I272*$P$10</f>
        <v>3.8831396988341984</v>
      </c>
      <c r="J278" s="27">
        <f t="shared" si="40"/>
        <v>522.91329969426022</v>
      </c>
      <c r="K278" s="27"/>
      <c r="L278" s="19"/>
    </row>
    <row r="279" spans="1:12">
      <c r="A279" s="29"/>
      <c r="B279" s="30"/>
      <c r="C279" s="31" t="s">
        <v>53</v>
      </c>
      <c r="D279" s="32" t="s">
        <v>127</v>
      </c>
      <c r="E279" s="24"/>
      <c r="F279" s="25">
        <v>538.65</v>
      </c>
      <c r="G279" s="26"/>
      <c r="H279" s="27">
        <f>H272*$P$11</f>
        <v>2.4132223183242361</v>
      </c>
      <c r="I279" s="27">
        <f>I272*$P$11</f>
        <v>9.6528892732969442</v>
      </c>
      <c r="J279" s="27">
        <f t="shared" si="40"/>
        <v>1299.8822017653497</v>
      </c>
      <c r="K279" s="27"/>
      <c r="L279" s="19"/>
    </row>
    <row r="280" spans="1:12" ht="15.75" thickBot="1">
      <c r="A280" s="29"/>
      <c r="B280" s="30"/>
      <c r="C280" s="31" t="s">
        <v>55</v>
      </c>
      <c r="D280" s="32" t="s">
        <v>128</v>
      </c>
      <c r="E280" s="24"/>
      <c r="F280" s="25">
        <v>538.65</v>
      </c>
      <c r="G280" s="26"/>
      <c r="H280" s="27">
        <f>H272*$P$12</f>
        <v>0.10681421132000743</v>
      </c>
      <c r="I280" s="27">
        <f>I272*$P$12</f>
        <v>0.42725684528002972</v>
      </c>
      <c r="J280" s="27">
        <f t="shared" si="40"/>
        <v>57.535474927522003</v>
      </c>
      <c r="K280" s="27"/>
      <c r="L280" s="19"/>
    </row>
    <row r="281" spans="1:12" ht="146.25">
      <c r="A281" s="64" t="s">
        <v>158</v>
      </c>
      <c r="B281" s="65" t="s">
        <v>11</v>
      </c>
      <c r="C281" s="66" t="s">
        <v>38</v>
      </c>
      <c r="D281" s="67"/>
      <c r="E281" s="68" t="s">
        <v>159</v>
      </c>
      <c r="F281" s="69">
        <v>717.56</v>
      </c>
      <c r="G281" s="70" t="s">
        <v>63</v>
      </c>
      <c r="H281" s="50">
        <f>I281/4</f>
        <v>129</v>
      </c>
      <c r="I281" s="50">
        <v>516</v>
      </c>
      <c r="J281" s="50">
        <f t="shared" si="40"/>
        <v>92565.239999999991</v>
      </c>
      <c r="K281" s="61">
        <f>J281*4</f>
        <v>370260.95999999996</v>
      </c>
      <c r="L281" s="19"/>
    </row>
    <row r="282" spans="1:12">
      <c r="A282" s="29"/>
      <c r="B282" s="30"/>
      <c r="C282" s="31" t="s">
        <v>40</v>
      </c>
      <c r="D282" s="32" t="s">
        <v>121</v>
      </c>
      <c r="E282" s="24"/>
      <c r="F282" s="25">
        <v>717.56</v>
      </c>
      <c r="G282" s="26"/>
      <c r="H282" s="27">
        <f>H281*$P$5</f>
        <v>21.092004117552353</v>
      </c>
      <c r="I282" s="27">
        <f>I281*$P$5</f>
        <v>84.368016470209412</v>
      </c>
      <c r="J282" s="27">
        <f t="shared" si="40"/>
        <v>15134.778474590865</v>
      </c>
      <c r="K282" s="27"/>
      <c r="L282" s="19"/>
    </row>
    <row r="283" spans="1:12">
      <c r="A283" s="29"/>
      <c r="B283" s="30"/>
      <c r="C283" s="31" t="s">
        <v>42</v>
      </c>
      <c r="D283" s="32" t="s">
        <v>122</v>
      </c>
      <c r="E283" s="24"/>
      <c r="F283" s="25">
        <v>717.56</v>
      </c>
      <c r="G283" s="26"/>
      <c r="H283" s="27">
        <f>H281*$P$6</f>
        <v>13.436646992410779</v>
      </c>
      <c r="I283" s="27">
        <f>I281*$P$6</f>
        <v>53.746587969643116</v>
      </c>
      <c r="J283" s="27">
        <f t="shared" si="40"/>
        <v>9641.600415874278</v>
      </c>
      <c r="K283" s="27"/>
      <c r="L283" s="19"/>
    </row>
    <row r="284" spans="1:12">
      <c r="A284" s="29"/>
      <c r="B284" s="30"/>
      <c r="C284" s="31" t="s">
        <v>44</v>
      </c>
      <c r="D284" s="32" t="s">
        <v>123</v>
      </c>
      <c r="E284" s="24"/>
      <c r="F284" s="25">
        <v>717.56</v>
      </c>
      <c r="G284" s="26"/>
      <c r="H284" s="27">
        <f>H281*$P$7</f>
        <v>18.605385749334289</v>
      </c>
      <c r="I284" s="27">
        <f>I281*$P$7</f>
        <v>74.421542997337156</v>
      </c>
      <c r="J284" s="27">
        <f t="shared" si="40"/>
        <v>13350.480598292312</v>
      </c>
      <c r="K284" s="27"/>
      <c r="L284" s="19"/>
    </row>
    <row r="285" spans="1:12">
      <c r="A285" s="29"/>
      <c r="B285" s="30"/>
      <c r="C285" s="31" t="s">
        <v>46</v>
      </c>
      <c r="D285" s="32" t="s">
        <v>124</v>
      </c>
      <c r="E285" s="24"/>
      <c r="F285" s="25">
        <v>717.56</v>
      </c>
      <c r="G285" s="26"/>
      <c r="H285" s="27">
        <f>H281*$P$8</f>
        <v>17.278309477353815</v>
      </c>
      <c r="I285" s="27">
        <f>I281*$P$8</f>
        <v>69.113237909415261</v>
      </c>
      <c r="J285" s="27">
        <f t="shared" si="40"/>
        <v>12398.223748570002</v>
      </c>
      <c r="K285" s="27"/>
      <c r="L285" s="19"/>
    </row>
    <row r="286" spans="1:12">
      <c r="A286" s="29"/>
      <c r="B286" s="30"/>
      <c r="C286" s="31" t="s">
        <v>48</v>
      </c>
      <c r="D286" s="32" t="s">
        <v>125</v>
      </c>
      <c r="E286" s="24"/>
      <c r="F286" s="25">
        <v>717.56</v>
      </c>
      <c r="G286" s="26"/>
      <c r="H286" s="27">
        <f>H281*$P$9</f>
        <v>19.4297434362609</v>
      </c>
      <c r="I286" s="27">
        <f>I281*$P$9</f>
        <v>77.718973745043598</v>
      </c>
      <c r="J286" s="27">
        <f t="shared" si="40"/>
        <v>13942.006700123369</v>
      </c>
      <c r="K286" s="27"/>
      <c r="L286" s="19"/>
    </row>
    <row r="287" spans="1:12">
      <c r="A287" s="29"/>
      <c r="B287" s="30"/>
      <c r="C287" s="31" t="s">
        <v>50</v>
      </c>
      <c r="D287" s="32" t="s">
        <v>126</v>
      </c>
      <c r="E287" s="24"/>
      <c r="F287" s="25">
        <v>717.56</v>
      </c>
      <c r="G287" s="26"/>
      <c r="H287" s="27">
        <f>H281*$P$10</f>
        <v>10.889674372817643</v>
      </c>
      <c r="I287" s="27">
        <f>I281*$P$10</f>
        <v>43.558697491270571</v>
      </c>
      <c r="J287" s="27">
        <f t="shared" si="40"/>
        <v>7813.9947429590275</v>
      </c>
      <c r="K287" s="27"/>
      <c r="L287" s="19"/>
    </row>
    <row r="288" spans="1:12">
      <c r="A288" s="29"/>
      <c r="B288" s="30"/>
      <c r="C288" s="31" t="s">
        <v>53</v>
      </c>
      <c r="D288" s="32" t="s">
        <v>127</v>
      </c>
      <c r="E288" s="24"/>
      <c r="F288" s="25">
        <v>717.56</v>
      </c>
      <c r="G288" s="26"/>
      <c r="H288" s="27">
        <f>H281*$P$11</f>
        <v>27.070059049028387</v>
      </c>
      <c r="I288" s="27">
        <f>I281*$P$11</f>
        <v>108.28023619611355</v>
      </c>
      <c r="J288" s="27">
        <f t="shared" si="40"/>
        <v>19424.391571220807</v>
      </c>
      <c r="K288" s="27"/>
      <c r="L288" s="19"/>
    </row>
    <row r="289" spans="1:14" ht="15.75" thickBot="1">
      <c r="A289" s="78"/>
      <c r="B289" s="79"/>
      <c r="C289" s="80" t="s">
        <v>55</v>
      </c>
      <c r="D289" s="81" t="s">
        <v>128</v>
      </c>
      <c r="E289" s="24"/>
      <c r="F289" s="25">
        <v>717.56</v>
      </c>
      <c r="G289" s="26"/>
      <c r="H289" s="27">
        <f>H281*$P$12</f>
        <v>1.1981768052418225</v>
      </c>
      <c r="I289" s="27">
        <f>I281*$P$12</f>
        <v>4.7927072209672898</v>
      </c>
      <c r="J289" s="27">
        <f t="shared" si="40"/>
        <v>859.76374836932212</v>
      </c>
      <c r="K289" s="27"/>
      <c r="L289" s="19"/>
    </row>
    <row r="290" spans="1:14" ht="146.25">
      <c r="A290" s="64" t="s">
        <v>160</v>
      </c>
      <c r="B290" s="65" t="s">
        <v>11</v>
      </c>
      <c r="C290" s="66" t="s">
        <v>38</v>
      </c>
      <c r="D290" s="67"/>
      <c r="E290" s="68" t="s">
        <v>161</v>
      </c>
      <c r="F290" s="69">
        <v>779.75</v>
      </c>
      <c r="G290" s="70" t="s">
        <v>63</v>
      </c>
      <c r="H290" s="50">
        <f>I290/4</f>
        <v>94.25</v>
      </c>
      <c r="I290" s="50">
        <v>377</v>
      </c>
      <c r="J290" s="50">
        <f>F290*H290</f>
        <v>73491.4375</v>
      </c>
      <c r="K290" s="61">
        <f>J290*4</f>
        <v>293965.75</v>
      </c>
      <c r="L290" s="19"/>
    </row>
    <row r="291" spans="1:14">
      <c r="A291" s="20"/>
      <c r="B291" s="21"/>
      <c r="C291" s="22" t="s">
        <v>40</v>
      </c>
      <c r="D291" s="23" t="s">
        <v>121</v>
      </c>
      <c r="E291" s="24"/>
      <c r="F291" s="25">
        <v>779.75</v>
      </c>
      <c r="G291" s="26"/>
      <c r="H291" s="27">
        <f>H290*$P$5</f>
        <v>15.410243318444257</v>
      </c>
      <c r="I291" s="27">
        <f t="shared" ref="I291:I298" si="41">$I$290*P5</f>
        <v>61.640973273777028</v>
      </c>
      <c r="J291" s="27">
        <f t="shared" si="40"/>
        <v>12016.13722755691</v>
      </c>
      <c r="K291" s="27"/>
      <c r="L291" s="19"/>
    </row>
    <row r="292" spans="1:14">
      <c r="A292" s="29"/>
      <c r="B292" s="30"/>
      <c r="C292" s="31" t="s">
        <v>42</v>
      </c>
      <c r="D292" s="32" t="s">
        <v>122</v>
      </c>
      <c r="E292" s="24"/>
      <c r="F292" s="25">
        <v>779.75</v>
      </c>
      <c r="G292" s="26"/>
      <c r="H292" s="27">
        <f>H290*$P$6</f>
        <v>9.8170851087962472</v>
      </c>
      <c r="I292" s="27">
        <f t="shared" si="41"/>
        <v>39.268340435184989</v>
      </c>
      <c r="J292" s="27">
        <f t="shared" si="40"/>
        <v>7654.8721135838741</v>
      </c>
      <c r="K292" s="27"/>
      <c r="L292" s="19"/>
    </row>
    <row r="293" spans="1:14">
      <c r="A293" s="29"/>
      <c r="B293" s="30"/>
      <c r="C293" s="31" t="s">
        <v>44</v>
      </c>
      <c r="D293" s="32" t="s">
        <v>123</v>
      </c>
      <c r="E293" s="24"/>
      <c r="F293" s="25">
        <v>779.75</v>
      </c>
      <c r="G293" s="26"/>
      <c r="H293" s="27">
        <f>H290*$P$7</f>
        <v>13.593469820734549</v>
      </c>
      <c r="I293" s="27">
        <f t="shared" si="41"/>
        <v>54.373879282938198</v>
      </c>
      <c r="J293" s="27">
        <f t="shared" si="40"/>
        <v>10599.508092717764</v>
      </c>
      <c r="K293" s="27"/>
      <c r="L293" s="19"/>
    </row>
    <row r="294" spans="1:14">
      <c r="A294" s="29"/>
      <c r="B294" s="30"/>
      <c r="C294" s="31" t="s">
        <v>46</v>
      </c>
      <c r="D294" s="32" t="s">
        <v>124</v>
      </c>
      <c r="E294" s="24"/>
      <c r="F294" s="25">
        <v>779.75</v>
      </c>
      <c r="G294" s="26"/>
      <c r="H294" s="27">
        <f>H290*$P$8</f>
        <v>12.623881149151915</v>
      </c>
      <c r="I294" s="27">
        <f t="shared" si="41"/>
        <v>50.495524596607659</v>
      </c>
      <c r="J294" s="27">
        <f t="shared" si="40"/>
        <v>9843.4713260512053</v>
      </c>
      <c r="K294" s="27"/>
      <c r="L294" s="19"/>
    </row>
    <row r="295" spans="1:14">
      <c r="A295" s="29"/>
      <c r="B295" s="30"/>
      <c r="C295" s="31" t="s">
        <v>48</v>
      </c>
      <c r="D295" s="32" t="s">
        <v>125</v>
      </c>
      <c r="E295" s="24"/>
      <c r="F295" s="25">
        <v>779.75</v>
      </c>
      <c r="G295" s="26"/>
      <c r="H295" s="27">
        <f>H290*$P$9</f>
        <v>14.195762161764263</v>
      </c>
      <c r="I295" s="27">
        <f t="shared" si="41"/>
        <v>56.783048647057051</v>
      </c>
      <c r="J295" s="27">
        <f t="shared" si="40"/>
        <v>11069.145545635683</v>
      </c>
      <c r="K295" s="27"/>
      <c r="L295" s="19"/>
    </row>
    <row r="296" spans="1:14">
      <c r="A296" s="29"/>
      <c r="B296" s="30"/>
      <c r="C296" s="31" t="s">
        <v>50</v>
      </c>
      <c r="D296" s="32" t="s">
        <v>126</v>
      </c>
      <c r="E296" s="24"/>
      <c r="F296" s="25">
        <v>779.75</v>
      </c>
      <c r="G296" s="26"/>
      <c r="H296" s="27">
        <f>H290*$P$10</f>
        <v>7.9562155785896351</v>
      </c>
      <c r="I296" s="27">
        <f t="shared" si="41"/>
        <v>31.824862314358541</v>
      </c>
      <c r="J296" s="27">
        <f t="shared" si="40"/>
        <v>6203.8590974052677</v>
      </c>
      <c r="K296" s="27"/>
      <c r="L296" s="19"/>
    </row>
    <row r="297" spans="1:14">
      <c r="A297" s="29"/>
      <c r="B297" s="30"/>
      <c r="C297" s="31" t="s">
        <v>53</v>
      </c>
      <c r="D297" s="32" t="s">
        <v>127</v>
      </c>
      <c r="E297" s="24"/>
      <c r="F297" s="25">
        <v>779.75</v>
      </c>
      <c r="G297" s="26"/>
      <c r="H297" s="27">
        <f>H290*$P$11</f>
        <v>19.7779307393095</v>
      </c>
      <c r="I297" s="27">
        <f t="shared" si="41"/>
        <v>79.111722957238001</v>
      </c>
      <c r="J297" s="27">
        <f t="shared" si="40"/>
        <v>15421.841493976583</v>
      </c>
      <c r="K297" s="27"/>
      <c r="L297" s="19"/>
    </row>
    <row r="298" spans="1:14" ht="15.75" thickBot="1">
      <c r="A298" s="29"/>
      <c r="B298" s="30"/>
      <c r="C298" s="31" t="s">
        <v>55</v>
      </c>
      <c r="D298" s="32" t="s">
        <v>128</v>
      </c>
      <c r="E298" s="24"/>
      <c r="F298" s="25">
        <v>779.75</v>
      </c>
      <c r="G298" s="26"/>
      <c r="H298" s="27">
        <f>H290*$P$12</f>
        <v>0.87541212320962614</v>
      </c>
      <c r="I298" s="27">
        <f t="shared" si="41"/>
        <v>3.5016484928385045</v>
      </c>
      <c r="J298" s="27">
        <f t="shared" si="40"/>
        <v>682.60260307270596</v>
      </c>
      <c r="K298" s="27"/>
      <c r="L298" s="19"/>
    </row>
    <row r="299" spans="1:14" ht="67.5">
      <c r="A299" s="53" t="s">
        <v>162</v>
      </c>
      <c r="B299" s="54" t="s">
        <v>11</v>
      </c>
      <c r="C299" s="55" t="s">
        <v>38</v>
      </c>
      <c r="D299" s="56"/>
      <c r="E299" s="57" t="s">
        <v>163</v>
      </c>
      <c r="F299" s="58">
        <v>185.15</v>
      </c>
      <c r="G299" s="59"/>
      <c r="H299" s="61">
        <f>SUM(H300:H307)</f>
        <v>2113.5852877766079</v>
      </c>
      <c r="I299" s="61">
        <f>H299*4</f>
        <v>8454.3411511064314</v>
      </c>
      <c r="J299" s="61">
        <f>SUM(J300:J307)</f>
        <v>135903.53400403587</v>
      </c>
      <c r="K299" s="61">
        <f>J299*4</f>
        <v>543614.13601614349</v>
      </c>
      <c r="L299" s="19"/>
      <c r="M299" s="51"/>
      <c r="N299" s="51"/>
    </row>
    <row r="300" spans="1:14">
      <c r="A300" s="29"/>
      <c r="B300" s="30"/>
      <c r="C300" s="31" t="s">
        <v>40</v>
      </c>
      <c r="D300" s="32" t="s">
        <v>41</v>
      </c>
      <c r="E300" s="24"/>
      <c r="F300" s="25">
        <v>185.15</v>
      </c>
      <c r="G300" s="26"/>
      <c r="H300" s="27">
        <v>40.2430597126408</v>
      </c>
      <c r="I300" s="27">
        <f>H300*4</f>
        <v>160.9722388505632</v>
      </c>
      <c r="J300" s="27">
        <v>2587.6287395228055</v>
      </c>
      <c r="K300" s="27"/>
      <c r="L300" s="19"/>
      <c r="M300" s="51"/>
      <c r="N300" s="51"/>
    </row>
    <row r="301" spans="1:14">
      <c r="A301" s="29"/>
      <c r="B301" s="30"/>
      <c r="C301" s="31" t="s">
        <v>42</v>
      </c>
      <c r="D301" s="32" t="s">
        <v>43</v>
      </c>
      <c r="E301" s="24"/>
      <c r="F301" s="25">
        <v>185.15</v>
      </c>
      <c r="G301" s="26"/>
      <c r="H301" s="27">
        <v>1186.5105392325338</v>
      </c>
      <c r="I301" s="27">
        <f t="shared" ref="I301:I305" si="42">H301*4</f>
        <v>4746.0421569301352</v>
      </c>
      <c r="J301" s="27">
        <v>76292.627672651914</v>
      </c>
      <c r="K301" s="27"/>
      <c r="L301" s="19"/>
      <c r="M301" s="51"/>
      <c r="N301" s="51"/>
    </row>
    <row r="302" spans="1:14">
      <c r="A302" s="29"/>
      <c r="B302" s="30"/>
      <c r="C302" s="31" t="s">
        <v>44</v>
      </c>
      <c r="D302" s="32" t="s">
        <v>45</v>
      </c>
      <c r="E302" s="24"/>
      <c r="F302" s="25">
        <v>185.15</v>
      </c>
      <c r="G302" s="26"/>
      <c r="H302" s="27">
        <v>110.99827535494785</v>
      </c>
      <c r="I302" s="27">
        <f t="shared" si="42"/>
        <v>443.9931014197914</v>
      </c>
      <c r="J302" s="27">
        <v>7137.1891053231466</v>
      </c>
      <c r="K302" s="27"/>
      <c r="L302" s="19"/>
      <c r="M302" s="51"/>
      <c r="N302" s="51"/>
    </row>
    <row r="303" spans="1:14">
      <c r="A303" s="29"/>
      <c r="B303" s="30"/>
      <c r="C303" s="31" t="s">
        <v>46</v>
      </c>
      <c r="D303" s="32" t="s">
        <v>47</v>
      </c>
      <c r="E303" s="24"/>
      <c r="F303" s="25">
        <v>185.15</v>
      </c>
      <c r="G303" s="26"/>
      <c r="H303" s="27">
        <v>254.81773465586099</v>
      </c>
      <c r="I303" s="27">
        <f t="shared" si="42"/>
        <v>1019.270938623444</v>
      </c>
      <c r="J303" s="27">
        <v>16384.78033837186</v>
      </c>
      <c r="K303" s="27"/>
      <c r="L303" s="19"/>
      <c r="M303" s="51"/>
      <c r="N303" s="51"/>
    </row>
    <row r="304" spans="1:14">
      <c r="A304" s="29"/>
      <c r="B304" s="30"/>
      <c r="C304" s="31" t="s">
        <v>48</v>
      </c>
      <c r="D304" s="32" t="s">
        <v>49</v>
      </c>
      <c r="E304" s="24"/>
      <c r="F304" s="25">
        <v>185.15</v>
      </c>
      <c r="G304" s="26"/>
      <c r="H304" s="27">
        <v>517.05734507839747</v>
      </c>
      <c r="I304" s="27">
        <f t="shared" si="42"/>
        <v>2068.2293803135899</v>
      </c>
      <c r="J304" s="27">
        <v>33246.78728854096</v>
      </c>
      <c r="K304" s="27"/>
      <c r="L304" s="19"/>
      <c r="M304" s="51"/>
      <c r="N304" s="51"/>
    </row>
    <row r="305" spans="1:14">
      <c r="A305" s="29"/>
      <c r="B305" s="30"/>
      <c r="C305" s="31" t="s">
        <v>50</v>
      </c>
      <c r="D305" s="32" t="s">
        <v>51</v>
      </c>
      <c r="E305" s="24"/>
      <c r="F305" s="25">
        <v>185.15</v>
      </c>
      <c r="G305" s="26"/>
      <c r="H305" s="27">
        <v>3.9583337422269671</v>
      </c>
      <c r="I305" s="27">
        <f t="shared" si="42"/>
        <v>15.833334968907868</v>
      </c>
      <c r="J305" s="27">
        <v>254.52085962519396</v>
      </c>
      <c r="K305" s="27"/>
      <c r="L305" s="19"/>
      <c r="M305" s="51"/>
      <c r="N305" s="51"/>
    </row>
    <row r="306" spans="1:14">
      <c r="A306" s="29"/>
      <c r="B306" s="30"/>
      <c r="C306" s="31" t="s">
        <v>53</v>
      </c>
      <c r="D306" s="32" t="s">
        <v>54</v>
      </c>
      <c r="E306" s="24"/>
      <c r="F306" s="25">
        <v>185.15</v>
      </c>
      <c r="G306" s="26"/>
      <c r="H306" s="27" t="s">
        <v>52</v>
      </c>
      <c r="I306" s="27"/>
      <c r="J306" s="27">
        <v>0</v>
      </c>
      <c r="K306" s="27"/>
      <c r="L306" s="19"/>
      <c r="M306" s="51"/>
      <c r="N306" s="51"/>
    </row>
    <row r="307" spans="1:14" ht="15.75" thickBot="1">
      <c r="A307" s="29"/>
      <c r="B307" s="30"/>
      <c r="C307" s="31" t="s">
        <v>55</v>
      </c>
      <c r="D307" s="32" t="s">
        <v>56</v>
      </c>
      <c r="E307" s="24"/>
      <c r="F307" s="25">
        <v>185.15</v>
      </c>
      <c r="G307" s="26"/>
      <c r="H307" s="27" t="s">
        <v>52</v>
      </c>
      <c r="I307" s="27"/>
      <c r="J307" s="27">
        <v>0</v>
      </c>
      <c r="K307" s="27"/>
      <c r="L307" s="19"/>
      <c r="M307" s="51"/>
      <c r="N307" s="51"/>
    </row>
    <row r="308" spans="1:14" ht="78.75">
      <c r="A308" s="53" t="s">
        <v>164</v>
      </c>
      <c r="B308" s="54" t="s">
        <v>11</v>
      </c>
      <c r="C308" s="55" t="s">
        <v>38</v>
      </c>
      <c r="D308" s="56"/>
      <c r="E308" s="57" t="s">
        <v>165</v>
      </c>
      <c r="F308" s="58">
        <v>1250</v>
      </c>
      <c r="G308" s="59" t="s">
        <v>63</v>
      </c>
      <c r="H308" s="61">
        <f>I308/4</f>
        <v>3.5</v>
      </c>
      <c r="I308" s="61">
        <v>14</v>
      </c>
      <c r="J308" s="61">
        <f t="shared" si="40"/>
        <v>4375</v>
      </c>
      <c r="K308" s="61">
        <f>J308*4</f>
        <v>17500</v>
      </c>
      <c r="L308" s="19"/>
      <c r="M308" s="51"/>
      <c r="N308" s="51"/>
    </row>
    <row r="309" spans="1:14">
      <c r="A309" s="29"/>
      <c r="B309" s="30"/>
      <c r="C309" s="31" t="s">
        <v>40</v>
      </c>
      <c r="D309" s="32" t="s">
        <v>121</v>
      </c>
      <c r="E309" s="24"/>
      <c r="F309" s="25">
        <v>1250</v>
      </c>
      <c r="G309" s="26"/>
      <c r="H309" s="27">
        <f>H308*$P$5</f>
        <v>0.57226367760800956</v>
      </c>
      <c r="I309" s="27">
        <f t="shared" ref="I309:I316" si="43">$I$308*P5</f>
        <v>2.2890547104320382</v>
      </c>
      <c r="J309" s="27">
        <f t="shared" si="40"/>
        <v>715.32959701001198</v>
      </c>
      <c r="K309" s="27"/>
      <c r="L309" s="19"/>
    </row>
    <row r="310" spans="1:14">
      <c r="A310" s="29"/>
      <c r="B310" s="30"/>
      <c r="C310" s="31" t="s">
        <v>42</v>
      </c>
      <c r="D310" s="32" t="s">
        <v>122</v>
      </c>
      <c r="E310" s="24"/>
      <c r="F310" s="25">
        <v>1250</v>
      </c>
      <c r="G310" s="26"/>
      <c r="H310" s="27">
        <f>H308*$P$6</f>
        <v>0.3645601897165715</v>
      </c>
      <c r="I310" s="27">
        <f t="shared" si="43"/>
        <v>1.458240758866286</v>
      </c>
      <c r="J310" s="27">
        <f t="shared" si="40"/>
        <v>455.70023714571437</v>
      </c>
      <c r="K310" s="27"/>
      <c r="L310" s="19"/>
    </row>
    <row r="311" spans="1:14">
      <c r="A311" s="29"/>
      <c r="B311" s="30"/>
      <c r="C311" s="31" t="s">
        <v>44</v>
      </c>
      <c r="D311" s="32" t="s">
        <v>123</v>
      </c>
      <c r="E311" s="24"/>
      <c r="F311" s="25">
        <v>1250</v>
      </c>
      <c r="G311" s="26"/>
      <c r="H311" s="27">
        <f>H308*$P$7</f>
        <v>0.50479728777263577</v>
      </c>
      <c r="I311" s="27">
        <f t="shared" si="43"/>
        <v>2.0191891510905431</v>
      </c>
      <c r="J311" s="27">
        <f t="shared" si="40"/>
        <v>630.99660971579476</v>
      </c>
      <c r="K311" s="27"/>
      <c r="L311" s="19"/>
    </row>
    <row r="312" spans="1:14">
      <c r="A312" s="29"/>
      <c r="B312" s="30"/>
      <c r="C312" s="31" t="s">
        <v>46</v>
      </c>
      <c r="D312" s="32" t="s">
        <v>124</v>
      </c>
      <c r="E312" s="24"/>
      <c r="F312" s="25">
        <v>1250</v>
      </c>
      <c r="G312" s="26"/>
      <c r="H312" s="27">
        <f>H308*$P$8</f>
        <v>0.46879134240882442</v>
      </c>
      <c r="I312" s="27">
        <f t="shared" si="43"/>
        <v>1.8751653696352977</v>
      </c>
      <c r="J312" s="27">
        <f t="shared" si="40"/>
        <v>585.9891780110305</v>
      </c>
      <c r="K312" s="27"/>
      <c r="L312" s="19"/>
    </row>
    <row r="313" spans="1:14">
      <c r="A313" s="29"/>
      <c r="B313" s="30"/>
      <c r="C313" s="31" t="s">
        <v>48</v>
      </c>
      <c r="D313" s="32" t="s">
        <v>125</v>
      </c>
      <c r="E313" s="24"/>
      <c r="F313" s="25">
        <v>1250</v>
      </c>
      <c r="G313" s="26"/>
      <c r="H313" s="27">
        <f>H308*$P$9</f>
        <v>0.52716358160397792</v>
      </c>
      <c r="I313" s="27">
        <f t="shared" si="43"/>
        <v>2.1086543264159117</v>
      </c>
      <c r="J313" s="27">
        <f t="shared" si="40"/>
        <v>658.95447700497243</v>
      </c>
      <c r="K313" s="27"/>
      <c r="L313" s="19"/>
    </row>
    <row r="314" spans="1:14">
      <c r="A314" s="29"/>
      <c r="B314" s="30"/>
      <c r="C314" s="31" t="s">
        <v>50</v>
      </c>
      <c r="D314" s="32" t="s">
        <v>126</v>
      </c>
      <c r="E314" s="24"/>
      <c r="F314" s="25">
        <v>1250</v>
      </c>
      <c r="G314" s="26"/>
      <c r="H314" s="27">
        <f>H308*$P$10</f>
        <v>0.29545628143303682</v>
      </c>
      <c r="I314" s="27">
        <f t="shared" si="43"/>
        <v>1.1818251257321473</v>
      </c>
      <c r="J314" s="27">
        <f t="shared" si="40"/>
        <v>369.32035179129605</v>
      </c>
      <c r="K314" s="27"/>
      <c r="L314" s="19"/>
    </row>
    <row r="315" spans="1:14">
      <c r="A315" s="29"/>
      <c r="B315" s="30"/>
      <c r="C315" s="31" t="s">
        <v>53</v>
      </c>
      <c r="D315" s="32" t="s">
        <v>127</v>
      </c>
      <c r="E315" s="24"/>
      <c r="F315" s="25">
        <v>1250</v>
      </c>
      <c r="G315" s="26"/>
      <c r="H315" s="27">
        <f>H308*$P$11</f>
        <v>0.73445896644650666</v>
      </c>
      <c r="I315" s="27">
        <f t="shared" si="43"/>
        <v>2.9378358657860266</v>
      </c>
      <c r="J315" s="27">
        <f t="shared" si="40"/>
        <v>918.07370805813332</v>
      </c>
      <c r="K315" s="27"/>
      <c r="L315" s="19"/>
    </row>
    <row r="316" spans="1:14" ht="15.75" thickBot="1">
      <c r="A316" s="29"/>
      <c r="B316" s="30"/>
      <c r="C316" s="31" t="s">
        <v>55</v>
      </c>
      <c r="D316" s="32" t="s">
        <v>128</v>
      </c>
      <c r="E316" s="24"/>
      <c r="F316" s="25">
        <v>1250</v>
      </c>
      <c r="G316" s="26"/>
      <c r="H316" s="27">
        <f>H308*$P$12</f>
        <v>3.2508673010437042E-2</v>
      </c>
      <c r="I316" s="27">
        <f t="shared" si="43"/>
        <v>0.13003469204174817</v>
      </c>
      <c r="J316" s="27">
        <f t="shared" si="40"/>
        <v>40.635841263046302</v>
      </c>
      <c r="K316" s="27"/>
      <c r="L316" s="19"/>
    </row>
    <row r="317" spans="1:14" ht="67.5">
      <c r="A317" s="53" t="s">
        <v>166</v>
      </c>
      <c r="B317" s="54" t="s">
        <v>11</v>
      </c>
      <c r="C317" s="55" t="s">
        <v>38</v>
      </c>
      <c r="D317" s="56"/>
      <c r="E317" s="57" t="s">
        <v>167</v>
      </c>
      <c r="F317" s="58">
        <v>1227.8699999999999</v>
      </c>
      <c r="G317" s="59" t="s">
        <v>63</v>
      </c>
      <c r="H317" s="61">
        <f>I317/4</f>
        <v>4</v>
      </c>
      <c r="I317" s="61">
        <v>16</v>
      </c>
      <c r="J317" s="61">
        <f t="shared" si="40"/>
        <v>4911.4799999999996</v>
      </c>
      <c r="K317" s="61">
        <f>J317*4</f>
        <v>19645.919999999998</v>
      </c>
      <c r="L317" s="19"/>
      <c r="M317" s="51"/>
      <c r="N317" s="51"/>
    </row>
    <row r="318" spans="1:14">
      <c r="A318" s="29"/>
      <c r="B318" s="30"/>
      <c r="C318" s="31" t="s">
        <v>40</v>
      </c>
      <c r="D318" s="32" t="s">
        <v>121</v>
      </c>
      <c r="E318" s="24"/>
      <c r="F318" s="25">
        <v>1227.8699999999999</v>
      </c>
      <c r="G318" s="26"/>
      <c r="H318" s="27">
        <f>H317*$P$5</f>
        <v>0.65401563155201092</v>
      </c>
      <c r="I318" s="27">
        <f t="shared" ref="I318:I325" si="44">$I$317*P5</f>
        <v>2.6160625262080437</v>
      </c>
      <c r="J318" s="27">
        <f t="shared" si="40"/>
        <v>803.0461735137676</v>
      </c>
      <c r="K318" s="27"/>
      <c r="L318" s="19"/>
    </row>
    <row r="319" spans="1:14">
      <c r="A319" s="29"/>
      <c r="B319" s="30"/>
      <c r="C319" s="31" t="s">
        <v>42</v>
      </c>
      <c r="D319" s="32" t="s">
        <v>122</v>
      </c>
      <c r="E319" s="24"/>
      <c r="F319" s="25">
        <v>1227.8699999999999</v>
      </c>
      <c r="G319" s="26"/>
      <c r="H319" s="27">
        <f>H317*$P$6</f>
        <v>0.41664021681893887</v>
      </c>
      <c r="I319" s="27">
        <f t="shared" si="44"/>
        <v>1.6665608672757555</v>
      </c>
      <c r="J319" s="27">
        <f t="shared" si="40"/>
        <v>511.58002302547044</v>
      </c>
      <c r="K319" s="27"/>
      <c r="L319" s="19"/>
    </row>
    <row r="320" spans="1:14">
      <c r="A320" s="29"/>
      <c r="B320" s="30"/>
      <c r="C320" s="31" t="s">
        <v>44</v>
      </c>
      <c r="D320" s="32" t="s">
        <v>123</v>
      </c>
      <c r="E320" s="24"/>
      <c r="F320" s="25">
        <v>1227.8699999999999</v>
      </c>
      <c r="G320" s="26"/>
      <c r="H320" s="27">
        <f>H317*$P$7</f>
        <v>0.57691118602586944</v>
      </c>
      <c r="I320" s="27">
        <f t="shared" si="44"/>
        <v>2.3076447441034778</v>
      </c>
      <c r="J320" s="27">
        <f t="shared" si="40"/>
        <v>708.37193798558428</v>
      </c>
      <c r="K320" s="27"/>
      <c r="L320" s="19"/>
    </row>
    <row r="321" spans="1:14">
      <c r="A321" s="29"/>
      <c r="B321" s="30"/>
      <c r="C321" s="31" t="s">
        <v>46</v>
      </c>
      <c r="D321" s="32" t="s">
        <v>124</v>
      </c>
      <c r="E321" s="24"/>
      <c r="F321" s="25">
        <v>1227.8699999999999</v>
      </c>
      <c r="G321" s="26"/>
      <c r="H321" s="27">
        <f>H317*$P$8</f>
        <v>0.53576153418151362</v>
      </c>
      <c r="I321" s="27">
        <f t="shared" si="44"/>
        <v>2.1430461367260545</v>
      </c>
      <c r="J321" s="27">
        <f t="shared" si="40"/>
        <v>657.8455149754551</v>
      </c>
      <c r="K321" s="27"/>
      <c r="L321" s="19"/>
    </row>
    <row r="322" spans="1:14">
      <c r="A322" s="29"/>
      <c r="B322" s="30"/>
      <c r="C322" s="31" t="s">
        <v>48</v>
      </c>
      <c r="D322" s="32" t="s">
        <v>125</v>
      </c>
      <c r="E322" s="24"/>
      <c r="F322" s="25">
        <v>1227.8699999999999</v>
      </c>
      <c r="G322" s="26"/>
      <c r="H322" s="27">
        <f>H317*$P$9</f>
        <v>0.60247266469026051</v>
      </c>
      <c r="I322" s="27">
        <f t="shared" si="44"/>
        <v>2.409890658761042</v>
      </c>
      <c r="J322" s="27">
        <f t="shared" si="40"/>
        <v>739.75811079323012</v>
      </c>
      <c r="K322" s="27"/>
      <c r="L322" s="19"/>
    </row>
    <row r="323" spans="1:14">
      <c r="A323" s="29"/>
      <c r="B323" s="30"/>
      <c r="C323" s="31" t="s">
        <v>50</v>
      </c>
      <c r="D323" s="32" t="s">
        <v>126</v>
      </c>
      <c r="E323" s="24"/>
      <c r="F323" s="25">
        <v>1227.8699999999999</v>
      </c>
      <c r="G323" s="26"/>
      <c r="H323" s="27">
        <f>H317*$P$10</f>
        <v>0.33766432163775639</v>
      </c>
      <c r="I323" s="27">
        <f t="shared" si="44"/>
        <v>1.3506572865510256</v>
      </c>
      <c r="J323" s="27">
        <f t="shared" si="40"/>
        <v>414.6078906093519</v>
      </c>
      <c r="K323" s="27"/>
      <c r="L323" s="19"/>
    </row>
    <row r="324" spans="1:14">
      <c r="A324" s="29"/>
      <c r="B324" s="30"/>
      <c r="C324" s="31" t="s">
        <v>53</v>
      </c>
      <c r="D324" s="32" t="s">
        <v>127</v>
      </c>
      <c r="E324" s="24"/>
      <c r="F324" s="25">
        <v>1227.8699999999999</v>
      </c>
      <c r="G324" s="26"/>
      <c r="H324" s="27">
        <f>H317*$P$11</f>
        <v>0.8393816759388647</v>
      </c>
      <c r="I324" s="27">
        <f t="shared" si="44"/>
        <v>3.3575267037554588</v>
      </c>
      <c r="J324" s="27">
        <f t="shared" si="40"/>
        <v>1030.6515784350538</v>
      </c>
      <c r="K324" s="27"/>
      <c r="L324" s="19"/>
    </row>
    <row r="325" spans="1:14" ht="15.75" thickBot="1">
      <c r="A325" s="29"/>
      <c r="B325" s="30"/>
      <c r="C325" s="31" t="s">
        <v>55</v>
      </c>
      <c r="D325" s="32" t="s">
        <v>128</v>
      </c>
      <c r="E325" s="24"/>
      <c r="F325" s="25">
        <v>1227.8699999999999</v>
      </c>
      <c r="G325" s="26"/>
      <c r="H325" s="27">
        <f>H317*$P$12</f>
        <v>3.7152769154785194E-2</v>
      </c>
      <c r="I325" s="27">
        <f t="shared" si="44"/>
        <v>0.14861107661914078</v>
      </c>
      <c r="J325" s="27">
        <f t="shared" si="40"/>
        <v>45.618770662086092</v>
      </c>
      <c r="K325" s="27"/>
      <c r="L325" s="19"/>
    </row>
    <row r="326" spans="1:14" ht="67.5">
      <c r="A326" s="53" t="s">
        <v>168</v>
      </c>
      <c r="B326" s="54" t="s">
        <v>11</v>
      </c>
      <c r="C326" s="55" t="s">
        <v>38</v>
      </c>
      <c r="D326" s="56"/>
      <c r="E326" s="57" t="s">
        <v>169</v>
      </c>
      <c r="F326" s="58">
        <v>1175.8699999999999</v>
      </c>
      <c r="G326" s="59" t="s">
        <v>63</v>
      </c>
      <c r="H326" s="61">
        <f>I326/4</f>
        <v>6.25</v>
      </c>
      <c r="I326" s="61">
        <v>25</v>
      </c>
      <c r="J326" s="61">
        <f t="shared" si="40"/>
        <v>7349.1874999999991</v>
      </c>
      <c r="K326" s="61">
        <f>J326*4</f>
        <v>29396.749999999996</v>
      </c>
      <c r="L326" s="19"/>
      <c r="M326" s="51"/>
      <c r="N326" s="51"/>
    </row>
    <row r="327" spans="1:14">
      <c r="A327" s="29"/>
      <c r="B327" s="30"/>
      <c r="C327" s="31" t="s">
        <v>40</v>
      </c>
      <c r="D327" s="32" t="s">
        <v>121</v>
      </c>
      <c r="E327" s="24"/>
      <c r="F327" s="25">
        <v>1175.8699999999999</v>
      </c>
      <c r="G327" s="26"/>
      <c r="H327" s="27">
        <f>H326*$P$5</f>
        <v>1.021899424300017</v>
      </c>
      <c r="I327" s="27">
        <f t="shared" ref="I327:I334" si="45">$I$326*P5</f>
        <v>4.087597697200068</v>
      </c>
      <c r="J327" s="27">
        <f>F327*H327</f>
        <v>1201.6208760516608</v>
      </c>
      <c r="K327" s="27"/>
      <c r="L327" s="19"/>
    </row>
    <row r="328" spans="1:14">
      <c r="A328" s="29"/>
      <c r="B328" s="30"/>
      <c r="C328" s="31" t="s">
        <v>42</v>
      </c>
      <c r="D328" s="32" t="s">
        <v>122</v>
      </c>
      <c r="E328" s="24"/>
      <c r="F328" s="25">
        <v>1175.8699999999999</v>
      </c>
      <c r="G328" s="26"/>
      <c r="H328" s="27">
        <f>H326*$P$6</f>
        <v>0.65100033877959196</v>
      </c>
      <c r="I328" s="27">
        <f t="shared" si="45"/>
        <v>2.6040013551183678</v>
      </c>
      <c r="J328" s="27">
        <f t="shared" si="40"/>
        <v>765.49176836075867</v>
      </c>
      <c r="K328" s="27"/>
      <c r="L328" s="19"/>
    </row>
    <row r="329" spans="1:14">
      <c r="A329" s="29"/>
      <c r="B329" s="30"/>
      <c r="C329" s="31" t="s">
        <v>44</v>
      </c>
      <c r="D329" s="32" t="s">
        <v>123</v>
      </c>
      <c r="E329" s="24"/>
      <c r="F329" s="25">
        <v>1175.8699999999999</v>
      </c>
      <c r="G329" s="26"/>
      <c r="H329" s="27">
        <f>H326*$P$7</f>
        <v>0.90142372816542105</v>
      </c>
      <c r="I329" s="27">
        <f t="shared" si="45"/>
        <v>3.6056949126616842</v>
      </c>
      <c r="J329" s="27">
        <f t="shared" si="40"/>
        <v>1059.9571192378735</v>
      </c>
      <c r="K329" s="27"/>
      <c r="L329" s="19"/>
    </row>
    <row r="330" spans="1:14">
      <c r="A330" s="29"/>
      <c r="B330" s="30"/>
      <c r="C330" s="31" t="s">
        <v>46</v>
      </c>
      <c r="D330" s="32" t="s">
        <v>124</v>
      </c>
      <c r="E330" s="24"/>
      <c r="F330" s="25">
        <v>1175.8699999999999</v>
      </c>
      <c r="G330" s="26"/>
      <c r="H330" s="27">
        <f>H326*$P$8</f>
        <v>0.83712739715861506</v>
      </c>
      <c r="I330" s="27">
        <f t="shared" si="45"/>
        <v>3.3485095886344602</v>
      </c>
      <c r="J330" s="27">
        <f t="shared" si="40"/>
        <v>984.35299249690058</v>
      </c>
      <c r="K330" s="27"/>
      <c r="L330" s="19"/>
    </row>
    <row r="331" spans="1:14">
      <c r="A331" s="29"/>
      <c r="B331" s="30"/>
      <c r="C331" s="31" t="s">
        <v>48</v>
      </c>
      <c r="D331" s="32" t="s">
        <v>125</v>
      </c>
      <c r="E331" s="24"/>
      <c r="F331" s="25">
        <v>1175.8699999999999</v>
      </c>
      <c r="G331" s="26"/>
      <c r="H331" s="27">
        <f>H326*$P$9</f>
        <v>0.94136353857853206</v>
      </c>
      <c r="I331" s="27">
        <f t="shared" si="45"/>
        <v>3.7654541543141282</v>
      </c>
      <c r="J331" s="27">
        <f t="shared" si="40"/>
        <v>1106.9211441083385</v>
      </c>
      <c r="K331" s="27"/>
      <c r="L331" s="19"/>
    </row>
    <row r="332" spans="1:14">
      <c r="A332" s="29"/>
      <c r="B332" s="30"/>
      <c r="C332" s="31" t="s">
        <v>50</v>
      </c>
      <c r="D332" s="32" t="s">
        <v>126</v>
      </c>
      <c r="E332" s="24"/>
      <c r="F332" s="25">
        <v>1175.8699999999999</v>
      </c>
      <c r="G332" s="26"/>
      <c r="H332" s="27">
        <f>H326*$P$10</f>
        <v>0.52760050255899438</v>
      </c>
      <c r="I332" s="27">
        <f t="shared" si="45"/>
        <v>2.1104020102359775</v>
      </c>
      <c r="J332" s="27">
        <f t="shared" si="40"/>
        <v>620.38960294404467</v>
      </c>
      <c r="K332" s="27"/>
      <c r="L332" s="19"/>
    </row>
    <row r="333" spans="1:14">
      <c r="A333" s="29"/>
      <c r="B333" s="30"/>
      <c r="C333" s="31" t="s">
        <v>53</v>
      </c>
      <c r="D333" s="32" t="s">
        <v>127</v>
      </c>
      <c r="E333" s="24"/>
      <c r="F333" s="25">
        <v>1175.8699999999999</v>
      </c>
      <c r="G333" s="26"/>
      <c r="H333" s="27">
        <f>H326*$P$11</f>
        <v>1.3115338686544762</v>
      </c>
      <c r="I333" s="27">
        <f t="shared" si="45"/>
        <v>5.2461354746179047</v>
      </c>
      <c r="J333" s="27">
        <f t="shared" si="40"/>
        <v>1542.1933301347387</v>
      </c>
      <c r="K333" s="27"/>
      <c r="L333" s="19"/>
    </row>
    <row r="334" spans="1:14" ht="15.75" thickBot="1">
      <c r="A334" s="29"/>
      <c r="B334" s="30"/>
      <c r="C334" s="31" t="s">
        <v>55</v>
      </c>
      <c r="D334" s="32" t="s">
        <v>128</v>
      </c>
      <c r="E334" s="24"/>
      <c r="F334" s="25">
        <v>1175.8699999999999</v>
      </c>
      <c r="G334" s="26"/>
      <c r="H334" s="27">
        <f>H326*$P$12</f>
        <v>5.8051201804351867E-2</v>
      </c>
      <c r="I334" s="27">
        <f t="shared" si="45"/>
        <v>0.23220480721740747</v>
      </c>
      <c r="J334" s="27">
        <f t="shared" si="40"/>
        <v>68.260666665683218</v>
      </c>
      <c r="K334" s="27"/>
      <c r="L334" s="19"/>
    </row>
    <row r="335" spans="1:14" ht="112.5">
      <c r="A335" s="53" t="s">
        <v>170</v>
      </c>
      <c r="B335" s="54" t="s">
        <v>11</v>
      </c>
      <c r="C335" s="55" t="s">
        <v>38</v>
      </c>
      <c r="D335" s="56"/>
      <c r="E335" s="57" t="s">
        <v>171</v>
      </c>
      <c r="F335" s="58">
        <v>1587.43</v>
      </c>
      <c r="G335" s="59" t="s">
        <v>63</v>
      </c>
      <c r="H335" s="61">
        <f>I335/4</f>
        <v>6.75</v>
      </c>
      <c r="I335" s="61">
        <v>27</v>
      </c>
      <c r="J335" s="61">
        <f t="shared" si="40"/>
        <v>10715.1525</v>
      </c>
      <c r="K335" s="61">
        <f>J335*4</f>
        <v>42860.61</v>
      </c>
      <c r="L335" s="19"/>
      <c r="M335" s="51"/>
      <c r="N335" s="51"/>
    </row>
    <row r="336" spans="1:14">
      <c r="A336" s="29"/>
      <c r="B336" s="30"/>
      <c r="C336" s="31" t="s">
        <v>40</v>
      </c>
      <c r="D336" s="32" t="s">
        <v>121</v>
      </c>
      <c r="E336" s="24"/>
      <c r="F336" s="25">
        <v>1587.43</v>
      </c>
      <c r="G336" s="26"/>
      <c r="H336" s="27">
        <f>H335*$P$5</f>
        <v>1.1036513782440185</v>
      </c>
      <c r="I336" s="27">
        <f t="shared" ref="I336:I343" si="46">$I$335*P5</f>
        <v>4.414605512976074</v>
      </c>
      <c r="J336" s="27">
        <f t="shared" si="40"/>
        <v>1751.9693073659023</v>
      </c>
      <c r="K336" s="27"/>
      <c r="L336" s="19"/>
    </row>
    <row r="337" spans="1:14">
      <c r="A337" s="29"/>
      <c r="B337" s="30"/>
      <c r="C337" s="31" t="s">
        <v>42</v>
      </c>
      <c r="D337" s="32" t="s">
        <v>122</v>
      </c>
      <c r="E337" s="24"/>
      <c r="F337" s="25">
        <v>1587.43</v>
      </c>
      <c r="G337" s="26"/>
      <c r="H337" s="27">
        <f>H335*$P$6</f>
        <v>0.70308036588195932</v>
      </c>
      <c r="I337" s="27">
        <f t="shared" si="46"/>
        <v>2.8123214635278373</v>
      </c>
      <c r="J337" s="27">
        <f t="shared" si="40"/>
        <v>1116.0908652119988</v>
      </c>
      <c r="K337" s="27"/>
      <c r="L337" s="19"/>
    </row>
    <row r="338" spans="1:14">
      <c r="A338" s="29"/>
      <c r="B338" s="30"/>
      <c r="C338" s="31" t="s">
        <v>44</v>
      </c>
      <c r="D338" s="32" t="s">
        <v>123</v>
      </c>
      <c r="E338" s="24"/>
      <c r="F338" s="25">
        <v>1587.43</v>
      </c>
      <c r="G338" s="26"/>
      <c r="H338" s="27">
        <f>H335*$P$7</f>
        <v>0.97353762641865471</v>
      </c>
      <c r="I338" s="27">
        <f t="shared" si="46"/>
        <v>3.8941505056746188</v>
      </c>
      <c r="J338" s="27">
        <f t="shared" si="40"/>
        <v>1545.422834305765</v>
      </c>
      <c r="K338" s="27"/>
      <c r="L338" s="19"/>
    </row>
    <row r="339" spans="1:14">
      <c r="A339" s="29"/>
      <c r="B339" s="30"/>
      <c r="C339" s="31" t="s">
        <v>46</v>
      </c>
      <c r="D339" s="32" t="s">
        <v>124</v>
      </c>
      <c r="E339" s="24"/>
      <c r="F339" s="25">
        <v>1587.43</v>
      </c>
      <c r="G339" s="26"/>
      <c r="H339" s="27">
        <f>H335*$P$8</f>
        <v>0.90409758893130421</v>
      </c>
      <c r="I339" s="27">
        <f t="shared" si="46"/>
        <v>3.6163903557252168</v>
      </c>
      <c r="J339" s="27">
        <f t="shared" ref="J339:J402" si="47">F339*H339</f>
        <v>1435.1916355972203</v>
      </c>
      <c r="K339" s="27"/>
      <c r="L339" s="19"/>
    </row>
    <row r="340" spans="1:14">
      <c r="A340" s="29"/>
      <c r="B340" s="30"/>
      <c r="C340" s="31" t="s">
        <v>48</v>
      </c>
      <c r="D340" s="32" t="s">
        <v>125</v>
      </c>
      <c r="E340" s="24"/>
      <c r="F340" s="25">
        <v>1587.43</v>
      </c>
      <c r="G340" s="26"/>
      <c r="H340" s="27">
        <f>H335*$P$9</f>
        <v>1.0166726216648145</v>
      </c>
      <c r="I340" s="27">
        <f t="shared" si="46"/>
        <v>4.0666904866592581</v>
      </c>
      <c r="J340" s="27">
        <f t="shared" si="47"/>
        <v>1613.8966198093767</v>
      </c>
      <c r="K340" s="27"/>
      <c r="L340" s="19"/>
    </row>
    <row r="341" spans="1:14">
      <c r="A341" s="29"/>
      <c r="B341" s="30"/>
      <c r="C341" s="31" t="s">
        <v>50</v>
      </c>
      <c r="D341" s="32" t="s">
        <v>126</v>
      </c>
      <c r="E341" s="24"/>
      <c r="F341" s="25">
        <v>1587.43</v>
      </c>
      <c r="G341" s="26"/>
      <c r="H341" s="27">
        <f>H335*$P$10</f>
        <v>0.56980854276371395</v>
      </c>
      <c r="I341" s="27">
        <f t="shared" si="46"/>
        <v>2.2792341710548558</v>
      </c>
      <c r="J341" s="27">
        <f t="shared" si="47"/>
        <v>904.53117503940246</v>
      </c>
      <c r="K341" s="27"/>
      <c r="L341" s="19"/>
    </row>
    <row r="342" spans="1:14">
      <c r="A342" s="29"/>
      <c r="B342" s="30"/>
      <c r="C342" s="31" t="s">
        <v>53</v>
      </c>
      <c r="D342" s="32" t="s">
        <v>127</v>
      </c>
      <c r="E342" s="24"/>
      <c r="F342" s="25">
        <v>1587.43</v>
      </c>
      <c r="G342" s="26"/>
      <c r="H342" s="27">
        <f>H335*$P$11</f>
        <v>1.4164565781468341</v>
      </c>
      <c r="I342" s="27">
        <f t="shared" si="46"/>
        <v>5.6658263125873365</v>
      </c>
      <c r="J342" s="27">
        <f t="shared" si="47"/>
        <v>2248.5256658476292</v>
      </c>
      <c r="K342" s="27"/>
      <c r="L342" s="19"/>
    </row>
    <row r="343" spans="1:14" ht="15.75" thickBot="1">
      <c r="A343" s="78"/>
      <c r="B343" s="79"/>
      <c r="C343" s="80" t="s">
        <v>55</v>
      </c>
      <c r="D343" s="81" t="s">
        <v>128</v>
      </c>
      <c r="E343" s="24"/>
      <c r="F343" s="25">
        <v>1587.43</v>
      </c>
      <c r="G343" s="26"/>
      <c r="H343" s="27">
        <f>H335*$P$12</f>
        <v>6.2695297948700018E-2</v>
      </c>
      <c r="I343" s="27">
        <f t="shared" si="46"/>
        <v>0.25078119179480007</v>
      </c>
      <c r="J343" s="27">
        <f t="shared" si="47"/>
        <v>99.524396822704873</v>
      </c>
      <c r="K343" s="27"/>
      <c r="L343" s="19"/>
    </row>
    <row r="344" spans="1:14" ht="56.25">
      <c r="A344" s="53" t="s">
        <v>172</v>
      </c>
      <c r="B344" s="54" t="s">
        <v>11</v>
      </c>
      <c r="C344" s="55" t="s">
        <v>38</v>
      </c>
      <c r="D344" s="56"/>
      <c r="E344" s="57" t="s">
        <v>173</v>
      </c>
      <c r="F344" s="58">
        <v>78.39</v>
      </c>
      <c r="G344" s="59" t="s">
        <v>18</v>
      </c>
      <c r="H344" s="61">
        <v>0</v>
      </c>
      <c r="I344" s="61">
        <f>VLOOKUP(A344,'[2]Proposta noves Unitats d''Obra'!$A$37:$I$91,9,FALSE)</f>
        <v>0</v>
      </c>
      <c r="J344" s="61">
        <f t="shared" si="47"/>
        <v>0</v>
      </c>
      <c r="K344" s="61">
        <f>J344*4</f>
        <v>0</v>
      </c>
      <c r="L344" s="19"/>
      <c r="M344" s="51"/>
      <c r="N344" s="51"/>
    </row>
    <row r="345" spans="1:14">
      <c r="A345" s="29"/>
      <c r="B345" s="30"/>
      <c r="C345" s="31" t="s">
        <v>40</v>
      </c>
      <c r="D345" s="32" t="s">
        <v>121</v>
      </c>
      <c r="E345" s="24"/>
      <c r="F345" s="25">
        <v>78.39</v>
      </c>
      <c r="G345" s="26"/>
      <c r="H345" s="27"/>
      <c r="I345" s="27"/>
      <c r="J345" s="27">
        <f t="shared" si="47"/>
        <v>0</v>
      </c>
      <c r="K345" s="27"/>
      <c r="L345" s="19"/>
    </row>
    <row r="346" spans="1:14">
      <c r="A346" s="29"/>
      <c r="B346" s="30"/>
      <c r="C346" s="31" t="s">
        <v>42</v>
      </c>
      <c r="D346" s="32" t="s">
        <v>122</v>
      </c>
      <c r="E346" s="24"/>
      <c r="F346" s="25">
        <v>78.39</v>
      </c>
      <c r="G346" s="26"/>
      <c r="H346" s="27"/>
      <c r="I346" s="27"/>
      <c r="J346" s="27">
        <f t="shared" si="47"/>
        <v>0</v>
      </c>
      <c r="K346" s="27"/>
      <c r="L346" s="19"/>
    </row>
    <row r="347" spans="1:14">
      <c r="A347" s="29"/>
      <c r="B347" s="30"/>
      <c r="C347" s="31" t="s">
        <v>44</v>
      </c>
      <c r="D347" s="32" t="s">
        <v>123</v>
      </c>
      <c r="E347" s="24"/>
      <c r="F347" s="25">
        <v>78.39</v>
      </c>
      <c r="G347" s="26"/>
      <c r="H347" s="27"/>
      <c r="I347" s="27"/>
      <c r="J347" s="27">
        <f t="shared" si="47"/>
        <v>0</v>
      </c>
      <c r="K347" s="27"/>
      <c r="L347" s="19"/>
    </row>
    <row r="348" spans="1:14">
      <c r="A348" s="29"/>
      <c r="B348" s="30"/>
      <c r="C348" s="31" t="s">
        <v>46</v>
      </c>
      <c r="D348" s="32" t="s">
        <v>124</v>
      </c>
      <c r="E348" s="24"/>
      <c r="F348" s="25">
        <v>78.39</v>
      </c>
      <c r="G348" s="26"/>
      <c r="H348" s="27"/>
      <c r="I348" s="27"/>
      <c r="J348" s="27">
        <f t="shared" si="47"/>
        <v>0</v>
      </c>
      <c r="K348" s="27"/>
      <c r="L348" s="19"/>
    </row>
    <row r="349" spans="1:14">
      <c r="A349" s="29"/>
      <c r="B349" s="30"/>
      <c r="C349" s="31" t="s">
        <v>48</v>
      </c>
      <c r="D349" s="32" t="s">
        <v>125</v>
      </c>
      <c r="E349" s="24"/>
      <c r="F349" s="25">
        <v>78.39</v>
      </c>
      <c r="G349" s="26"/>
      <c r="H349" s="27"/>
      <c r="I349" s="27"/>
      <c r="J349" s="27">
        <f t="shared" si="47"/>
        <v>0</v>
      </c>
      <c r="K349" s="27"/>
      <c r="L349" s="19"/>
    </row>
    <row r="350" spans="1:14">
      <c r="A350" s="29"/>
      <c r="B350" s="30"/>
      <c r="C350" s="31" t="s">
        <v>50</v>
      </c>
      <c r="D350" s="32" t="s">
        <v>126</v>
      </c>
      <c r="E350" s="24"/>
      <c r="F350" s="25">
        <v>78.39</v>
      </c>
      <c r="G350" s="26"/>
      <c r="H350" s="27"/>
      <c r="I350" s="27"/>
      <c r="J350" s="27">
        <f t="shared" si="47"/>
        <v>0</v>
      </c>
      <c r="K350" s="27"/>
      <c r="L350" s="19"/>
    </row>
    <row r="351" spans="1:14">
      <c r="A351" s="29"/>
      <c r="B351" s="30"/>
      <c r="C351" s="31" t="s">
        <v>53</v>
      </c>
      <c r="D351" s="32" t="s">
        <v>127</v>
      </c>
      <c r="E351" s="24"/>
      <c r="F351" s="25">
        <v>78.39</v>
      </c>
      <c r="G351" s="26"/>
      <c r="H351" s="27"/>
      <c r="I351" s="27"/>
      <c r="J351" s="27">
        <f t="shared" si="47"/>
        <v>0</v>
      </c>
      <c r="K351" s="27"/>
      <c r="L351" s="19"/>
    </row>
    <row r="352" spans="1:14" ht="15.75" thickBot="1">
      <c r="A352" s="78"/>
      <c r="B352" s="79"/>
      <c r="C352" s="80" t="s">
        <v>55</v>
      </c>
      <c r="D352" s="81" t="s">
        <v>128</v>
      </c>
      <c r="E352" s="24"/>
      <c r="F352" s="25">
        <v>78.39</v>
      </c>
      <c r="G352" s="26"/>
      <c r="H352" s="27"/>
      <c r="I352" s="27"/>
      <c r="J352" s="27">
        <f t="shared" si="47"/>
        <v>0</v>
      </c>
      <c r="K352" s="27"/>
      <c r="L352" s="19"/>
    </row>
    <row r="353" spans="1:15" ht="56.25">
      <c r="A353" s="53" t="s">
        <v>174</v>
      </c>
      <c r="B353" s="54" t="s">
        <v>11</v>
      </c>
      <c r="C353" s="55" t="s">
        <v>38</v>
      </c>
      <c r="D353" s="56"/>
      <c r="E353" s="57" t="s">
        <v>175</v>
      </c>
      <c r="F353" s="58">
        <v>2080</v>
      </c>
      <c r="G353" s="59" t="s">
        <v>84</v>
      </c>
      <c r="H353" s="61"/>
      <c r="I353" s="61">
        <f>VLOOKUP(A353,'[2]Proposta noves Unitats d''Obra'!$A$37:$I$91,9,FALSE)</f>
        <v>0</v>
      </c>
      <c r="J353" s="61">
        <f t="shared" si="47"/>
        <v>0</v>
      </c>
      <c r="K353" s="61">
        <f>J353*4</f>
        <v>0</v>
      </c>
      <c r="L353" s="19"/>
      <c r="M353" s="51" t="s">
        <v>91</v>
      </c>
      <c r="N353" s="51" t="s">
        <v>92</v>
      </c>
      <c r="O353" t="s">
        <v>93</v>
      </c>
    </row>
    <row r="354" spans="1:15">
      <c r="A354" s="29"/>
      <c r="B354" s="30"/>
      <c r="C354" s="31" t="s">
        <v>40</v>
      </c>
      <c r="D354" s="32" t="s">
        <v>121</v>
      </c>
      <c r="E354" s="24"/>
      <c r="F354" s="25">
        <v>2080</v>
      </c>
      <c r="G354" s="26"/>
      <c r="H354" s="27"/>
      <c r="I354" s="27"/>
      <c r="J354" s="27">
        <f t="shared" si="47"/>
        <v>0</v>
      </c>
      <c r="K354" s="27"/>
      <c r="L354" s="19"/>
      <c r="M354" s="71">
        <v>68</v>
      </c>
      <c r="N354" s="28">
        <f t="shared" ref="N354:N361" si="48">M354/SUM($M$150:$M$157)</f>
        <v>0.14437367303609341</v>
      </c>
      <c r="O354" s="28">
        <f>100000*N354</f>
        <v>14437.367303609341</v>
      </c>
    </row>
    <row r="355" spans="1:15">
      <c r="A355" s="29"/>
      <c r="B355" s="30"/>
      <c r="C355" s="31" t="s">
        <v>42</v>
      </c>
      <c r="D355" s="32" t="s">
        <v>122</v>
      </c>
      <c r="E355" s="24"/>
      <c r="F355" s="25">
        <v>2080</v>
      </c>
      <c r="G355" s="26"/>
      <c r="H355" s="27"/>
      <c r="I355" s="27"/>
      <c r="J355" s="27">
        <f t="shared" si="47"/>
        <v>0</v>
      </c>
      <c r="K355" s="27"/>
      <c r="L355" s="19"/>
      <c r="M355" s="71">
        <v>59</v>
      </c>
      <c r="N355" s="28">
        <f t="shared" si="48"/>
        <v>0.12526539278131635</v>
      </c>
      <c r="O355" s="28">
        <f t="shared" ref="O355:O361" si="49">100000*N355</f>
        <v>12526.539278131635</v>
      </c>
    </row>
    <row r="356" spans="1:15">
      <c r="A356" s="29"/>
      <c r="B356" s="30"/>
      <c r="C356" s="31" t="s">
        <v>44</v>
      </c>
      <c r="D356" s="32" t="s">
        <v>123</v>
      </c>
      <c r="E356" s="24"/>
      <c r="F356" s="25">
        <v>2080</v>
      </c>
      <c r="G356" s="26"/>
      <c r="H356" s="27"/>
      <c r="I356" s="27"/>
      <c r="J356" s="27">
        <f t="shared" si="47"/>
        <v>0</v>
      </c>
      <c r="K356" s="27"/>
      <c r="L356" s="19"/>
      <c r="M356" s="71">
        <v>61</v>
      </c>
      <c r="N356" s="28">
        <f t="shared" si="48"/>
        <v>0.12951167728237792</v>
      </c>
      <c r="O356" s="28">
        <f t="shared" si="49"/>
        <v>12951.167728237791</v>
      </c>
    </row>
    <row r="357" spans="1:15">
      <c r="A357" s="29"/>
      <c r="B357" s="30"/>
      <c r="C357" s="31" t="s">
        <v>46</v>
      </c>
      <c r="D357" s="32" t="s">
        <v>124</v>
      </c>
      <c r="E357" s="24"/>
      <c r="F357" s="25">
        <v>2080</v>
      </c>
      <c r="G357" s="26"/>
      <c r="H357" s="27"/>
      <c r="I357" s="27"/>
      <c r="J357" s="27">
        <f t="shared" si="47"/>
        <v>0</v>
      </c>
      <c r="K357" s="27"/>
      <c r="L357" s="19"/>
      <c r="M357" s="71">
        <v>49</v>
      </c>
      <c r="N357" s="28">
        <f t="shared" si="48"/>
        <v>0.1040339702760085</v>
      </c>
      <c r="O357" s="28">
        <f t="shared" si="49"/>
        <v>10403.397027600849</v>
      </c>
    </row>
    <row r="358" spans="1:15">
      <c r="A358" s="29"/>
      <c r="B358" s="30"/>
      <c r="C358" s="31" t="s">
        <v>48</v>
      </c>
      <c r="D358" s="32" t="s">
        <v>125</v>
      </c>
      <c r="E358" s="24"/>
      <c r="F358" s="25">
        <v>2080</v>
      </c>
      <c r="G358" s="26"/>
      <c r="H358" s="27"/>
      <c r="I358" s="27"/>
      <c r="J358" s="27">
        <f t="shared" si="47"/>
        <v>0</v>
      </c>
      <c r="K358" s="27"/>
      <c r="L358" s="19"/>
      <c r="M358" s="71">
        <v>85</v>
      </c>
      <c r="N358" s="28">
        <f t="shared" si="48"/>
        <v>0.18046709129511676</v>
      </c>
      <c r="O358" s="28">
        <f t="shared" si="49"/>
        <v>18046.709129511677</v>
      </c>
    </row>
    <row r="359" spans="1:15">
      <c r="A359" s="29"/>
      <c r="B359" s="30"/>
      <c r="C359" s="31" t="s">
        <v>50</v>
      </c>
      <c r="D359" s="32" t="s">
        <v>126</v>
      </c>
      <c r="E359" s="24"/>
      <c r="F359" s="25">
        <v>2080</v>
      </c>
      <c r="G359" s="26"/>
      <c r="H359" s="27"/>
      <c r="I359" s="27"/>
      <c r="J359" s="27">
        <f t="shared" si="47"/>
        <v>0</v>
      </c>
      <c r="K359" s="27"/>
      <c r="L359" s="19"/>
      <c r="M359" s="71">
        <v>45</v>
      </c>
      <c r="N359" s="28">
        <f t="shared" si="48"/>
        <v>9.5541401273885357E-2</v>
      </c>
      <c r="O359" s="28">
        <f t="shared" si="49"/>
        <v>9554.1401273885349</v>
      </c>
    </row>
    <row r="360" spans="1:15">
      <c r="A360" s="29"/>
      <c r="B360" s="30"/>
      <c r="C360" s="31" t="s">
        <v>53</v>
      </c>
      <c r="D360" s="32" t="s">
        <v>127</v>
      </c>
      <c r="E360" s="24"/>
      <c r="F360" s="25">
        <v>2080</v>
      </c>
      <c r="G360" s="26"/>
      <c r="H360" s="27"/>
      <c r="I360" s="27"/>
      <c r="J360" s="27">
        <f t="shared" si="47"/>
        <v>0</v>
      </c>
      <c r="K360" s="27"/>
      <c r="L360" s="19"/>
      <c r="M360" s="71">
        <v>99</v>
      </c>
      <c r="N360" s="28">
        <f t="shared" si="48"/>
        <v>0.21019108280254778</v>
      </c>
      <c r="O360" s="28">
        <f t="shared" si="49"/>
        <v>21019.108280254779</v>
      </c>
    </row>
    <row r="361" spans="1:15" ht="15.75" thickBot="1">
      <c r="A361" s="78"/>
      <c r="B361" s="79"/>
      <c r="C361" s="80" t="s">
        <v>55</v>
      </c>
      <c r="D361" s="81" t="s">
        <v>128</v>
      </c>
      <c r="E361" s="24"/>
      <c r="F361" s="25">
        <v>2080</v>
      </c>
      <c r="G361" s="26"/>
      <c r="H361" s="27"/>
      <c r="I361" s="27"/>
      <c r="J361" s="27">
        <f t="shared" si="47"/>
        <v>0</v>
      </c>
      <c r="K361" s="27"/>
      <c r="L361" s="19"/>
      <c r="M361" s="71">
        <v>5</v>
      </c>
      <c r="N361" s="28">
        <f t="shared" si="48"/>
        <v>1.0615711252653927E-2</v>
      </c>
      <c r="O361" s="28">
        <f t="shared" si="49"/>
        <v>1061.5711252653928</v>
      </c>
    </row>
    <row r="362" spans="1:15" ht="78.75">
      <c r="A362" s="53" t="s">
        <v>176</v>
      </c>
      <c r="B362" s="54" t="s">
        <v>11</v>
      </c>
      <c r="C362" s="55" t="s">
        <v>38</v>
      </c>
      <c r="D362" s="56"/>
      <c r="E362" s="57" t="s">
        <v>177</v>
      </c>
      <c r="F362" s="58">
        <v>6.6</v>
      </c>
      <c r="G362" s="59" t="s">
        <v>18</v>
      </c>
      <c r="H362" s="61"/>
      <c r="I362" s="61"/>
      <c r="J362" s="61">
        <f t="shared" si="47"/>
        <v>0</v>
      </c>
      <c r="K362" s="61">
        <f>J362*4</f>
        <v>0</v>
      </c>
      <c r="L362" s="19"/>
      <c r="M362" s="51" t="s">
        <v>91</v>
      </c>
      <c r="N362" s="51" t="s">
        <v>92</v>
      </c>
      <c r="O362" t="s">
        <v>93</v>
      </c>
    </row>
    <row r="363" spans="1:15">
      <c r="A363" s="29"/>
      <c r="B363" s="30"/>
      <c r="C363" s="31" t="s">
        <v>40</v>
      </c>
      <c r="D363" s="32" t="s">
        <v>121</v>
      </c>
      <c r="E363" s="24"/>
      <c r="F363" s="25">
        <v>6.6</v>
      </c>
      <c r="G363" s="26"/>
      <c r="H363" s="27"/>
      <c r="I363" s="27"/>
      <c r="J363" s="27">
        <f t="shared" si="47"/>
        <v>0</v>
      </c>
      <c r="K363" s="27"/>
      <c r="L363" s="19"/>
      <c r="M363" s="71">
        <v>68</v>
      </c>
      <c r="N363" s="28">
        <f t="shared" ref="N363:N370" si="50">M363/SUM($M$150:$M$157)</f>
        <v>0.14437367303609341</v>
      </c>
      <c r="O363" s="28">
        <f>100000*N363</f>
        <v>14437.367303609341</v>
      </c>
    </row>
    <row r="364" spans="1:15">
      <c r="A364" s="29"/>
      <c r="B364" s="30"/>
      <c r="C364" s="31" t="s">
        <v>42</v>
      </c>
      <c r="D364" s="32" t="s">
        <v>122</v>
      </c>
      <c r="E364" s="24"/>
      <c r="F364" s="25">
        <v>6.6</v>
      </c>
      <c r="G364" s="26"/>
      <c r="H364" s="27"/>
      <c r="I364" s="27"/>
      <c r="J364" s="27">
        <f t="shared" si="47"/>
        <v>0</v>
      </c>
      <c r="K364" s="27"/>
      <c r="L364" s="19"/>
      <c r="M364" s="71">
        <v>59</v>
      </c>
      <c r="N364" s="28">
        <f t="shared" si="50"/>
        <v>0.12526539278131635</v>
      </c>
      <c r="O364" s="28">
        <f t="shared" ref="O364:O370" si="51">100000*N364</f>
        <v>12526.539278131635</v>
      </c>
    </row>
    <row r="365" spans="1:15">
      <c r="A365" s="29"/>
      <c r="B365" s="30"/>
      <c r="C365" s="31" t="s">
        <v>44</v>
      </c>
      <c r="D365" s="32" t="s">
        <v>123</v>
      </c>
      <c r="E365" s="24"/>
      <c r="F365" s="25">
        <v>6.6</v>
      </c>
      <c r="G365" s="26"/>
      <c r="H365" s="27"/>
      <c r="I365" s="27"/>
      <c r="J365" s="27">
        <f t="shared" si="47"/>
        <v>0</v>
      </c>
      <c r="K365" s="27"/>
      <c r="L365" s="19"/>
      <c r="M365" s="71">
        <v>61</v>
      </c>
      <c r="N365" s="28">
        <f t="shared" si="50"/>
        <v>0.12951167728237792</v>
      </c>
      <c r="O365" s="28">
        <f t="shared" si="51"/>
        <v>12951.167728237791</v>
      </c>
    </row>
    <row r="366" spans="1:15">
      <c r="A366" s="29"/>
      <c r="B366" s="30"/>
      <c r="C366" s="31" t="s">
        <v>46</v>
      </c>
      <c r="D366" s="32" t="s">
        <v>124</v>
      </c>
      <c r="E366" s="24"/>
      <c r="F366" s="25">
        <v>6.6</v>
      </c>
      <c r="G366" s="26"/>
      <c r="H366" s="27"/>
      <c r="I366" s="27"/>
      <c r="J366" s="27">
        <f t="shared" si="47"/>
        <v>0</v>
      </c>
      <c r="K366" s="27"/>
      <c r="L366" s="19"/>
      <c r="M366" s="71">
        <v>49</v>
      </c>
      <c r="N366" s="28">
        <f t="shared" si="50"/>
        <v>0.1040339702760085</v>
      </c>
      <c r="O366" s="28">
        <f t="shared" si="51"/>
        <v>10403.397027600849</v>
      </c>
    </row>
    <row r="367" spans="1:15">
      <c r="A367" s="29"/>
      <c r="B367" s="30"/>
      <c r="C367" s="31" t="s">
        <v>48</v>
      </c>
      <c r="D367" s="32" t="s">
        <v>125</v>
      </c>
      <c r="E367" s="24"/>
      <c r="F367" s="25">
        <v>6.6</v>
      </c>
      <c r="G367" s="26"/>
      <c r="H367" s="27"/>
      <c r="I367" s="27"/>
      <c r="J367" s="27">
        <f t="shared" si="47"/>
        <v>0</v>
      </c>
      <c r="K367" s="27"/>
      <c r="L367" s="19"/>
      <c r="M367" s="71">
        <v>85</v>
      </c>
      <c r="N367" s="28">
        <f t="shared" si="50"/>
        <v>0.18046709129511676</v>
      </c>
      <c r="O367" s="28">
        <f t="shared" si="51"/>
        <v>18046.709129511677</v>
      </c>
    </row>
    <row r="368" spans="1:15">
      <c r="A368" s="29"/>
      <c r="B368" s="30"/>
      <c r="C368" s="31" t="s">
        <v>50</v>
      </c>
      <c r="D368" s="32" t="s">
        <v>126</v>
      </c>
      <c r="E368" s="24"/>
      <c r="F368" s="25">
        <v>6.6</v>
      </c>
      <c r="G368" s="26"/>
      <c r="H368" s="27"/>
      <c r="I368" s="27"/>
      <c r="J368" s="27">
        <f t="shared" si="47"/>
        <v>0</v>
      </c>
      <c r="K368" s="27"/>
      <c r="L368" s="19"/>
      <c r="M368" s="71">
        <v>45</v>
      </c>
      <c r="N368" s="28">
        <f t="shared" si="50"/>
        <v>9.5541401273885357E-2</v>
      </c>
      <c r="O368" s="28">
        <f t="shared" si="51"/>
        <v>9554.1401273885349</v>
      </c>
    </row>
    <row r="369" spans="1:15">
      <c r="A369" s="29"/>
      <c r="B369" s="30"/>
      <c r="C369" s="31" t="s">
        <v>53</v>
      </c>
      <c r="D369" s="32" t="s">
        <v>127</v>
      </c>
      <c r="E369" s="24"/>
      <c r="F369" s="25">
        <v>6.6</v>
      </c>
      <c r="G369" s="26"/>
      <c r="H369" s="27"/>
      <c r="I369" s="27"/>
      <c r="J369" s="27">
        <f t="shared" si="47"/>
        <v>0</v>
      </c>
      <c r="K369" s="27"/>
      <c r="L369" s="19"/>
      <c r="M369" s="71">
        <v>99</v>
      </c>
      <c r="N369" s="28">
        <f t="shared" si="50"/>
        <v>0.21019108280254778</v>
      </c>
      <c r="O369" s="28">
        <f t="shared" si="51"/>
        <v>21019.108280254779</v>
      </c>
    </row>
    <row r="370" spans="1:15" ht="15.75" thickBot="1">
      <c r="A370" s="78"/>
      <c r="B370" s="79"/>
      <c r="C370" s="80" t="s">
        <v>55</v>
      </c>
      <c r="D370" s="81" t="s">
        <v>128</v>
      </c>
      <c r="E370" s="24"/>
      <c r="F370" s="25">
        <v>6.6</v>
      </c>
      <c r="G370" s="26"/>
      <c r="H370" s="27"/>
      <c r="I370" s="27"/>
      <c r="J370" s="27">
        <f t="shared" si="47"/>
        <v>0</v>
      </c>
      <c r="K370" s="27"/>
      <c r="L370" s="19"/>
      <c r="M370" s="71">
        <v>5</v>
      </c>
      <c r="N370" s="28">
        <f t="shared" si="50"/>
        <v>1.0615711252653927E-2</v>
      </c>
      <c r="O370" s="28">
        <f t="shared" si="51"/>
        <v>1061.5711252653928</v>
      </c>
    </row>
    <row r="371" spans="1:15" ht="67.5">
      <c r="A371" s="53" t="s">
        <v>178</v>
      </c>
      <c r="B371" s="54" t="s">
        <v>11</v>
      </c>
      <c r="C371" s="55" t="s">
        <v>38</v>
      </c>
      <c r="D371" s="56"/>
      <c r="E371" s="57" t="s">
        <v>179</v>
      </c>
      <c r="F371" s="58">
        <v>6.6</v>
      </c>
      <c r="G371" s="59" t="s">
        <v>18</v>
      </c>
      <c r="H371" s="61"/>
      <c r="I371" s="61"/>
      <c r="J371" s="61">
        <f t="shared" si="47"/>
        <v>0</v>
      </c>
      <c r="K371" s="61">
        <f>J371*4</f>
        <v>0</v>
      </c>
      <c r="L371" s="19"/>
      <c r="M371" s="51" t="s">
        <v>91</v>
      </c>
      <c r="N371" s="51" t="s">
        <v>92</v>
      </c>
      <c r="O371" t="s">
        <v>93</v>
      </c>
    </row>
    <row r="372" spans="1:15">
      <c r="A372" s="29"/>
      <c r="B372" s="30"/>
      <c r="C372" s="31" t="s">
        <v>40</v>
      </c>
      <c r="D372" s="32" t="s">
        <v>121</v>
      </c>
      <c r="E372" s="24"/>
      <c r="F372" s="25">
        <v>6.6</v>
      </c>
      <c r="G372" s="26"/>
      <c r="H372" s="27"/>
      <c r="I372" s="27"/>
      <c r="J372" s="27">
        <f t="shared" si="47"/>
        <v>0</v>
      </c>
      <c r="K372" s="27"/>
      <c r="L372" s="19"/>
      <c r="M372" s="71">
        <v>68</v>
      </c>
      <c r="N372" s="28">
        <f t="shared" ref="N372:N379" si="52">M372/SUM($M$150:$M$157)</f>
        <v>0.14437367303609341</v>
      </c>
      <c r="O372" s="28">
        <f>100000*N372</f>
        <v>14437.367303609341</v>
      </c>
    </row>
    <row r="373" spans="1:15">
      <c r="A373" s="29"/>
      <c r="B373" s="30"/>
      <c r="C373" s="31" t="s">
        <v>42</v>
      </c>
      <c r="D373" s="32" t="s">
        <v>122</v>
      </c>
      <c r="E373" s="24"/>
      <c r="F373" s="25">
        <v>6.6</v>
      </c>
      <c r="G373" s="26"/>
      <c r="H373" s="27"/>
      <c r="I373" s="27"/>
      <c r="J373" s="27">
        <f t="shared" si="47"/>
        <v>0</v>
      </c>
      <c r="K373" s="27"/>
      <c r="L373" s="19"/>
      <c r="M373" s="71">
        <v>59</v>
      </c>
      <c r="N373" s="28">
        <f t="shared" si="52"/>
        <v>0.12526539278131635</v>
      </c>
      <c r="O373" s="28">
        <f t="shared" ref="O373:O379" si="53">100000*N373</f>
        <v>12526.539278131635</v>
      </c>
    </row>
    <row r="374" spans="1:15">
      <c r="A374" s="29"/>
      <c r="B374" s="30"/>
      <c r="C374" s="31" t="s">
        <v>44</v>
      </c>
      <c r="D374" s="32" t="s">
        <v>123</v>
      </c>
      <c r="E374" s="24"/>
      <c r="F374" s="25">
        <v>6.6</v>
      </c>
      <c r="G374" s="26"/>
      <c r="H374" s="27"/>
      <c r="I374" s="27"/>
      <c r="J374" s="27">
        <f t="shared" si="47"/>
        <v>0</v>
      </c>
      <c r="K374" s="27"/>
      <c r="L374" s="19"/>
      <c r="M374" s="71">
        <v>61</v>
      </c>
      <c r="N374" s="28">
        <f t="shared" si="52"/>
        <v>0.12951167728237792</v>
      </c>
      <c r="O374" s="28">
        <f t="shared" si="53"/>
        <v>12951.167728237791</v>
      </c>
    </row>
    <row r="375" spans="1:15">
      <c r="A375" s="29"/>
      <c r="B375" s="30"/>
      <c r="C375" s="31" t="s">
        <v>46</v>
      </c>
      <c r="D375" s="32" t="s">
        <v>124</v>
      </c>
      <c r="E375" s="24"/>
      <c r="F375" s="25">
        <v>6.6</v>
      </c>
      <c r="G375" s="26"/>
      <c r="H375" s="27"/>
      <c r="I375" s="27"/>
      <c r="J375" s="27">
        <f t="shared" si="47"/>
        <v>0</v>
      </c>
      <c r="K375" s="27"/>
      <c r="L375" s="19"/>
      <c r="M375" s="71">
        <v>49</v>
      </c>
      <c r="N375" s="28">
        <f t="shared" si="52"/>
        <v>0.1040339702760085</v>
      </c>
      <c r="O375" s="28">
        <f t="shared" si="53"/>
        <v>10403.397027600849</v>
      </c>
    </row>
    <row r="376" spans="1:15">
      <c r="A376" s="29"/>
      <c r="B376" s="30"/>
      <c r="C376" s="31" t="s">
        <v>48</v>
      </c>
      <c r="D376" s="32" t="s">
        <v>125</v>
      </c>
      <c r="E376" s="24"/>
      <c r="F376" s="25">
        <v>6.6</v>
      </c>
      <c r="G376" s="26"/>
      <c r="H376" s="27"/>
      <c r="I376" s="27"/>
      <c r="J376" s="27">
        <f t="shared" si="47"/>
        <v>0</v>
      </c>
      <c r="K376" s="27"/>
      <c r="L376" s="19"/>
      <c r="M376" s="71">
        <v>85</v>
      </c>
      <c r="N376" s="28">
        <f t="shared" si="52"/>
        <v>0.18046709129511676</v>
      </c>
      <c r="O376" s="28">
        <f t="shared" si="53"/>
        <v>18046.709129511677</v>
      </c>
    </row>
    <row r="377" spans="1:15">
      <c r="A377" s="29"/>
      <c r="B377" s="30"/>
      <c r="C377" s="31" t="s">
        <v>50</v>
      </c>
      <c r="D377" s="32" t="s">
        <v>126</v>
      </c>
      <c r="E377" s="24"/>
      <c r="F377" s="25">
        <v>6.6</v>
      </c>
      <c r="G377" s="26"/>
      <c r="H377" s="27"/>
      <c r="I377" s="27"/>
      <c r="J377" s="27">
        <f t="shared" si="47"/>
        <v>0</v>
      </c>
      <c r="K377" s="27"/>
      <c r="L377" s="19"/>
      <c r="M377" s="71">
        <v>45</v>
      </c>
      <c r="N377" s="28">
        <f t="shared" si="52"/>
        <v>9.5541401273885357E-2</v>
      </c>
      <c r="O377" s="28">
        <f t="shared" si="53"/>
        <v>9554.1401273885349</v>
      </c>
    </row>
    <row r="378" spans="1:15">
      <c r="A378" s="29"/>
      <c r="B378" s="30"/>
      <c r="C378" s="31" t="s">
        <v>53</v>
      </c>
      <c r="D378" s="32" t="s">
        <v>127</v>
      </c>
      <c r="E378" s="24"/>
      <c r="F378" s="25">
        <v>6.6</v>
      </c>
      <c r="G378" s="26"/>
      <c r="H378" s="27"/>
      <c r="I378" s="27"/>
      <c r="J378" s="27">
        <f t="shared" si="47"/>
        <v>0</v>
      </c>
      <c r="K378" s="27"/>
      <c r="L378" s="19"/>
      <c r="M378" s="71">
        <v>99</v>
      </c>
      <c r="N378" s="28">
        <f t="shared" si="52"/>
        <v>0.21019108280254778</v>
      </c>
      <c r="O378" s="28">
        <f t="shared" si="53"/>
        <v>21019.108280254779</v>
      </c>
    </row>
    <row r="379" spans="1:15" ht="15.75" thickBot="1">
      <c r="A379" s="78"/>
      <c r="B379" s="79"/>
      <c r="C379" s="80" t="s">
        <v>55</v>
      </c>
      <c r="D379" s="81" t="s">
        <v>128</v>
      </c>
      <c r="E379" s="24"/>
      <c r="F379" s="25">
        <v>6.6</v>
      </c>
      <c r="G379" s="26"/>
      <c r="H379" s="27"/>
      <c r="I379" s="27"/>
      <c r="J379" s="27">
        <f t="shared" si="47"/>
        <v>0</v>
      </c>
      <c r="K379" s="27"/>
      <c r="L379" s="19"/>
      <c r="M379" s="71">
        <v>5</v>
      </c>
      <c r="N379" s="28">
        <f t="shared" si="52"/>
        <v>1.0615711252653927E-2</v>
      </c>
      <c r="O379" s="28">
        <f t="shared" si="53"/>
        <v>1061.5711252653928</v>
      </c>
    </row>
    <row r="380" spans="1:15" ht="101.25">
      <c r="A380" s="53" t="s">
        <v>180</v>
      </c>
      <c r="B380" s="54" t="s">
        <v>11</v>
      </c>
      <c r="C380" s="55" t="s">
        <v>38</v>
      </c>
      <c r="D380" s="56"/>
      <c r="E380" s="57" t="s">
        <v>181</v>
      </c>
      <c r="F380" s="58">
        <v>1136.68</v>
      </c>
      <c r="G380" s="59" t="s">
        <v>84</v>
      </c>
      <c r="H380" s="61">
        <f>I380/4</f>
        <v>7.5</v>
      </c>
      <c r="I380" s="61">
        <v>30</v>
      </c>
      <c r="J380" s="61">
        <f t="shared" si="47"/>
        <v>8525.1</v>
      </c>
      <c r="K380" s="61">
        <f>J380*4</f>
        <v>34100.400000000001</v>
      </c>
      <c r="L380" s="19"/>
      <c r="M380" s="51" t="s">
        <v>91</v>
      </c>
      <c r="N380" s="51" t="s">
        <v>92</v>
      </c>
      <c r="O380" t="s">
        <v>93</v>
      </c>
    </row>
    <row r="381" spans="1:15">
      <c r="A381" s="29"/>
      <c r="B381" s="30"/>
      <c r="C381" s="31" t="s">
        <v>40</v>
      </c>
      <c r="D381" s="32" t="s">
        <v>121</v>
      </c>
      <c r="E381" s="24"/>
      <c r="F381" s="25">
        <v>1136.68</v>
      </c>
      <c r="G381" s="26"/>
      <c r="H381" s="27">
        <f>H380*$P$5</f>
        <v>1.2262793091600206</v>
      </c>
      <c r="I381" s="27">
        <f t="shared" ref="I381:I388" si="54">$I$380*P5</f>
        <v>4.9051172366400824</v>
      </c>
      <c r="J381" s="27">
        <f t="shared" si="47"/>
        <v>1393.8871651360123</v>
      </c>
      <c r="K381" s="27"/>
      <c r="L381" s="19"/>
      <c r="M381" s="71">
        <v>68</v>
      </c>
      <c r="N381" s="28">
        <f t="shared" ref="N381:N388" si="55">M381/SUM($M$150:$M$157)</f>
        <v>0.14437367303609341</v>
      </c>
      <c r="O381" s="28">
        <f>100000*N381</f>
        <v>14437.367303609341</v>
      </c>
    </row>
    <row r="382" spans="1:15">
      <c r="A382" s="29"/>
      <c r="B382" s="30"/>
      <c r="C382" s="31" t="s">
        <v>42</v>
      </c>
      <c r="D382" s="32" t="s">
        <v>122</v>
      </c>
      <c r="E382" s="24"/>
      <c r="F382" s="25">
        <v>1136.68</v>
      </c>
      <c r="G382" s="26"/>
      <c r="H382" s="27">
        <f>H380*$P$6</f>
        <v>0.78120040653551037</v>
      </c>
      <c r="I382" s="27">
        <f t="shared" si="54"/>
        <v>3.1248016261420415</v>
      </c>
      <c r="J382" s="27">
        <f t="shared" si="47"/>
        <v>887.97487810078394</v>
      </c>
      <c r="K382" s="27"/>
      <c r="L382" s="19"/>
      <c r="M382" s="71">
        <v>59</v>
      </c>
      <c r="N382" s="28">
        <f t="shared" si="55"/>
        <v>0.12526539278131635</v>
      </c>
      <c r="O382" s="28">
        <f t="shared" ref="O382:O388" si="56">100000*N382</f>
        <v>12526.539278131635</v>
      </c>
    </row>
    <row r="383" spans="1:15">
      <c r="A383" s="29"/>
      <c r="B383" s="30"/>
      <c r="C383" s="31" t="s">
        <v>44</v>
      </c>
      <c r="D383" s="32" t="s">
        <v>123</v>
      </c>
      <c r="E383" s="24"/>
      <c r="F383" s="25">
        <v>1136.68</v>
      </c>
      <c r="G383" s="26"/>
      <c r="H383" s="27">
        <f>H380*$P$7</f>
        <v>1.0817084737985052</v>
      </c>
      <c r="I383" s="27">
        <f t="shared" si="54"/>
        <v>4.3268338951940208</v>
      </c>
      <c r="J383" s="27">
        <f t="shared" si="47"/>
        <v>1229.5563879972849</v>
      </c>
      <c r="K383" s="27"/>
      <c r="L383" s="19"/>
      <c r="M383" s="71">
        <v>61</v>
      </c>
      <c r="N383" s="28">
        <f t="shared" si="55"/>
        <v>0.12951167728237792</v>
      </c>
      <c r="O383" s="28">
        <f t="shared" si="56"/>
        <v>12951.167728237791</v>
      </c>
    </row>
    <row r="384" spans="1:15">
      <c r="A384" s="29"/>
      <c r="B384" s="30"/>
      <c r="C384" s="31" t="s">
        <v>46</v>
      </c>
      <c r="D384" s="32" t="s">
        <v>124</v>
      </c>
      <c r="E384" s="24"/>
      <c r="F384" s="25">
        <v>1136.68</v>
      </c>
      <c r="G384" s="26"/>
      <c r="H384" s="27">
        <f>H380*$P$8</f>
        <v>1.004552876590338</v>
      </c>
      <c r="I384" s="27">
        <f t="shared" si="54"/>
        <v>4.0182115063613519</v>
      </c>
      <c r="J384" s="27">
        <f t="shared" si="47"/>
        <v>1141.8551637627054</v>
      </c>
      <c r="K384" s="27"/>
      <c r="L384" s="19"/>
      <c r="M384" s="71">
        <v>49</v>
      </c>
      <c r="N384" s="28">
        <f t="shared" si="55"/>
        <v>0.1040339702760085</v>
      </c>
      <c r="O384" s="28">
        <f t="shared" si="56"/>
        <v>10403.397027600849</v>
      </c>
    </row>
    <row r="385" spans="1:15">
      <c r="A385" s="29"/>
      <c r="B385" s="30"/>
      <c r="C385" s="31" t="s">
        <v>48</v>
      </c>
      <c r="D385" s="32" t="s">
        <v>125</v>
      </c>
      <c r="E385" s="24"/>
      <c r="F385" s="25">
        <v>1136.68</v>
      </c>
      <c r="G385" s="26"/>
      <c r="H385" s="27">
        <f>H380*$P$9</f>
        <v>1.1296362462942384</v>
      </c>
      <c r="I385" s="27">
        <f t="shared" si="54"/>
        <v>4.5185449851769537</v>
      </c>
      <c r="J385" s="27">
        <f t="shared" si="47"/>
        <v>1284.0349284377351</v>
      </c>
      <c r="K385" s="27"/>
      <c r="L385" s="19"/>
      <c r="M385" s="71">
        <v>85</v>
      </c>
      <c r="N385" s="28">
        <f t="shared" si="55"/>
        <v>0.18046709129511676</v>
      </c>
      <c r="O385" s="28">
        <f t="shared" si="56"/>
        <v>18046.709129511677</v>
      </c>
    </row>
    <row r="386" spans="1:15">
      <c r="A386" s="29"/>
      <c r="B386" s="30"/>
      <c r="C386" s="31" t="s">
        <v>50</v>
      </c>
      <c r="D386" s="32" t="s">
        <v>126</v>
      </c>
      <c r="E386" s="24"/>
      <c r="F386" s="25">
        <v>1136.68</v>
      </c>
      <c r="G386" s="26"/>
      <c r="H386" s="27">
        <f>H380*$P$10</f>
        <v>0.63312060307079321</v>
      </c>
      <c r="I386" s="27">
        <f t="shared" si="54"/>
        <v>2.5324824122831728</v>
      </c>
      <c r="J386" s="27">
        <f t="shared" si="47"/>
        <v>719.65552709850931</v>
      </c>
      <c r="K386" s="27"/>
      <c r="L386" s="19"/>
      <c r="M386" s="71">
        <v>45</v>
      </c>
      <c r="N386" s="28">
        <f t="shared" si="55"/>
        <v>9.5541401273885357E-2</v>
      </c>
      <c r="O386" s="28">
        <f t="shared" si="56"/>
        <v>9554.1401273885349</v>
      </c>
    </row>
    <row r="387" spans="1:15">
      <c r="A387" s="29"/>
      <c r="B387" s="30"/>
      <c r="C387" s="31" t="s">
        <v>53</v>
      </c>
      <c r="D387" s="32" t="s">
        <v>127</v>
      </c>
      <c r="E387" s="24"/>
      <c r="F387" s="25">
        <v>1136.68</v>
      </c>
      <c r="G387" s="26"/>
      <c r="H387" s="27">
        <f>H380*$P$11</f>
        <v>1.5738406423853712</v>
      </c>
      <c r="I387" s="27">
        <f t="shared" si="54"/>
        <v>6.295362569541485</v>
      </c>
      <c r="J387" s="27">
        <f t="shared" si="47"/>
        <v>1788.953181386604</v>
      </c>
      <c r="K387" s="27"/>
      <c r="L387" s="19"/>
      <c r="M387" s="71">
        <v>99</v>
      </c>
      <c r="N387" s="28">
        <f t="shared" si="55"/>
        <v>0.21019108280254778</v>
      </c>
      <c r="O387" s="28">
        <f t="shared" si="56"/>
        <v>21019.108280254779</v>
      </c>
    </row>
    <row r="388" spans="1:15" ht="15.75" thickBot="1">
      <c r="A388" s="78"/>
      <c r="B388" s="79"/>
      <c r="C388" s="80" t="s">
        <v>55</v>
      </c>
      <c r="D388" s="81" t="s">
        <v>128</v>
      </c>
      <c r="E388" s="24"/>
      <c r="F388" s="25">
        <v>1136.68</v>
      </c>
      <c r="G388" s="26"/>
      <c r="H388" s="27">
        <f>H380*$P$12</f>
        <v>6.9661442165222243E-2</v>
      </c>
      <c r="I388" s="27">
        <f t="shared" si="54"/>
        <v>0.27864576866088897</v>
      </c>
      <c r="J388" s="27">
        <f t="shared" si="47"/>
        <v>79.182768080364824</v>
      </c>
      <c r="K388" s="27"/>
      <c r="L388" s="19"/>
      <c r="M388" s="71">
        <v>5</v>
      </c>
      <c r="N388" s="28">
        <f t="shared" si="55"/>
        <v>1.0615711252653927E-2</v>
      </c>
      <c r="O388" s="28">
        <f t="shared" si="56"/>
        <v>1061.5711252653928</v>
      </c>
    </row>
    <row r="389" spans="1:15" ht="67.5">
      <c r="A389" s="53" t="s">
        <v>182</v>
      </c>
      <c r="B389" s="54" t="s">
        <v>11</v>
      </c>
      <c r="C389" s="55" t="s">
        <v>38</v>
      </c>
      <c r="D389" s="56"/>
      <c r="E389" s="57" t="s">
        <v>183</v>
      </c>
      <c r="F389" s="58">
        <v>1388.88</v>
      </c>
      <c r="G389" s="59" t="s">
        <v>84</v>
      </c>
      <c r="H389" s="61">
        <f>I389/4</f>
        <v>10</v>
      </c>
      <c r="I389" s="61">
        <v>40</v>
      </c>
      <c r="J389" s="61">
        <f t="shared" si="47"/>
        <v>13888.800000000001</v>
      </c>
      <c r="K389" s="61">
        <f>J389*4</f>
        <v>55555.200000000004</v>
      </c>
      <c r="L389" s="19"/>
      <c r="M389" s="51" t="s">
        <v>91</v>
      </c>
      <c r="N389" s="51" t="s">
        <v>92</v>
      </c>
      <c r="O389" t="s">
        <v>93</v>
      </c>
    </row>
    <row r="390" spans="1:15">
      <c r="A390" s="29"/>
      <c r="B390" s="30"/>
      <c r="C390" s="31" t="s">
        <v>40</v>
      </c>
      <c r="D390" s="32" t="s">
        <v>121</v>
      </c>
      <c r="E390" s="24"/>
      <c r="F390" s="25">
        <v>1136.68</v>
      </c>
      <c r="G390" s="26"/>
      <c r="H390" s="27">
        <f>H389*$P$5</f>
        <v>1.6350390788800273</v>
      </c>
      <c r="I390" s="27">
        <f t="shared" ref="I390:I397" si="57">$I$389*P5</f>
        <v>6.5401563155201092</v>
      </c>
      <c r="J390" s="27">
        <f t="shared" si="47"/>
        <v>1858.5162201813496</v>
      </c>
      <c r="K390" s="27"/>
      <c r="L390" s="19"/>
      <c r="M390" s="71">
        <v>68</v>
      </c>
      <c r="N390" s="28">
        <f t="shared" ref="N390:N397" si="58">M390/SUM($M$150:$M$157)</f>
        <v>0.14437367303609341</v>
      </c>
      <c r="O390" s="28">
        <f>100000*N390</f>
        <v>14437.367303609341</v>
      </c>
    </row>
    <row r="391" spans="1:15">
      <c r="A391" s="29"/>
      <c r="B391" s="30"/>
      <c r="C391" s="31" t="s">
        <v>42</v>
      </c>
      <c r="D391" s="32" t="s">
        <v>122</v>
      </c>
      <c r="E391" s="24"/>
      <c r="F391" s="25">
        <v>1136.68</v>
      </c>
      <c r="G391" s="26"/>
      <c r="H391" s="27">
        <f>H389*$P$6</f>
        <v>1.0416005420473471</v>
      </c>
      <c r="I391" s="27">
        <f t="shared" si="57"/>
        <v>4.1664021681893884</v>
      </c>
      <c r="J391" s="27">
        <f t="shared" si="47"/>
        <v>1183.9665041343785</v>
      </c>
      <c r="K391" s="27"/>
      <c r="L391" s="19"/>
      <c r="M391" s="71">
        <v>59</v>
      </c>
      <c r="N391" s="28">
        <f t="shared" si="58"/>
        <v>0.12526539278131635</v>
      </c>
      <c r="O391" s="28">
        <f t="shared" ref="O391:O397" si="59">100000*N391</f>
        <v>12526.539278131635</v>
      </c>
    </row>
    <row r="392" spans="1:15">
      <c r="A392" s="29"/>
      <c r="B392" s="30"/>
      <c r="C392" s="31" t="s">
        <v>44</v>
      </c>
      <c r="D392" s="32" t="s">
        <v>123</v>
      </c>
      <c r="E392" s="24"/>
      <c r="F392" s="25">
        <v>1136.68</v>
      </c>
      <c r="G392" s="26"/>
      <c r="H392" s="27">
        <f>H389*$P$7</f>
        <v>1.4422779650646735</v>
      </c>
      <c r="I392" s="27">
        <f t="shared" si="57"/>
        <v>5.7691118602586942</v>
      </c>
      <c r="J392" s="27">
        <f t="shared" si="47"/>
        <v>1639.4085173297133</v>
      </c>
      <c r="K392" s="27"/>
      <c r="L392" s="19"/>
      <c r="M392" s="71">
        <v>61</v>
      </c>
      <c r="N392" s="28">
        <f t="shared" si="58"/>
        <v>0.12951167728237792</v>
      </c>
      <c r="O392" s="28">
        <f t="shared" si="59"/>
        <v>12951.167728237791</v>
      </c>
    </row>
    <row r="393" spans="1:15">
      <c r="A393" s="29"/>
      <c r="B393" s="30"/>
      <c r="C393" s="31" t="s">
        <v>46</v>
      </c>
      <c r="D393" s="32" t="s">
        <v>124</v>
      </c>
      <c r="E393" s="24"/>
      <c r="F393" s="25">
        <v>1136.68</v>
      </c>
      <c r="G393" s="26"/>
      <c r="H393" s="27">
        <f>H389*$P$8</f>
        <v>1.3394038354537841</v>
      </c>
      <c r="I393" s="27">
        <f t="shared" si="57"/>
        <v>5.3576153418151362</v>
      </c>
      <c r="J393" s="27">
        <f t="shared" si="47"/>
        <v>1522.4735516836074</v>
      </c>
      <c r="K393" s="27"/>
      <c r="L393" s="19"/>
      <c r="M393" s="71">
        <v>49</v>
      </c>
      <c r="N393" s="28">
        <f t="shared" si="58"/>
        <v>0.1040339702760085</v>
      </c>
      <c r="O393" s="28">
        <f t="shared" si="59"/>
        <v>10403.397027600849</v>
      </c>
    </row>
    <row r="394" spans="1:15">
      <c r="A394" s="29"/>
      <c r="B394" s="30"/>
      <c r="C394" s="31" t="s">
        <v>48</v>
      </c>
      <c r="D394" s="32" t="s">
        <v>125</v>
      </c>
      <c r="E394" s="24"/>
      <c r="F394" s="25">
        <v>1136.68</v>
      </c>
      <c r="G394" s="26"/>
      <c r="H394" s="27">
        <f>H389*$P$9</f>
        <v>1.5061816617256514</v>
      </c>
      <c r="I394" s="27">
        <f t="shared" si="57"/>
        <v>6.0247266469026055</v>
      </c>
      <c r="J394" s="27">
        <f t="shared" si="47"/>
        <v>1712.0465712503135</v>
      </c>
      <c r="K394" s="27"/>
      <c r="L394" s="19"/>
      <c r="M394" s="71">
        <v>85</v>
      </c>
      <c r="N394" s="28">
        <f t="shared" si="58"/>
        <v>0.18046709129511676</v>
      </c>
      <c r="O394" s="28">
        <f t="shared" si="59"/>
        <v>18046.709129511677</v>
      </c>
    </row>
    <row r="395" spans="1:15">
      <c r="A395" s="29"/>
      <c r="B395" s="30"/>
      <c r="C395" s="31" t="s">
        <v>50</v>
      </c>
      <c r="D395" s="32" t="s">
        <v>126</v>
      </c>
      <c r="E395" s="24"/>
      <c r="F395" s="25">
        <v>1136.68</v>
      </c>
      <c r="G395" s="26"/>
      <c r="H395" s="27">
        <f>H389*$P$10</f>
        <v>0.84416080409439098</v>
      </c>
      <c r="I395" s="27">
        <f t="shared" si="57"/>
        <v>3.3766432163775639</v>
      </c>
      <c r="J395" s="27">
        <f t="shared" si="47"/>
        <v>959.54070279801238</v>
      </c>
      <c r="K395" s="27"/>
      <c r="L395" s="19"/>
      <c r="M395" s="71">
        <v>45</v>
      </c>
      <c r="N395" s="28">
        <f t="shared" si="58"/>
        <v>9.5541401273885357E-2</v>
      </c>
      <c r="O395" s="28">
        <f t="shared" si="59"/>
        <v>9554.1401273885349</v>
      </c>
    </row>
    <row r="396" spans="1:15">
      <c r="A396" s="29"/>
      <c r="B396" s="30"/>
      <c r="C396" s="31" t="s">
        <v>53</v>
      </c>
      <c r="D396" s="32" t="s">
        <v>127</v>
      </c>
      <c r="E396" s="24"/>
      <c r="F396" s="25">
        <v>1136.68</v>
      </c>
      <c r="G396" s="26"/>
      <c r="H396" s="27">
        <f>H389*$P$11</f>
        <v>2.0984541898471618</v>
      </c>
      <c r="I396" s="27">
        <f t="shared" si="57"/>
        <v>8.3938167593886472</v>
      </c>
      <c r="J396" s="27">
        <f t="shared" si="47"/>
        <v>2385.270908515472</v>
      </c>
      <c r="K396" s="27"/>
      <c r="L396" s="19"/>
      <c r="M396" s="71">
        <v>99</v>
      </c>
      <c r="N396" s="28">
        <f t="shared" si="58"/>
        <v>0.21019108280254778</v>
      </c>
      <c r="O396" s="28">
        <f t="shared" si="59"/>
        <v>21019.108280254779</v>
      </c>
    </row>
    <row r="397" spans="1:15" ht="15.75" thickBot="1">
      <c r="A397" s="78"/>
      <c r="B397" s="79"/>
      <c r="C397" s="80" t="s">
        <v>55</v>
      </c>
      <c r="D397" s="81" t="s">
        <v>128</v>
      </c>
      <c r="E397" s="24"/>
      <c r="F397" s="25">
        <v>1136.68</v>
      </c>
      <c r="G397" s="26"/>
      <c r="H397" s="27">
        <f>H389*$P$12</f>
        <v>9.2881922886962981E-2</v>
      </c>
      <c r="I397" s="27">
        <f t="shared" si="57"/>
        <v>0.37152769154785192</v>
      </c>
      <c r="J397" s="27">
        <f t="shared" si="47"/>
        <v>105.57702410715309</v>
      </c>
      <c r="K397" s="27"/>
      <c r="L397" s="19"/>
      <c r="M397" s="71">
        <v>5</v>
      </c>
      <c r="N397" s="28">
        <f t="shared" si="58"/>
        <v>1.0615711252653927E-2</v>
      </c>
      <c r="O397" s="28">
        <f t="shared" si="59"/>
        <v>1061.5711252653928</v>
      </c>
    </row>
    <row r="398" spans="1:15" ht="33.75">
      <c r="A398" s="53" t="s">
        <v>184</v>
      </c>
      <c r="B398" s="54" t="s">
        <v>11</v>
      </c>
      <c r="C398" s="55" t="s">
        <v>38</v>
      </c>
      <c r="D398" s="56"/>
      <c r="E398" s="57" t="s">
        <v>185</v>
      </c>
      <c r="F398" s="58">
        <v>52.46</v>
      </c>
      <c r="G398" s="59" t="s">
        <v>18</v>
      </c>
      <c r="H398" s="61">
        <f>I398/4</f>
        <v>5000</v>
      </c>
      <c r="I398" s="61">
        <v>20000</v>
      </c>
      <c r="J398" s="61">
        <f t="shared" si="47"/>
        <v>262300</v>
      </c>
      <c r="K398" s="61">
        <f>J398*4</f>
        <v>1049200</v>
      </c>
      <c r="L398" s="19"/>
      <c r="M398" s="51"/>
      <c r="N398" s="51"/>
    </row>
    <row r="399" spans="1:15">
      <c r="A399" s="29"/>
      <c r="B399" s="30"/>
      <c r="C399" s="31" t="s">
        <v>40</v>
      </c>
      <c r="D399" s="32" t="s">
        <v>121</v>
      </c>
      <c r="E399" s="24"/>
      <c r="F399" s="25">
        <v>52.46</v>
      </c>
      <c r="G399" s="26"/>
      <c r="H399" s="27">
        <f>H398*$P$5</f>
        <v>817.51953944001366</v>
      </c>
      <c r="I399" s="27">
        <f t="shared" ref="I399:I406" si="60">$I$398*P5</f>
        <v>3270.0781577600546</v>
      </c>
      <c r="J399" s="27">
        <f t="shared" si="47"/>
        <v>42887.075039023119</v>
      </c>
      <c r="K399" s="27"/>
      <c r="L399" s="19"/>
      <c r="N399" s="82"/>
      <c r="O399" s="82"/>
    </row>
    <row r="400" spans="1:15">
      <c r="A400" s="29"/>
      <c r="B400" s="30"/>
      <c r="C400" s="31" t="s">
        <v>42</v>
      </c>
      <c r="D400" s="32" t="s">
        <v>122</v>
      </c>
      <c r="E400" s="24"/>
      <c r="F400" s="25">
        <v>52.46</v>
      </c>
      <c r="G400" s="26"/>
      <c r="H400" s="27">
        <f>H398*$P$6</f>
        <v>520.80027102367353</v>
      </c>
      <c r="I400" s="27">
        <f t="shared" si="60"/>
        <v>2083.2010840946941</v>
      </c>
      <c r="J400" s="27">
        <f t="shared" si="47"/>
        <v>27321.182217901915</v>
      </c>
      <c r="K400" s="27"/>
      <c r="L400" s="19"/>
      <c r="N400" s="82"/>
      <c r="O400" s="82"/>
    </row>
    <row r="401" spans="1:15">
      <c r="A401" s="29"/>
      <c r="B401" s="30"/>
      <c r="C401" s="31" t="s">
        <v>44</v>
      </c>
      <c r="D401" s="32" t="s">
        <v>123</v>
      </c>
      <c r="E401" s="24"/>
      <c r="F401" s="25">
        <v>52.46</v>
      </c>
      <c r="G401" s="26"/>
      <c r="H401" s="27">
        <f>H398*$P$7</f>
        <v>721.13898253233685</v>
      </c>
      <c r="I401" s="27">
        <f t="shared" si="60"/>
        <v>2884.5559301293474</v>
      </c>
      <c r="J401" s="27">
        <f t="shared" si="47"/>
        <v>37830.95102364639</v>
      </c>
      <c r="K401" s="27"/>
      <c r="L401" s="19"/>
      <c r="N401" s="82"/>
      <c r="O401" s="82"/>
    </row>
    <row r="402" spans="1:15">
      <c r="A402" s="29"/>
      <c r="B402" s="30"/>
      <c r="C402" s="31" t="s">
        <v>46</v>
      </c>
      <c r="D402" s="32" t="s">
        <v>124</v>
      </c>
      <c r="E402" s="24"/>
      <c r="F402" s="25">
        <v>52.46</v>
      </c>
      <c r="G402" s="26"/>
      <c r="H402" s="27">
        <f>H398*$P$8</f>
        <v>669.70191772689202</v>
      </c>
      <c r="I402" s="27">
        <f t="shared" si="60"/>
        <v>2678.8076709075681</v>
      </c>
      <c r="J402" s="27">
        <f t="shared" si="47"/>
        <v>35132.562603952756</v>
      </c>
      <c r="K402" s="27"/>
      <c r="L402" s="19"/>
      <c r="N402" s="82"/>
      <c r="O402" s="82"/>
    </row>
    <row r="403" spans="1:15">
      <c r="A403" s="29"/>
      <c r="B403" s="30"/>
      <c r="C403" s="31" t="s">
        <v>48</v>
      </c>
      <c r="D403" s="32" t="s">
        <v>125</v>
      </c>
      <c r="E403" s="24"/>
      <c r="F403" s="25">
        <v>52.46</v>
      </c>
      <c r="G403" s="26"/>
      <c r="H403" s="27">
        <f>H398*$P$9</f>
        <v>753.09083086282567</v>
      </c>
      <c r="I403" s="27">
        <f t="shared" si="60"/>
        <v>3012.3633234513027</v>
      </c>
      <c r="J403" s="27">
        <f t="shared" ref="J403:J502" si="61">F403*H403</f>
        <v>39507.144987063832</v>
      </c>
      <c r="K403" s="27"/>
      <c r="L403" s="19"/>
      <c r="N403" s="82"/>
      <c r="O403" s="82"/>
    </row>
    <row r="404" spans="1:15">
      <c r="A404" s="29"/>
      <c r="B404" s="30"/>
      <c r="C404" s="31" t="s">
        <v>50</v>
      </c>
      <c r="D404" s="32" t="s">
        <v>126</v>
      </c>
      <c r="E404" s="24"/>
      <c r="F404" s="25">
        <v>52.46</v>
      </c>
      <c r="G404" s="26"/>
      <c r="H404" s="27">
        <f>H398*$P$10</f>
        <v>422.08040204719549</v>
      </c>
      <c r="I404" s="27">
        <f t="shared" si="60"/>
        <v>1688.321608188782</v>
      </c>
      <c r="J404" s="27">
        <f t="shared" si="61"/>
        <v>22142.337891395877</v>
      </c>
      <c r="K404" s="27"/>
      <c r="L404" s="19"/>
      <c r="N404" s="82"/>
      <c r="O404" s="82"/>
    </row>
    <row r="405" spans="1:15">
      <c r="A405" s="29"/>
      <c r="B405" s="30"/>
      <c r="C405" s="31" t="s">
        <v>53</v>
      </c>
      <c r="D405" s="32" t="s">
        <v>127</v>
      </c>
      <c r="E405" s="24"/>
      <c r="F405" s="25">
        <v>52.46</v>
      </c>
      <c r="G405" s="26"/>
      <c r="H405" s="27">
        <f>H398*$P$11</f>
        <v>1049.2270949235808</v>
      </c>
      <c r="I405" s="27">
        <f t="shared" si="60"/>
        <v>4196.9083796943232</v>
      </c>
      <c r="J405" s="27">
        <f t="shared" si="61"/>
        <v>55042.453399691047</v>
      </c>
      <c r="K405" s="27"/>
      <c r="L405" s="19"/>
      <c r="N405" s="82"/>
      <c r="O405" s="82"/>
    </row>
    <row r="406" spans="1:15" ht="15.75" thickBot="1">
      <c r="A406" s="78"/>
      <c r="B406" s="79"/>
      <c r="C406" s="80" t="s">
        <v>55</v>
      </c>
      <c r="D406" s="81" t="s">
        <v>128</v>
      </c>
      <c r="E406" s="24"/>
      <c r="F406" s="25">
        <v>52.46</v>
      </c>
      <c r="G406" s="26"/>
      <c r="H406" s="27">
        <f>H398*$P$12</f>
        <v>46.440961443481491</v>
      </c>
      <c r="I406" s="27">
        <f t="shared" si="60"/>
        <v>185.76384577392596</v>
      </c>
      <c r="J406" s="27">
        <f t="shared" si="61"/>
        <v>2436.2928373250393</v>
      </c>
      <c r="K406" s="27"/>
      <c r="L406" s="19"/>
      <c r="N406" s="82"/>
      <c r="O406" s="82"/>
    </row>
    <row r="407" spans="1:15" ht="123.75">
      <c r="A407" s="53" t="s">
        <v>186</v>
      </c>
      <c r="B407" s="54" t="s">
        <v>11</v>
      </c>
      <c r="C407" s="55" t="s">
        <v>38</v>
      </c>
      <c r="D407" s="56"/>
      <c r="E407" s="57" t="s">
        <v>187</v>
      </c>
      <c r="F407" s="58">
        <v>1708.05</v>
      </c>
      <c r="G407" s="59" t="s">
        <v>18</v>
      </c>
      <c r="H407" s="61">
        <f>SUM(H408:H415)</f>
        <v>76</v>
      </c>
      <c r="I407" s="61">
        <f>H407*4</f>
        <v>304</v>
      </c>
      <c r="J407" s="61">
        <f>SUM(J408:J415)</f>
        <v>129811.8</v>
      </c>
      <c r="K407" s="61">
        <f>J407*4</f>
        <v>519247.2</v>
      </c>
      <c r="L407" s="19"/>
      <c r="M407" s="51"/>
      <c r="N407" s="51"/>
    </row>
    <row r="408" spans="1:15">
      <c r="A408" s="29"/>
      <c r="B408" s="30"/>
      <c r="C408" s="31" t="s">
        <v>40</v>
      </c>
      <c r="D408" s="32" t="s">
        <v>121</v>
      </c>
      <c r="E408" s="24"/>
      <c r="F408" s="25">
        <v>1708.05</v>
      </c>
      <c r="G408" s="26"/>
      <c r="H408" s="27">
        <v>10</v>
      </c>
      <c r="I408" s="27">
        <f>H408*4</f>
        <v>40</v>
      </c>
      <c r="J408" s="27">
        <f t="shared" si="61"/>
        <v>17080.5</v>
      </c>
      <c r="K408" s="27"/>
      <c r="L408" s="19"/>
      <c r="N408" s="82"/>
      <c r="O408" s="82"/>
    </row>
    <row r="409" spans="1:15">
      <c r="A409" s="29"/>
      <c r="B409" s="30"/>
      <c r="C409" s="31" t="s">
        <v>42</v>
      </c>
      <c r="D409" s="32" t="s">
        <v>122</v>
      </c>
      <c r="E409" s="24"/>
      <c r="F409" s="25">
        <v>1708.05</v>
      </c>
      <c r="G409" s="26"/>
      <c r="H409" s="27">
        <v>10</v>
      </c>
      <c r="I409" s="27">
        <f t="shared" ref="I409:I415" si="62">H409*4</f>
        <v>40</v>
      </c>
      <c r="J409" s="27">
        <f t="shared" si="61"/>
        <v>17080.5</v>
      </c>
      <c r="K409" s="27"/>
      <c r="L409" s="19"/>
      <c r="N409" s="82"/>
      <c r="O409" s="82"/>
    </row>
    <row r="410" spans="1:15">
      <c r="A410" s="29"/>
      <c r="B410" s="30"/>
      <c r="C410" s="31" t="s">
        <v>44</v>
      </c>
      <c r="D410" s="32" t="s">
        <v>123</v>
      </c>
      <c r="E410" s="24"/>
      <c r="F410" s="25">
        <v>1708.05</v>
      </c>
      <c r="G410" s="26"/>
      <c r="H410" s="27">
        <v>10</v>
      </c>
      <c r="I410" s="27">
        <f t="shared" si="62"/>
        <v>40</v>
      </c>
      <c r="J410" s="27">
        <f t="shared" si="61"/>
        <v>17080.5</v>
      </c>
      <c r="K410" s="27"/>
      <c r="L410" s="19"/>
      <c r="N410" s="82"/>
      <c r="O410" s="82"/>
    </row>
    <row r="411" spans="1:15">
      <c r="A411" s="29"/>
      <c r="B411" s="30"/>
      <c r="C411" s="31" t="s">
        <v>46</v>
      </c>
      <c r="D411" s="32" t="s">
        <v>124</v>
      </c>
      <c r="E411" s="24"/>
      <c r="F411" s="25">
        <v>1708.05</v>
      </c>
      <c r="G411" s="26"/>
      <c r="H411" s="27">
        <v>10</v>
      </c>
      <c r="I411" s="27">
        <f t="shared" si="62"/>
        <v>40</v>
      </c>
      <c r="J411" s="27">
        <f t="shared" si="61"/>
        <v>17080.5</v>
      </c>
      <c r="K411" s="27"/>
      <c r="L411" s="19"/>
      <c r="N411" s="82"/>
      <c r="O411" s="82"/>
    </row>
    <row r="412" spans="1:15">
      <c r="A412" s="29"/>
      <c r="B412" s="30"/>
      <c r="C412" s="31" t="s">
        <v>48</v>
      </c>
      <c r="D412" s="32" t="s">
        <v>125</v>
      </c>
      <c r="E412" s="24"/>
      <c r="F412" s="25">
        <v>1708.05</v>
      </c>
      <c r="G412" s="26"/>
      <c r="H412" s="27">
        <v>10</v>
      </c>
      <c r="I412" s="27">
        <f t="shared" si="62"/>
        <v>40</v>
      </c>
      <c r="J412" s="27">
        <f t="shared" si="61"/>
        <v>17080.5</v>
      </c>
      <c r="K412" s="27"/>
      <c r="L412" s="19"/>
      <c r="N412" s="82"/>
      <c r="O412" s="82"/>
    </row>
    <row r="413" spans="1:15">
      <c r="A413" s="29"/>
      <c r="B413" s="30"/>
      <c r="C413" s="31" t="s">
        <v>50</v>
      </c>
      <c r="D413" s="32" t="s">
        <v>126</v>
      </c>
      <c r="E413" s="24"/>
      <c r="F413" s="25">
        <v>1708.05</v>
      </c>
      <c r="G413" s="26"/>
      <c r="H413" s="27">
        <v>10</v>
      </c>
      <c r="I413" s="27">
        <f t="shared" si="62"/>
        <v>40</v>
      </c>
      <c r="J413" s="27">
        <f t="shared" si="61"/>
        <v>17080.5</v>
      </c>
      <c r="K413" s="27"/>
      <c r="L413" s="19"/>
      <c r="N413" s="82"/>
      <c r="O413" s="82"/>
    </row>
    <row r="414" spans="1:15">
      <c r="A414" s="29"/>
      <c r="B414" s="30"/>
      <c r="C414" s="31" t="s">
        <v>53</v>
      </c>
      <c r="D414" s="32" t="s">
        <v>127</v>
      </c>
      <c r="E414" s="24"/>
      <c r="F414" s="25">
        <v>1708.05</v>
      </c>
      <c r="G414" s="26"/>
      <c r="H414" s="27">
        <v>10</v>
      </c>
      <c r="I414" s="27">
        <f t="shared" si="62"/>
        <v>40</v>
      </c>
      <c r="J414" s="27">
        <f t="shared" si="61"/>
        <v>17080.5</v>
      </c>
      <c r="K414" s="27"/>
      <c r="L414" s="19"/>
      <c r="N414" s="82"/>
      <c r="O414" s="82"/>
    </row>
    <row r="415" spans="1:15" ht="15.75" thickBot="1">
      <c r="A415" s="78"/>
      <c r="B415" s="79"/>
      <c r="C415" s="80" t="s">
        <v>55</v>
      </c>
      <c r="D415" s="81" t="s">
        <v>128</v>
      </c>
      <c r="E415" s="24"/>
      <c r="F415" s="25">
        <v>1708.05</v>
      </c>
      <c r="G415" s="26"/>
      <c r="H415" s="27">
        <v>6</v>
      </c>
      <c r="I415" s="27">
        <f t="shared" si="62"/>
        <v>24</v>
      </c>
      <c r="J415" s="27">
        <f t="shared" si="61"/>
        <v>10248.299999999999</v>
      </c>
      <c r="K415" s="27"/>
      <c r="L415" s="19"/>
      <c r="N415" s="82"/>
      <c r="O415" s="82"/>
    </row>
    <row r="416" spans="1:15" ht="78.75">
      <c r="A416" s="53" t="s">
        <v>188</v>
      </c>
      <c r="B416" s="54" t="s">
        <v>11</v>
      </c>
      <c r="C416" s="55" t="s">
        <v>38</v>
      </c>
      <c r="D416" s="56"/>
      <c r="E416" s="57" t="s">
        <v>189</v>
      </c>
      <c r="F416" s="58">
        <v>21.52</v>
      </c>
      <c r="G416" s="59" t="s">
        <v>18</v>
      </c>
      <c r="H416" s="61">
        <v>17000</v>
      </c>
      <c r="I416" s="61">
        <f>H416*4</f>
        <v>68000</v>
      </c>
      <c r="J416" s="61">
        <f>SUM(J417:J424)</f>
        <v>365840</v>
      </c>
      <c r="K416" s="61">
        <f>J416*4</f>
        <v>1463360</v>
      </c>
      <c r="L416" s="19"/>
      <c r="M416" s="51"/>
      <c r="N416" s="51"/>
    </row>
    <row r="417" spans="1:15">
      <c r="A417" s="29"/>
      <c r="B417" s="30"/>
      <c r="C417" s="31" t="s">
        <v>40</v>
      </c>
      <c r="D417" s="32" t="s">
        <v>121</v>
      </c>
      <c r="E417" s="24"/>
      <c r="F417" s="25">
        <v>21.52</v>
      </c>
      <c r="G417" s="26"/>
      <c r="H417" s="27">
        <v>2779.5664340960466</v>
      </c>
      <c r="I417" s="27">
        <f t="shared" ref="I417:I424" si="63">$I$398*P32</f>
        <v>0</v>
      </c>
      <c r="J417" s="27">
        <f t="shared" ref="J417:J424" si="64">F417*H417</f>
        <v>59816.269661746919</v>
      </c>
      <c r="K417" s="27"/>
      <c r="L417" s="19"/>
      <c r="N417" s="82"/>
      <c r="O417" s="82"/>
    </row>
    <row r="418" spans="1:15">
      <c r="A418" s="29"/>
      <c r="B418" s="30"/>
      <c r="C418" s="31" t="s">
        <v>42</v>
      </c>
      <c r="D418" s="32" t="s">
        <v>122</v>
      </c>
      <c r="E418" s="24"/>
      <c r="F418" s="25">
        <v>21.52</v>
      </c>
      <c r="G418" s="26"/>
      <c r="H418" s="27">
        <v>1770.7209214804902</v>
      </c>
      <c r="I418" s="27">
        <f t="shared" si="63"/>
        <v>0</v>
      </c>
      <c r="J418" s="27">
        <f t="shared" si="64"/>
        <v>38105.914230260147</v>
      </c>
      <c r="K418" s="27"/>
      <c r="L418" s="19"/>
      <c r="N418" s="82"/>
      <c r="O418" s="82"/>
    </row>
    <row r="419" spans="1:15">
      <c r="A419" s="29"/>
      <c r="B419" s="30"/>
      <c r="C419" s="31" t="s">
        <v>44</v>
      </c>
      <c r="D419" s="32" t="s">
        <v>123</v>
      </c>
      <c r="E419" s="24"/>
      <c r="F419" s="25">
        <v>21.52</v>
      </c>
      <c r="G419" s="26"/>
      <c r="H419" s="27">
        <v>2451.8725406099452</v>
      </c>
      <c r="I419" s="27">
        <f t="shared" si="63"/>
        <v>0</v>
      </c>
      <c r="J419" s="27">
        <f t="shared" si="64"/>
        <v>52764.29707392602</v>
      </c>
      <c r="K419" s="27"/>
      <c r="L419" s="19"/>
      <c r="N419" s="82"/>
      <c r="O419" s="82"/>
    </row>
    <row r="420" spans="1:15">
      <c r="A420" s="29"/>
      <c r="B420" s="30"/>
      <c r="C420" s="31" t="s">
        <v>46</v>
      </c>
      <c r="D420" s="32" t="s">
        <v>124</v>
      </c>
      <c r="E420" s="24"/>
      <c r="F420" s="25">
        <v>21.52</v>
      </c>
      <c r="G420" s="26"/>
      <c r="H420" s="27">
        <v>2276.9865202714327</v>
      </c>
      <c r="I420" s="27">
        <f t="shared" si="63"/>
        <v>0</v>
      </c>
      <c r="J420" s="27">
        <f t="shared" si="64"/>
        <v>49000.749916241228</v>
      </c>
      <c r="K420" s="27"/>
      <c r="L420" s="19"/>
      <c r="N420" s="82"/>
      <c r="O420" s="82"/>
    </row>
    <row r="421" spans="1:15">
      <c r="A421" s="29"/>
      <c r="B421" s="30"/>
      <c r="C421" s="31" t="s">
        <v>48</v>
      </c>
      <c r="D421" s="32" t="s">
        <v>125</v>
      </c>
      <c r="E421" s="24"/>
      <c r="F421" s="25">
        <v>21.52</v>
      </c>
      <c r="G421" s="26"/>
      <c r="H421" s="27">
        <v>2560.5088249336072</v>
      </c>
      <c r="I421" s="27">
        <f t="shared" si="63"/>
        <v>0</v>
      </c>
      <c r="J421" s="27">
        <f t="shared" si="64"/>
        <v>55102.149912571229</v>
      </c>
      <c r="K421" s="27"/>
      <c r="L421" s="19"/>
      <c r="N421" s="82"/>
      <c r="O421" s="82"/>
    </row>
    <row r="422" spans="1:15">
      <c r="A422" s="29"/>
      <c r="B422" s="30"/>
      <c r="C422" s="31" t="s">
        <v>50</v>
      </c>
      <c r="D422" s="32" t="s">
        <v>126</v>
      </c>
      <c r="E422" s="24"/>
      <c r="F422" s="25">
        <v>21.52</v>
      </c>
      <c r="G422" s="26"/>
      <c r="H422" s="27">
        <v>1435.0733669604647</v>
      </c>
      <c r="I422" s="27">
        <f t="shared" si="63"/>
        <v>0</v>
      </c>
      <c r="J422" s="27">
        <f t="shared" si="64"/>
        <v>30882.7788569892</v>
      </c>
      <c r="K422" s="27"/>
      <c r="L422" s="19"/>
      <c r="N422" s="82"/>
      <c r="O422" s="82"/>
    </row>
    <row r="423" spans="1:15">
      <c r="A423" s="29"/>
      <c r="B423" s="30"/>
      <c r="C423" s="31" t="s">
        <v>53</v>
      </c>
      <c r="D423" s="32" t="s">
        <v>127</v>
      </c>
      <c r="E423" s="24"/>
      <c r="F423" s="25">
        <v>21.52</v>
      </c>
      <c r="G423" s="26"/>
      <c r="H423" s="27">
        <v>3567.3721227401752</v>
      </c>
      <c r="I423" s="27">
        <f t="shared" si="63"/>
        <v>0</v>
      </c>
      <c r="J423" s="27">
        <f t="shared" si="64"/>
        <v>76769.848081368575</v>
      </c>
      <c r="K423" s="27"/>
      <c r="L423" s="19"/>
      <c r="N423" s="82"/>
      <c r="O423" s="82"/>
    </row>
    <row r="424" spans="1:15" ht="15.75" thickBot="1">
      <c r="A424" s="78"/>
      <c r="B424" s="79"/>
      <c r="C424" s="80" t="s">
        <v>55</v>
      </c>
      <c r="D424" s="81" t="s">
        <v>128</v>
      </c>
      <c r="E424" s="24"/>
      <c r="F424" s="25">
        <v>21.52</v>
      </c>
      <c r="G424" s="26"/>
      <c r="H424" s="27">
        <v>157.89926890783707</v>
      </c>
      <c r="I424" s="27">
        <f t="shared" si="63"/>
        <v>0</v>
      </c>
      <c r="J424" s="27">
        <f t="shared" si="64"/>
        <v>3397.9922668966537</v>
      </c>
      <c r="K424" s="27"/>
      <c r="L424" s="19"/>
      <c r="N424" s="82"/>
      <c r="O424" s="82"/>
    </row>
    <row r="425" spans="1:15" ht="67.5">
      <c r="A425" s="53" t="s">
        <v>190</v>
      </c>
      <c r="B425" s="54" t="s">
        <v>11</v>
      </c>
      <c r="C425" s="55" t="s">
        <v>38</v>
      </c>
      <c r="D425" s="56"/>
      <c r="E425" s="57" t="s">
        <v>191</v>
      </c>
      <c r="F425" s="58">
        <v>1388.88</v>
      </c>
      <c r="G425" s="59" t="s">
        <v>192</v>
      </c>
      <c r="H425" s="61">
        <v>72</v>
      </c>
      <c r="I425" s="61">
        <f>H425*4</f>
        <v>288</v>
      </c>
      <c r="J425" s="61">
        <f>SUM(J426:J433)</f>
        <v>99999.359999999986</v>
      </c>
      <c r="K425" s="61">
        <f>J425*4</f>
        <v>399997.43999999994</v>
      </c>
      <c r="L425" s="19"/>
      <c r="M425" s="51" t="s">
        <v>91</v>
      </c>
      <c r="N425" s="51" t="s">
        <v>92</v>
      </c>
      <c r="O425" t="s">
        <v>93</v>
      </c>
    </row>
    <row r="426" spans="1:15">
      <c r="A426" s="29"/>
      <c r="B426" s="30"/>
      <c r="C426" s="31" t="s">
        <v>40</v>
      </c>
      <c r="D426" s="32" t="s">
        <v>121</v>
      </c>
      <c r="E426" s="24"/>
      <c r="F426" s="25">
        <v>1388.88</v>
      </c>
      <c r="G426" s="26"/>
      <c r="H426" s="27">
        <f>$H$425*N426</f>
        <v>10.394904458598726</v>
      </c>
      <c r="I426" s="27">
        <f>H426*4</f>
        <v>41.579617834394902</v>
      </c>
      <c r="J426" s="27">
        <f t="shared" si="61"/>
        <v>14437.2749044586</v>
      </c>
      <c r="K426" s="27"/>
      <c r="L426" s="19"/>
      <c r="M426" s="71">
        <v>68</v>
      </c>
      <c r="N426" s="28">
        <f t="shared" ref="N426:N433" si="65">M426/SUM($M$150:$M$157)</f>
        <v>0.14437367303609341</v>
      </c>
      <c r="O426" s="28">
        <f>100000*N426</f>
        <v>14437.367303609341</v>
      </c>
    </row>
    <row r="427" spans="1:15">
      <c r="A427" s="29"/>
      <c r="B427" s="30"/>
      <c r="C427" s="31" t="s">
        <v>42</v>
      </c>
      <c r="D427" s="32" t="s">
        <v>122</v>
      </c>
      <c r="E427" s="24"/>
      <c r="F427" s="25">
        <v>1388.88</v>
      </c>
      <c r="G427" s="26"/>
      <c r="H427" s="27">
        <f t="shared" ref="H427:H433" si="66">$H$425*N427</f>
        <v>9.0191082802547768</v>
      </c>
      <c r="I427" s="27">
        <f t="shared" ref="I427:I433" si="67">H427*4</f>
        <v>36.076433121019107</v>
      </c>
      <c r="J427" s="27">
        <f t="shared" si="61"/>
        <v>12526.459108280256</v>
      </c>
      <c r="K427" s="27"/>
      <c r="L427" s="19"/>
      <c r="M427" s="71">
        <v>59</v>
      </c>
      <c r="N427" s="28">
        <f t="shared" si="65"/>
        <v>0.12526539278131635</v>
      </c>
      <c r="O427" s="28">
        <f t="shared" ref="O427:O433" si="68">100000*N427</f>
        <v>12526.539278131635</v>
      </c>
    </row>
    <row r="428" spans="1:15">
      <c r="A428" s="29"/>
      <c r="B428" s="30"/>
      <c r="C428" s="31" t="s">
        <v>44</v>
      </c>
      <c r="D428" s="32" t="s">
        <v>123</v>
      </c>
      <c r="E428" s="24"/>
      <c r="F428" s="25">
        <v>1388.88</v>
      </c>
      <c r="G428" s="26"/>
      <c r="H428" s="27">
        <f t="shared" si="66"/>
        <v>9.3248407643312099</v>
      </c>
      <c r="I428" s="27">
        <f t="shared" si="67"/>
        <v>37.29936305732484</v>
      </c>
      <c r="J428" s="27">
        <f t="shared" si="61"/>
        <v>12951.084840764332</v>
      </c>
      <c r="K428" s="27"/>
      <c r="L428" s="19"/>
      <c r="M428" s="71">
        <v>61</v>
      </c>
      <c r="N428" s="28">
        <f t="shared" si="65"/>
        <v>0.12951167728237792</v>
      </c>
      <c r="O428" s="28">
        <f t="shared" si="68"/>
        <v>12951.167728237791</v>
      </c>
    </row>
    <row r="429" spans="1:15">
      <c r="A429" s="29"/>
      <c r="B429" s="30"/>
      <c r="C429" s="31" t="s">
        <v>46</v>
      </c>
      <c r="D429" s="32" t="s">
        <v>124</v>
      </c>
      <c r="E429" s="24"/>
      <c r="F429" s="25">
        <v>1388.88</v>
      </c>
      <c r="G429" s="26"/>
      <c r="H429" s="27">
        <f t="shared" si="66"/>
        <v>7.4904458598726116</v>
      </c>
      <c r="I429" s="27">
        <f t="shared" si="67"/>
        <v>29.961783439490446</v>
      </c>
      <c r="J429" s="27">
        <f t="shared" si="61"/>
        <v>10403.330445859874</v>
      </c>
      <c r="K429" s="27"/>
      <c r="L429" s="19"/>
      <c r="M429" s="71">
        <v>49</v>
      </c>
      <c r="N429" s="28">
        <f t="shared" si="65"/>
        <v>0.1040339702760085</v>
      </c>
      <c r="O429" s="28">
        <f t="shared" si="68"/>
        <v>10403.397027600849</v>
      </c>
    </row>
    <row r="430" spans="1:15">
      <c r="A430" s="29"/>
      <c r="B430" s="30"/>
      <c r="C430" s="31" t="s">
        <v>48</v>
      </c>
      <c r="D430" s="32" t="s">
        <v>125</v>
      </c>
      <c r="E430" s="24"/>
      <c r="F430" s="25">
        <v>1388.88</v>
      </c>
      <c r="G430" s="26"/>
      <c r="H430" s="27">
        <f t="shared" si="66"/>
        <v>12.993630573248407</v>
      </c>
      <c r="I430" s="27">
        <f t="shared" si="67"/>
        <v>51.974522292993626</v>
      </c>
      <c r="J430" s="27">
        <f t="shared" si="61"/>
        <v>18046.593630573247</v>
      </c>
      <c r="K430" s="27"/>
      <c r="L430" s="19"/>
      <c r="M430" s="71">
        <v>85</v>
      </c>
      <c r="N430" s="28">
        <f t="shared" si="65"/>
        <v>0.18046709129511676</v>
      </c>
      <c r="O430" s="28">
        <f t="shared" si="68"/>
        <v>18046.709129511677</v>
      </c>
    </row>
    <row r="431" spans="1:15">
      <c r="A431" s="29"/>
      <c r="B431" s="30"/>
      <c r="C431" s="31" t="s">
        <v>50</v>
      </c>
      <c r="D431" s="32" t="s">
        <v>126</v>
      </c>
      <c r="E431" s="24"/>
      <c r="F431" s="25">
        <v>1388.88</v>
      </c>
      <c r="G431" s="26"/>
      <c r="H431" s="27">
        <f t="shared" si="66"/>
        <v>6.8789808917197455</v>
      </c>
      <c r="I431" s="27">
        <f t="shared" si="67"/>
        <v>27.515923566878982</v>
      </c>
      <c r="J431" s="27">
        <f t="shared" si="61"/>
        <v>9554.0789808917216</v>
      </c>
      <c r="K431" s="27"/>
      <c r="L431" s="19"/>
      <c r="M431" s="71">
        <v>45</v>
      </c>
      <c r="N431" s="28">
        <f t="shared" si="65"/>
        <v>9.5541401273885357E-2</v>
      </c>
      <c r="O431" s="28">
        <f t="shared" si="68"/>
        <v>9554.1401273885349</v>
      </c>
    </row>
    <row r="432" spans="1:15">
      <c r="A432" s="29"/>
      <c r="B432" s="30"/>
      <c r="C432" s="31" t="s">
        <v>53</v>
      </c>
      <c r="D432" s="32" t="s">
        <v>127</v>
      </c>
      <c r="E432" s="24"/>
      <c r="F432" s="25">
        <v>1388.88</v>
      </c>
      <c r="G432" s="26"/>
      <c r="H432" s="27">
        <f t="shared" si="66"/>
        <v>15.13375796178344</v>
      </c>
      <c r="I432" s="27">
        <f t="shared" si="67"/>
        <v>60.535031847133759</v>
      </c>
      <c r="J432" s="27">
        <f t="shared" si="61"/>
        <v>21018.973757961787</v>
      </c>
      <c r="K432" s="27"/>
      <c r="L432" s="19"/>
      <c r="M432" s="71">
        <v>99</v>
      </c>
      <c r="N432" s="28">
        <f t="shared" si="65"/>
        <v>0.21019108280254778</v>
      </c>
      <c r="O432" s="28">
        <f t="shared" si="68"/>
        <v>21019.108280254779</v>
      </c>
    </row>
    <row r="433" spans="1:15" ht="15.75" thickBot="1">
      <c r="A433" s="78"/>
      <c r="B433" s="79"/>
      <c r="C433" s="80" t="s">
        <v>55</v>
      </c>
      <c r="D433" s="81" t="s">
        <v>128</v>
      </c>
      <c r="E433" s="24"/>
      <c r="F433" s="25">
        <v>1388.88</v>
      </c>
      <c r="G433" s="26"/>
      <c r="H433" s="27">
        <f t="shared" si="66"/>
        <v>0.76433121019108274</v>
      </c>
      <c r="I433" s="27">
        <f t="shared" si="67"/>
        <v>3.057324840764331</v>
      </c>
      <c r="J433" s="27">
        <f t="shared" si="61"/>
        <v>1061.5643312101911</v>
      </c>
      <c r="K433" s="27"/>
      <c r="L433" s="19"/>
      <c r="M433" s="71">
        <v>5</v>
      </c>
      <c r="N433" s="28">
        <f t="shared" si="65"/>
        <v>1.0615711252653927E-2</v>
      </c>
      <c r="O433" s="28">
        <f t="shared" si="68"/>
        <v>1061.5711252653928</v>
      </c>
    </row>
    <row r="434" spans="1:15" ht="67.5">
      <c r="A434" s="53" t="s">
        <v>193</v>
      </c>
      <c r="B434" s="54" t="s">
        <v>11</v>
      </c>
      <c r="C434" s="55" t="s">
        <v>38</v>
      </c>
      <c r="D434" s="56"/>
      <c r="E434" s="57" t="s">
        <v>194</v>
      </c>
      <c r="F434" s="58">
        <v>295.83333333333337</v>
      </c>
      <c r="G434" s="59" t="s">
        <v>192</v>
      </c>
      <c r="H434" s="61">
        <v>72</v>
      </c>
      <c r="I434" s="61">
        <f>H434*4</f>
        <v>288</v>
      </c>
      <c r="J434" s="61">
        <f>SUM(J435:J442)</f>
        <v>35500.000000000007</v>
      </c>
      <c r="K434" s="61">
        <f>J434*4</f>
        <v>142000.00000000003</v>
      </c>
      <c r="L434" s="19"/>
      <c r="M434" s="51" t="s">
        <v>91</v>
      </c>
      <c r="N434" s="51" t="s">
        <v>92</v>
      </c>
      <c r="O434" t="s">
        <v>93</v>
      </c>
    </row>
    <row r="435" spans="1:15">
      <c r="A435" s="29"/>
      <c r="B435" s="30"/>
      <c r="C435" s="31" t="s">
        <v>40</v>
      </c>
      <c r="D435" s="32" t="s">
        <v>121</v>
      </c>
      <c r="E435" s="24"/>
      <c r="F435" s="25">
        <f>150+(12500/120)+(5000/120)</f>
        <v>295.83333333333337</v>
      </c>
      <c r="G435" s="26"/>
      <c r="H435" s="27">
        <v>120</v>
      </c>
      <c r="I435" s="27">
        <f>H435*4</f>
        <v>480</v>
      </c>
      <c r="J435" s="27">
        <f>F435*H435</f>
        <v>35500.000000000007</v>
      </c>
      <c r="K435" s="27"/>
      <c r="L435" s="19"/>
      <c r="M435" s="71">
        <v>68</v>
      </c>
      <c r="N435" s="28">
        <f t="shared" ref="N435:N442" si="69">M435/SUM($M$150:$M$157)</f>
        <v>0.14437367303609341</v>
      </c>
      <c r="O435" s="28">
        <f>100000*N435</f>
        <v>14437.367303609341</v>
      </c>
    </row>
    <row r="436" spans="1:15">
      <c r="A436" s="29"/>
      <c r="B436" s="30"/>
      <c r="C436" s="31" t="s">
        <v>42</v>
      </c>
      <c r="D436" s="32" t="s">
        <v>122</v>
      </c>
      <c r="E436" s="24"/>
      <c r="F436" s="25">
        <v>295.83</v>
      </c>
      <c r="G436" s="26"/>
      <c r="H436" s="27">
        <v>0</v>
      </c>
      <c r="I436" s="27">
        <f t="shared" ref="I436:I442" si="70">H436*4</f>
        <v>0</v>
      </c>
      <c r="J436" s="27">
        <f t="shared" ref="J436:J442" si="71">F436*H436</f>
        <v>0</v>
      </c>
      <c r="K436" s="27"/>
      <c r="L436" s="19"/>
      <c r="M436" s="71">
        <v>59</v>
      </c>
      <c r="N436" s="28">
        <f t="shared" si="69"/>
        <v>0.12526539278131635</v>
      </c>
      <c r="O436" s="28">
        <f t="shared" ref="O436:O442" si="72">100000*N436</f>
        <v>12526.539278131635</v>
      </c>
    </row>
    <row r="437" spans="1:15">
      <c r="A437" s="29"/>
      <c r="B437" s="30"/>
      <c r="C437" s="31" t="s">
        <v>44</v>
      </c>
      <c r="D437" s="32" t="s">
        <v>123</v>
      </c>
      <c r="E437" s="24"/>
      <c r="F437" s="25">
        <v>295.83333333333337</v>
      </c>
      <c r="G437" s="26"/>
      <c r="H437" s="27">
        <v>0</v>
      </c>
      <c r="I437" s="27">
        <f t="shared" si="70"/>
        <v>0</v>
      </c>
      <c r="J437" s="27">
        <f t="shared" si="71"/>
        <v>0</v>
      </c>
      <c r="K437" s="27"/>
      <c r="L437" s="19"/>
      <c r="M437" s="71">
        <v>61</v>
      </c>
      <c r="N437" s="28">
        <f t="shared" si="69"/>
        <v>0.12951167728237792</v>
      </c>
      <c r="O437" s="28">
        <f t="shared" si="72"/>
        <v>12951.167728237791</v>
      </c>
    </row>
    <row r="438" spans="1:15">
      <c r="A438" s="29"/>
      <c r="B438" s="30"/>
      <c r="C438" s="31" t="s">
        <v>46</v>
      </c>
      <c r="D438" s="32" t="s">
        <v>124</v>
      </c>
      <c r="E438" s="24"/>
      <c r="F438" s="25">
        <v>295.83333333333337</v>
      </c>
      <c r="G438" s="26"/>
      <c r="H438" s="27">
        <v>0</v>
      </c>
      <c r="I438" s="27">
        <f t="shared" si="70"/>
        <v>0</v>
      </c>
      <c r="J438" s="27">
        <f t="shared" si="71"/>
        <v>0</v>
      </c>
      <c r="K438" s="27"/>
      <c r="L438" s="19"/>
      <c r="M438" s="71">
        <v>49</v>
      </c>
      <c r="N438" s="28">
        <f t="shared" si="69"/>
        <v>0.1040339702760085</v>
      </c>
      <c r="O438" s="28">
        <f t="shared" si="72"/>
        <v>10403.397027600849</v>
      </c>
    </row>
    <row r="439" spans="1:15">
      <c r="A439" s="29"/>
      <c r="B439" s="30"/>
      <c r="C439" s="31" t="s">
        <v>48</v>
      </c>
      <c r="D439" s="32" t="s">
        <v>125</v>
      </c>
      <c r="E439" s="24"/>
      <c r="F439" s="25">
        <v>295.83333333333337</v>
      </c>
      <c r="G439" s="26"/>
      <c r="H439" s="27">
        <v>0</v>
      </c>
      <c r="I439" s="27">
        <f t="shared" si="70"/>
        <v>0</v>
      </c>
      <c r="J439" s="27">
        <f t="shared" si="71"/>
        <v>0</v>
      </c>
      <c r="K439" s="27"/>
      <c r="L439" s="19"/>
      <c r="M439" s="71">
        <v>85</v>
      </c>
      <c r="N439" s="28">
        <f t="shared" si="69"/>
        <v>0.18046709129511676</v>
      </c>
      <c r="O439" s="28">
        <f t="shared" si="72"/>
        <v>18046.709129511677</v>
      </c>
    </row>
    <row r="440" spans="1:15">
      <c r="A440" s="29"/>
      <c r="B440" s="30"/>
      <c r="C440" s="31" t="s">
        <v>50</v>
      </c>
      <c r="D440" s="32" t="s">
        <v>126</v>
      </c>
      <c r="E440" s="24"/>
      <c r="F440" s="25">
        <v>295.83333333333337</v>
      </c>
      <c r="G440" s="26"/>
      <c r="H440" s="27">
        <v>0</v>
      </c>
      <c r="I440" s="27">
        <f t="shared" si="70"/>
        <v>0</v>
      </c>
      <c r="J440" s="27">
        <f t="shared" si="71"/>
        <v>0</v>
      </c>
      <c r="K440" s="27"/>
      <c r="L440" s="19"/>
      <c r="M440" s="71">
        <v>45</v>
      </c>
      <c r="N440" s="28">
        <f t="shared" si="69"/>
        <v>9.5541401273885357E-2</v>
      </c>
      <c r="O440" s="28">
        <f t="shared" si="72"/>
        <v>9554.1401273885349</v>
      </c>
    </row>
    <row r="441" spans="1:15">
      <c r="A441" s="29"/>
      <c r="B441" s="30"/>
      <c r="C441" s="31" t="s">
        <v>53</v>
      </c>
      <c r="D441" s="32" t="s">
        <v>127</v>
      </c>
      <c r="E441" s="24"/>
      <c r="F441" s="25">
        <v>295.83333333333337</v>
      </c>
      <c r="G441" s="26"/>
      <c r="H441" s="27">
        <v>0</v>
      </c>
      <c r="I441" s="27">
        <f t="shared" si="70"/>
        <v>0</v>
      </c>
      <c r="J441" s="27">
        <f t="shared" si="71"/>
        <v>0</v>
      </c>
      <c r="K441" s="27"/>
      <c r="L441" s="19"/>
      <c r="M441" s="71">
        <v>99</v>
      </c>
      <c r="N441" s="28">
        <f t="shared" si="69"/>
        <v>0.21019108280254778</v>
      </c>
      <c r="O441" s="28">
        <f t="shared" si="72"/>
        <v>21019.108280254779</v>
      </c>
    </row>
    <row r="442" spans="1:15" ht="15.75" thickBot="1">
      <c r="A442" s="78"/>
      <c r="B442" s="79"/>
      <c r="C442" s="80" t="s">
        <v>55</v>
      </c>
      <c r="D442" s="81" t="s">
        <v>128</v>
      </c>
      <c r="E442" s="24"/>
      <c r="F442" s="25">
        <v>295.83333333333337</v>
      </c>
      <c r="G442" s="26"/>
      <c r="H442" s="27">
        <v>0</v>
      </c>
      <c r="I442" s="27">
        <f t="shared" si="70"/>
        <v>0</v>
      </c>
      <c r="J442" s="27">
        <f t="shared" si="71"/>
        <v>0</v>
      </c>
      <c r="K442" s="27"/>
      <c r="L442" s="19"/>
      <c r="M442" s="71">
        <v>5</v>
      </c>
      <c r="N442" s="28">
        <f t="shared" si="69"/>
        <v>1.0615711252653927E-2</v>
      </c>
      <c r="O442" s="28">
        <f t="shared" si="72"/>
        <v>1061.5711252653928</v>
      </c>
    </row>
    <row r="443" spans="1:15" ht="67.5">
      <c r="A443" s="53" t="s">
        <v>195</v>
      </c>
      <c r="B443" s="54" t="s">
        <v>11</v>
      </c>
      <c r="C443" s="55" t="s">
        <v>38</v>
      </c>
      <c r="D443" s="56"/>
      <c r="E443" s="57" t="s">
        <v>196</v>
      </c>
      <c r="F443" s="58">
        <v>487.5</v>
      </c>
      <c r="G443" s="59" t="s">
        <v>192</v>
      </c>
      <c r="H443" s="61">
        <v>72</v>
      </c>
      <c r="I443" s="61">
        <f>H443*4</f>
        <v>288</v>
      </c>
      <c r="J443" s="61">
        <f>SUM(J444:J451)</f>
        <v>58500</v>
      </c>
      <c r="K443" s="61">
        <f>J443*4</f>
        <v>234000</v>
      </c>
      <c r="L443" s="19"/>
      <c r="M443" s="51" t="s">
        <v>91</v>
      </c>
      <c r="N443" s="51" t="s">
        <v>92</v>
      </c>
      <c r="O443" t="s">
        <v>93</v>
      </c>
    </row>
    <row r="444" spans="1:15">
      <c r="A444" s="29"/>
      <c r="B444" s="30"/>
      <c r="C444" s="31" t="s">
        <v>40</v>
      </c>
      <c r="D444" s="32" t="s">
        <v>121</v>
      </c>
      <c r="E444" s="24"/>
      <c r="F444" s="25">
        <f>300+(12500/120)+(10000/120)</f>
        <v>487.5</v>
      </c>
      <c r="G444" s="26"/>
      <c r="H444" s="27">
        <v>120</v>
      </c>
      <c r="I444" s="27">
        <f>H444*4</f>
        <v>480</v>
      </c>
      <c r="J444" s="27">
        <f>F444*H444</f>
        <v>58500</v>
      </c>
      <c r="K444" s="27"/>
      <c r="L444" s="19"/>
      <c r="M444" s="71">
        <v>68</v>
      </c>
      <c r="N444" s="28">
        <f t="shared" ref="N444:N451" si="73">M444/SUM($M$150:$M$157)</f>
        <v>0.14437367303609341</v>
      </c>
      <c r="O444" s="28">
        <f>100000*N444</f>
        <v>14437.367303609341</v>
      </c>
    </row>
    <row r="445" spans="1:15">
      <c r="A445" s="29"/>
      <c r="B445" s="30"/>
      <c r="C445" s="31" t="s">
        <v>42</v>
      </c>
      <c r="D445" s="32" t="s">
        <v>122</v>
      </c>
      <c r="E445" s="24"/>
      <c r="F445" s="25">
        <v>487.5</v>
      </c>
      <c r="G445" s="26"/>
      <c r="H445" s="27">
        <v>0</v>
      </c>
      <c r="I445" s="27">
        <f t="shared" ref="I445:I451" si="74">H445*4</f>
        <v>0</v>
      </c>
      <c r="J445" s="27">
        <f t="shared" ref="J445:J451" si="75">F445*H445</f>
        <v>0</v>
      </c>
      <c r="K445" s="27"/>
      <c r="L445" s="19"/>
      <c r="M445" s="71">
        <v>59</v>
      </c>
      <c r="N445" s="28">
        <f t="shared" si="73"/>
        <v>0.12526539278131635</v>
      </c>
      <c r="O445" s="28">
        <f t="shared" ref="O445:O451" si="76">100000*N445</f>
        <v>12526.539278131635</v>
      </c>
    </row>
    <row r="446" spans="1:15">
      <c r="A446" s="29"/>
      <c r="B446" s="30"/>
      <c r="C446" s="31" t="s">
        <v>44</v>
      </c>
      <c r="D446" s="32" t="s">
        <v>123</v>
      </c>
      <c r="E446" s="24"/>
      <c r="F446" s="25">
        <v>487.5</v>
      </c>
      <c r="G446" s="26"/>
      <c r="H446" s="27">
        <v>0</v>
      </c>
      <c r="I446" s="27">
        <f t="shared" si="74"/>
        <v>0</v>
      </c>
      <c r="J446" s="27">
        <f t="shared" si="75"/>
        <v>0</v>
      </c>
      <c r="K446" s="27"/>
      <c r="L446" s="19"/>
      <c r="M446" s="71">
        <v>61</v>
      </c>
      <c r="N446" s="28">
        <f t="shared" si="73"/>
        <v>0.12951167728237792</v>
      </c>
      <c r="O446" s="28">
        <f t="shared" si="76"/>
        <v>12951.167728237791</v>
      </c>
    </row>
    <row r="447" spans="1:15">
      <c r="A447" s="29"/>
      <c r="B447" s="30"/>
      <c r="C447" s="31" t="s">
        <v>46</v>
      </c>
      <c r="D447" s="32" t="s">
        <v>124</v>
      </c>
      <c r="E447" s="24"/>
      <c r="F447" s="25">
        <v>487.5</v>
      </c>
      <c r="G447" s="26"/>
      <c r="H447" s="27">
        <v>0</v>
      </c>
      <c r="I447" s="27">
        <f t="shared" si="74"/>
        <v>0</v>
      </c>
      <c r="J447" s="27">
        <f t="shared" si="75"/>
        <v>0</v>
      </c>
      <c r="K447" s="27"/>
      <c r="L447" s="19"/>
      <c r="M447" s="71">
        <v>49</v>
      </c>
      <c r="N447" s="28">
        <f t="shared" si="73"/>
        <v>0.1040339702760085</v>
      </c>
      <c r="O447" s="28">
        <f t="shared" si="76"/>
        <v>10403.397027600849</v>
      </c>
    </row>
    <row r="448" spans="1:15">
      <c r="A448" s="29"/>
      <c r="B448" s="30"/>
      <c r="C448" s="31" t="s">
        <v>48</v>
      </c>
      <c r="D448" s="32" t="s">
        <v>125</v>
      </c>
      <c r="E448" s="24"/>
      <c r="F448" s="25">
        <v>487.5</v>
      </c>
      <c r="G448" s="26"/>
      <c r="H448" s="27">
        <v>0</v>
      </c>
      <c r="I448" s="27">
        <f t="shared" si="74"/>
        <v>0</v>
      </c>
      <c r="J448" s="27">
        <f t="shared" si="75"/>
        <v>0</v>
      </c>
      <c r="K448" s="27"/>
      <c r="L448" s="19"/>
      <c r="M448" s="71">
        <v>85</v>
      </c>
      <c r="N448" s="28">
        <f t="shared" si="73"/>
        <v>0.18046709129511676</v>
      </c>
      <c r="O448" s="28">
        <f t="shared" si="76"/>
        <v>18046.709129511677</v>
      </c>
    </row>
    <row r="449" spans="1:15">
      <c r="A449" s="29"/>
      <c r="B449" s="30"/>
      <c r="C449" s="31" t="s">
        <v>50</v>
      </c>
      <c r="D449" s="32" t="s">
        <v>126</v>
      </c>
      <c r="E449" s="24"/>
      <c r="F449" s="25">
        <v>487.5</v>
      </c>
      <c r="G449" s="26"/>
      <c r="H449" s="27">
        <v>0</v>
      </c>
      <c r="I449" s="27">
        <f t="shared" si="74"/>
        <v>0</v>
      </c>
      <c r="J449" s="27">
        <f t="shared" si="75"/>
        <v>0</v>
      </c>
      <c r="K449" s="27"/>
      <c r="L449" s="19"/>
      <c r="M449" s="71">
        <v>45</v>
      </c>
      <c r="N449" s="28">
        <f t="shared" si="73"/>
        <v>9.5541401273885357E-2</v>
      </c>
      <c r="O449" s="28">
        <f t="shared" si="76"/>
        <v>9554.1401273885349</v>
      </c>
    </row>
    <row r="450" spans="1:15">
      <c r="A450" s="29"/>
      <c r="B450" s="30"/>
      <c r="C450" s="31" t="s">
        <v>53</v>
      </c>
      <c r="D450" s="32" t="s">
        <v>127</v>
      </c>
      <c r="E450" s="24"/>
      <c r="F450" s="25">
        <v>487.5</v>
      </c>
      <c r="G450" s="26"/>
      <c r="H450" s="27">
        <v>0</v>
      </c>
      <c r="I450" s="27">
        <f t="shared" si="74"/>
        <v>0</v>
      </c>
      <c r="J450" s="27">
        <f t="shared" si="75"/>
        <v>0</v>
      </c>
      <c r="K450" s="27"/>
      <c r="L450" s="19"/>
      <c r="M450" s="71">
        <v>99</v>
      </c>
      <c r="N450" s="28">
        <f t="shared" si="73"/>
        <v>0.21019108280254778</v>
      </c>
      <c r="O450" s="28">
        <f t="shared" si="76"/>
        <v>21019.108280254779</v>
      </c>
    </row>
    <row r="451" spans="1:15" ht="15.75" thickBot="1">
      <c r="A451" s="78"/>
      <c r="B451" s="79"/>
      <c r="C451" s="80" t="s">
        <v>55</v>
      </c>
      <c r="D451" s="81" t="s">
        <v>128</v>
      </c>
      <c r="E451" s="24"/>
      <c r="F451" s="25">
        <v>487.5</v>
      </c>
      <c r="G451" s="26"/>
      <c r="H451" s="27">
        <v>0</v>
      </c>
      <c r="I451" s="27">
        <f t="shared" si="74"/>
        <v>0</v>
      </c>
      <c r="J451" s="27">
        <f t="shared" si="75"/>
        <v>0</v>
      </c>
      <c r="K451" s="27"/>
      <c r="L451" s="19"/>
      <c r="M451" s="71">
        <v>5</v>
      </c>
      <c r="N451" s="28">
        <f t="shared" si="73"/>
        <v>1.0615711252653927E-2</v>
      </c>
      <c r="O451" s="28">
        <f t="shared" si="76"/>
        <v>1061.5711252653928</v>
      </c>
    </row>
    <row r="452" spans="1:15" ht="15.75" thickBot="1">
      <c r="A452" s="12" t="s">
        <v>197</v>
      </c>
      <c r="B452" s="13" t="s">
        <v>11</v>
      </c>
      <c r="C452" s="14" t="s">
        <v>198</v>
      </c>
      <c r="D452" s="15"/>
      <c r="E452" s="16" t="s">
        <v>36</v>
      </c>
      <c r="F452" s="42">
        <v>0</v>
      </c>
      <c r="G452" s="17"/>
      <c r="H452" s="18"/>
      <c r="I452" s="18"/>
      <c r="J452" s="18"/>
      <c r="K452" s="18"/>
      <c r="L452" s="19"/>
    </row>
    <row r="453" spans="1:15" ht="146.25">
      <c r="A453" s="53" t="s">
        <v>199</v>
      </c>
      <c r="B453" s="54" t="s">
        <v>11</v>
      </c>
      <c r="C453" s="55" t="s">
        <v>38</v>
      </c>
      <c r="D453" s="56"/>
      <c r="E453" s="57" t="s">
        <v>200</v>
      </c>
      <c r="F453" s="58">
        <v>28</v>
      </c>
      <c r="G453" s="59" t="s">
        <v>201</v>
      </c>
      <c r="H453" s="61">
        <f>I453/4</f>
        <v>62.5</v>
      </c>
      <c r="I453" s="61">
        <v>250</v>
      </c>
      <c r="J453" s="61">
        <f>F453*H453</f>
        <v>1750</v>
      </c>
      <c r="K453" s="61">
        <f>J453*4</f>
        <v>7000</v>
      </c>
      <c r="L453" s="19"/>
      <c r="M453" s="51"/>
      <c r="N453" s="51"/>
    </row>
    <row r="454" spans="1:15">
      <c r="A454" s="20"/>
      <c r="B454" s="21"/>
      <c r="C454" s="22" t="s">
        <v>40</v>
      </c>
      <c r="D454" s="23" t="s">
        <v>202</v>
      </c>
      <c r="E454" s="24"/>
      <c r="F454" s="25">
        <v>28</v>
      </c>
      <c r="G454" s="26" t="s">
        <v>201</v>
      </c>
      <c r="H454" s="27">
        <f>I454/4</f>
        <v>10.218994243000171</v>
      </c>
      <c r="I454" s="27">
        <f>I453*$P$5</f>
        <v>40.875976972000686</v>
      </c>
      <c r="J454" s="27">
        <f t="shared" si="61"/>
        <v>286.13183880400481</v>
      </c>
      <c r="K454" s="27"/>
      <c r="L454" s="19"/>
      <c r="M454" s="51"/>
      <c r="N454" s="51"/>
    </row>
    <row r="455" spans="1:15">
      <c r="A455" s="29"/>
      <c r="B455" s="30"/>
      <c r="C455" s="31" t="s">
        <v>42</v>
      </c>
      <c r="D455" s="32" t="s">
        <v>203</v>
      </c>
      <c r="E455" s="24"/>
      <c r="F455" s="25">
        <v>28</v>
      </c>
      <c r="G455" s="26" t="s">
        <v>201</v>
      </c>
      <c r="H455" s="27">
        <f t="shared" ref="H455:H461" si="77">I455/4</f>
        <v>6.51000338779592</v>
      </c>
      <c r="I455" s="27">
        <f>I453*$P$6</f>
        <v>26.04001355118368</v>
      </c>
      <c r="J455" s="27">
        <f t="shared" si="61"/>
        <v>182.28009485828576</v>
      </c>
      <c r="K455" s="27"/>
      <c r="L455" s="19"/>
      <c r="N455" s="51"/>
    </row>
    <row r="456" spans="1:15">
      <c r="A456" s="29"/>
      <c r="B456" s="30"/>
      <c r="C456" s="31" t="s">
        <v>44</v>
      </c>
      <c r="D456" s="32" t="s">
        <v>204</v>
      </c>
      <c r="E456" s="24"/>
      <c r="F456" s="25">
        <v>28</v>
      </c>
      <c r="G456" s="26" t="s">
        <v>201</v>
      </c>
      <c r="H456" s="27">
        <f t="shared" si="77"/>
        <v>9.0142372816542107</v>
      </c>
      <c r="I456" s="27">
        <f>I453*$P$7</f>
        <v>36.056949126616843</v>
      </c>
      <c r="J456" s="27">
        <f t="shared" si="61"/>
        <v>252.3986438863179</v>
      </c>
      <c r="K456" s="27"/>
      <c r="L456" s="19"/>
      <c r="M456" s="51"/>
      <c r="N456" s="51"/>
    </row>
    <row r="457" spans="1:15">
      <c r="A457" s="29"/>
      <c r="B457" s="30"/>
      <c r="C457" s="31" t="s">
        <v>46</v>
      </c>
      <c r="D457" s="32" t="s">
        <v>205</v>
      </c>
      <c r="E457" s="24"/>
      <c r="F457" s="25">
        <v>28</v>
      </c>
      <c r="G457" s="26" t="s">
        <v>201</v>
      </c>
      <c r="H457" s="27">
        <f t="shared" si="77"/>
        <v>8.3712739715861506</v>
      </c>
      <c r="I457" s="27">
        <f>I453*$P$8</f>
        <v>33.485095886344602</v>
      </c>
      <c r="J457" s="27">
        <f t="shared" si="61"/>
        <v>234.39567120441222</v>
      </c>
      <c r="K457" s="27"/>
      <c r="L457" s="19"/>
      <c r="N457" s="51"/>
    </row>
    <row r="458" spans="1:15">
      <c r="A458" s="29"/>
      <c r="B458" s="30"/>
      <c r="C458" s="31" t="s">
        <v>48</v>
      </c>
      <c r="D458" s="32" t="s">
        <v>206</v>
      </c>
      <c r="E458" s="24"/>
      <c r="F458" s="25">
        <v>28</v>
      </c>
      <c r="G458" s="26" t="s">
        <v>201</v>
      </c>
      <c r="H458" s="27">
        <f t="shared" si="77"/>
        <v>9.4136353857853212</v>
      </c>
      <c r="I458" s="27">
        <f>I453*$P$9</f>
        <v>37.654541543141285</v>
      </c>
      <c r="J458" s="27">
        <f t="shared" si="61"/>
        <v>263.58179080198897</v>
      </c>
      <c r="K458" s="27"/>
      <c r="L458" s="19"/>
      <c r="M458" s="51"/>
      <c r="N458" s="51"/>
    </row>
    <row r="459" spans="1:15">
      <c r="A459" s="29"/>
      <c r="B459" s="30"/>
      <c r="C459" s="31" t="s">
        <v>50</v>
      </c>
      <c r="D459" s="32" t="s">
        <v>207</v>
      </c>
      <c r="E459" s="24"/>
      <c r="F459" s="25">
        <v>28</v>
      </c>
      <c r="G459" s="26" t="s">
        <v>201</v>
      </c>
      <c r="H459" s="27">
        <f t="shared" si="77"/>
        <v>5.276005025589944</v>
      </c>
      <c r="I459" s="27">
        <f>I453*$P$10</f>
        <v>21.104020102359776</v>
      </c>
      <c r="J459" s="27">
        <f t="shared" si="61"/>
        <v>147.72814071651842</v>
      </c>
      <c r="K459" s="27"/>
      <c r="L459" s="19"/>
      <c r="N459" s="51"/>
    </row>
    <row r="460" spans="1:15">
      <c r="A460" s="29"/>
      <c r="B460" s="30"/>
      <c r="C460" s="31" t="s">
        <v>53</v>
      </c>
      <c r="D460" s="32" t="s">
        <v>208</v>
      </c>
      <c r="E460" s="24"/>
      <c r="F460" s="25">
        <v>28</v>
      </c>
      <c r="G460" s="26" t="s">
        <v>201</v>
      </c>
      <c r="H460" s="27">
        <f t="shared" si="77"/>
        <v>13.11533868654476</v>
      </c>
      <c r="I460" s="27">
        <f>I453*$P$11</f>
        <v>52.46135474617904</v>
      </c>
      <c r="J460" s="27">
        <f t="shared" si="61"/>
        <v>367.22948322325328</v>
      </c>
      <c r="K460" s="27"/>
      <c r="L460" s="19"/>
      <c r="N460" s="51"/>
    </row>
    <row r="461" spans="1:15" ht="15.75" thickBot="1">
      <c r="A461" s="29"/>
      <c r="B461" s="30"/>
      <c r="C461" s="31" t="s">
        <v>55</v>
      </c>
      <c r="D461" s="32" t="s">
        <v>209</v>
      </c>
      <c r="E461" s="24"/>
      <c r="F461" s="25">
        <v>28</v>
      </c>
      <c r="G461" s="26" t="s">
        <v>201</v>
      </c>
      <c r="H461" s="52">
        <f t="shared" si="77"/>
        <v>0.58051201804351871</v>
      </c>
      <c r="I461" s="27">
        <f>I453*$P$12</f>
        <v>2.3220480721740748</v>
      </c>
      <c r="J461" s="27">
        <f t="shared" si="61"/>
        <v>16.254336505218525</v>
      </c>
      <c r="K461" s="27"/>
      <c r="L461" s="19"/>
      <c r="N461" s="51"/>
    </row>
    <row r="462" spans="1:15" ht="168.75">
      <c r="A462" s="53" t="s">
        <v>210</v>
      </c>
      <c r="B462" s="54" t="s">
        <v>11</v>
      </c>
      <c r="C462" s="55" t="s">
        <v>38</v>
      </c>
      <c r="D462" s="56"/>
      <c r="E462" s="57" t="s">
        <v>211</v>
      </c>
      <c r="F462" s="58">
        <v>28</v>
      </c>
      <c r="G462" s="59" t="s">
        <v>18</v>
      </c>
      <c r="H462" s="61">
        <f>I462/4</f>
        <v>27200</v>
      </c>
      <c r="I462" s="61">
        <v>108800</v>
      </c>
      <c r="J462" s="61">
        <f t="shared" si="61"/>
        <v>761600</v>
      </c>
      <c r="K462" s="61">
        <f>J462*4</f>
        <v>3046400</v>
      </c>
      <c r="L462" s="19"/>
      <c r="M462" s="51"/>
      <c r="N462" s="51"/>
    </row>
    <row r="463" spans="1:15">
      <c r="A463" s="29"/>
      <c r="B463" s="30"/>
      <c r="C463" s="31" t="s">
        <v>40</v>
      </c>
      <c r="D463" s="32" t="s">
        <v>202</v>
      </c>
      <c r="E463" s="24"/>
      <c r="F463" s="25">
        <v>28</v>
      </c>
      <c r="G463" s="26" t="s">
        <v>18</v>
      </c>
      <c r="H463" s="27">
        <f>I463/4</f>
        <v>4447.306294553674</v>
      </c>
      <c r="I463" s="27">
        <f>I462*$P$5</f>
        <v>17789.225178214696</v>
      </c>
      <c r="J463" s="27">
        <f t="shared" si="61"/>
        <v>124524.57624750288</v>
      </c>
      <c r="K463" s="27"/>
      <c r="L463" s="19"/>
      <c r="N463" s="51"/>
    </row>
    <row r="464" spans="1:15">
      <c r="A464" s="29"/>
      <c r="B464" s="30"/>
      <c r="C464" s="31" t="s">
        <v>42</v>
      </c>
      <c r="D464" s="32" t="s">
        <v>203</v>
      </c>
      <c r="E464" s="24"/>
      <c r="F464" s="25">
        <v>28</v>
      </c>
      <c r="G464" s="26" t="s">
        <v>18</v>
      </c>
      <c r="H464" s="27">
        <f t="shared" ref="H464:H470" si="78">I464/4</f>
        <v>2833.1534743687844</v>
      </c>
      <c r="I464" s="27">
        <f>I462*$P$6</f>
        <v>11332.613897475137</v>
      </c>
      <c r="J464" s="27">
        <f t="shared" si="61"/>
        <v>79328.297282325962</v>
      </c>
      <c r="K464" s="27"/>
      <c r="L464" s="19"/>
      <c r="N464" s="51"/>
    </row>
    <row r="465" spans="1:16">
      <c r="A465" s="29"/>
      <c r="B465" s="30"/>
      <c r="C465" s="31" t="s">
        <v>44</v>
      </c>
      <c r="D465" s="32" t="s">
        <v>204</v>
      </c>
      <c r="E465" s="24"/>
      <c r="F465" s="25">
        <v>28</v>
      </c>
      <c r="G465" s="26" t="s">
        <v>18</v>
      </c>
      <c r="H465" s="27">
        <f t="shared" si="78"/>
        <v>3922.9960649759123</v>
      </c>
      <c r="I465" s="27">
        <f>I462*$P$7</f>
        <v>15691.984259903649</v>
      </c>
      <c r="J465" s="27">
        <f t="shared" si="61"/>
        <v>109843.88981932554</v>
      </c>
      <c r="K465" s="27"/>
      <c r="L465" s="19"/>
      <c r="N465" s="51"/>
    </row>
    <row r="466" spans="1:16">
      <c r="A466" s="29"/>
      <c r="B466" s="30"/>
      <c r="C466" s="31" t="s">
        <v>46</v>
      </c>
      <c r="D466" s="32" t="s">
        <v>205</v>
      </c>
      <c r="E466" s="24"/>
      <c r="F466" s="25">
        <v>28</v>
      </c>
      <c r="G466" s="26" t="s">
        <v>18</v>
      </c>
      <c r="H466" s="27">
        <f t="shared" si="78"/>
        <v>3643.1784324342925</v>
      </c>
      <c r="I466" s="27">
        <f>I462*$P$8</f>
        <v>14572.71372973717</v>
      </c>
      <c r="J466" s="27">
        <f t="shared" si="61"/>
        <v>102008.99610816019</v>
      </c>
      <c r="K466" s="27"/>
      <c r="L466" s="19"/>
      <c r="N466" s="51"/>
    </row>
    <row r="467" spans="1:16">
      <c r="A467" s="29"/>
      <c r="B467" s="30"/>
      <c r="C467" s="31" t="s">
        <v>48</v>
      </c>
      <c r="D467" s="32" t="s">
        <v>206</v>
      </c>
      <c r="E467" s="24"/>
      <c r="F467" s="25">
        <v>28</v>
      </c>
      <c r="G467" s="26" t="s">
        <v>18</v>
      </c>
      <c r="H467" s="27">
        <f t="shared" si="78"/>
        <v>4096.814119893771</v>
      </c>
      <c r="I467" s="27">
        <f>I462*$P$9</f>
        <v>16387.256479575084</v>
      </c>
      <c r="J467" s="27">
        <f t="shared" si="61"/>
        <v>114710.79535702559</v>
      </c>
      <c r="K467" s="27"/>
      <c r="L467" s="19"/>
      <c r="N467" s="51"/>
    </row>
    <row r="468" spans="1:16">
      <c r="A468" s="29"/>
      <c r="B468" s="30"/>
      <c r="C468" s="31" t="s">
        <v>50</v>
      </c>
      <c r="D468" s="32" t="s">
        <v>207</v>
      </c>
      <c r="E468" s="24"/>
      <c r="F468" s="25">
        <v>28</v>
      </c>
      <c r="G468" s="26" t="s">
        <v>18</v>
      </c>
      <c r="H468" s="27">
        <f t="shared" si="78"/>
        <v>2296.1173871367437</v>
      </c>
      <c r="I468" s="27">
        <f>I462*$P$10</f>
        <v>9184.4695485469747</v>
      </c>
      <c r="J468" s="27">
        <f t="shared" si="61"/>
        <v>64291.286839828826</v>
      </c>
      <c r="K468" s="27"/>
      <c r="L468" s="19"/>
      <c r="N468" s="51"/>
    </row>
    <row r="469" spans="1:16">
      <c r="A469" s="29"/>
      <c r="B469" s="30"/>
      <c r="C469" s="31" t="s">
        <v>53</v>
      </c>
      <c r="D469" s="32" t="s">
        <v>208</v>
      </c>
      <c r="E469" s="24"/>
      <c r="F469" s="25">
        <v>28</v>
      </c>
      <c r="G469" s="26" t="s">
        <v>18</v>
      </c>
      <c r="H469" s="27">
        <f t="shared" si="78"/>
        <v>5707.7953963842801</v>
      </c>
      <c r="I469" s="27">
        <f>I462*$P$11</f>
        <v>22831.181585537121</v>
      </c>
      <c r="J469" s="27">
        <f t="shared" si="61"/>
        <v>159818.27109875984</v>
      </c>
      <c r="K469" s="27"/>
      <c r="L469" s="19"/>
      <c r="N469" s="51"/>
      <c r="O469" t="s">
        <v>199</v>
      </c>
      <c r="P469">
        <v>28</v>
      </c>
    </row>
    <row r="470" spans="1:16" ht="15.75" thickBot="1">
      <c r="A470" s="29"/>
      <c r="B470" s="30"/>
      <c r="C470" s="31" t="s">
        <v>55</v>
      </c>
      <c r="D470" s="32" t="s">
        <v>209</v>
      </c>
      <c r="E470" s="24"/>
      <c r="F470" s="25">
        <v>28</v>
      </c>
      <c r="G470" s="26" t="s">
        <v>18</v>
      </c>
      <c r="H470" s="52">
        <f t="shared" si="78"/>
        <v>252.63883025253932</v>
      </c>
      <c r="I470" s="27">
        <f>I462*$P$12</f>
        <v>1010.5553210101573</v>
      </c>
      <c r="J470" s="27">
        <f t="shared" si="61"/>
        <v>7073.8872470711012</v>
      </c>
      <c r="K470" s="27"/>
      <c r="L470" s="19"/>
      <c r="N470" s="51"/>
      <c r="O470" t="s">
        <v>210</v>
      </c>
      <c r="P470" s="51">
        <v>28</v>
      </c>
    </row>
    <row r="471" spans="1:16" ht="168.75">
      <c r="A471" s="53" t="s">
        <v>212</v>
      </c>
      <c r="B471" s="54" t="s">
        <v>11</v>
      </c>
      <c r="C471" s="55" t="s">
        <v>38</v>
      </c>
      <c r="D471" s="56"/>
      <c r="E471" s="57" t="s">
        <v>213</v>
      </c>
      <c r="F471" s="58">
        <v>11.8</v>
      </c>
      <c r="G471" s="59" t="s">
        <v>63</v>
      </c>
      <c r="H471" s="61">
        <f>I471/4</f>
        <v>150</v>
      </c>
      <c r="I471" s="61">
        <v>600</v>
      </c>
      <c r="J471" s="61">
        <f t="shared" si="61"/>
        <v>1770</v>
      </c>
      <c r="K471" s="61">
        <f>J471*4</f>
        <v>7080</v>
      </c>
      <c r="L471" s="19"/>
      <c r="M471" s="51"/>
      <c r="N471" s="51"/>
      <c r="O471" t="s">
        <v>212</v>
      </c>
      <c r="P471">
        <v>11.8</v>
      </c>
    </row>
    <row r="472" spans="1:16">
      <c r="A472" s="29"/>
      <c r="B472" s="30"/>
      <c r="C472" s="31" t="s">
        <v>40</v>
      </c>
      <c r="D472" s="32" t="s">
        <v>202</v>
      </c>
      <c r="E472" s="24"/>
      <c r="F472" s="25">
        <v>11.8</v>
      </c>
      <c r="G472" s="26" t="s">
        <v>63</v>
      </c>
      <c r="H472" s="27">
        <f>I472/4</f>
        <v>24.52558618320041</v>
      </c>
      <c r="I472" s="27">
        <f>I471*$P$5</f>
        <v>98.10234473280164</v>
      </c>
      <c r="J472" s="27">
        <f t="shared" si="61"/>
        <v>289.40191696176487</v>
      </c>
      <c r="K472" s="27"/>
      <c r="L472" s="19"/>
      <c r="N472" s="51"/>
      <c r="O472" t="s">
        <v>214</v>
      </c>
      <c r="P472" s="51">
        <v>20</v>
      </c>
    </row>
    <row r="473" spans="1:16">
      <c r="A473" s="29"/>
      <c r="B473" s="30"/>
      <c r="C473" s="31" t="s">
        <v>42</v>
      </c>
      <c r="D473" s="32" t="s">
        <v>203</v>
      </c>
      <c r="E473" s="24"/>
      <c r="F473" s="25">
        <v>11.8</v>
      </c>
      <c r="G473" s="26" t="s">
        <v>63</v>
      </c>
      <c r="H473" s="27">
        <f t="shared" ref="H473:H479" si="79">I473/4</f>
        <v>15.624008130710207</v>
      </c>
      <c r="I473" s="27">
        <f>I471*$P$6</f>
        <v>62.496032522840828</v>
      </c>
      <c r="J473" s="27">
        <f t="shared" si="61"/>
        <v>184.36329594238046</v>
      </c>
      <c r="K473" s="27"/>
      <c r="L473" s="19"/>
      <c r="N473" s="51"/>
      <c r="O473" t="s">
        <v>215</v>
      </c>
      <c r="P473" s="51">
        <v>62.06</v>
      </c>
    </row>
    <row r="474" spans="1:16">
      <c r="A474" s="29"/>
      <c r="B474" s="30"/>
      <c r="C474" s="31" t="s">
        <v>44</v>
      </c>
      <c r="D474" s="32" t="s">
        <v>204</v>
      </c>
      <c r="E474" s="24"/>
      <c r="F474" s="25">
        <v>11.8</v>
      </c>
      <c r="G474" s="26" t="s">
        <v>63</v>
      </c>
      <c r="H474" s="27">
        <f t="shared" si="79"/>
        <v>21.634169475970104</v>
      </c>
      <c r="I474" s="27">
        <f>I471*$P$7</f>
        <v>86.536677903880417</v>
      </c>
      <c r="J474" s="27">
        <f t="shared" si="61"/>
        <v>255.28319981644725</v>
      </c>
      <c r="K474" s="27"/>
      <c r="L474" s="19"/>
      <c r="N474" s="51"/>
      <c r="O474" t="s">
        <v>216</v>
      </c>
      <c r="P474" s="51">
        <v>921.1</v>
      </c>
    </row>
    <row r="475" spans="1:16">
      <c r="A475" s="29"/>
      <c r="B475" s="30"/>
      <c r="C475" s="31" t="s">
        <v>46</v>
      </c>
      <c r="D475" s="32" t="s">
        <v>205</v>
      </c>
      <c r="E475" s="24"/>
      <c r="F475" s="25">
        <v>11.8</v>
      </c>
      <c r="G475" s="26" t="s">
        <v>63</v>
      </c>
      <c r="H475" s="27">
        <f t="shared" si="79"/>
        <v>20.091057531806761</v>
      </c>
      <c r="I475" s="27">
        <f>I471*$P$8</f>
        <v>80.364230127227046</v>
      </c>
      <c r="J475" s="27">
        <f t="shared" si="61"/>
        <v>237.07447887531981</v>
      </c>
      <c r="K475" s="27"/>
      <c r="L475" s="19"/>
      <c r="N475" s="51"/>
      <c r="O475" t="s">
        <v>217</v>
      </c>
      <c r="P475" s="51">
        <v>365.83</v>
      </c>
    </row>
    <row r="476" spans="1:16">
      <c r="A476" s="29"/>
      <c r="B476" s="30"/>
      <c r="C476" s="31" t="s">
        <v>48</v>
      </c>
      <c r="D476" s="32" t="s">
        <v>206</v>
      </c>
      <c r="E476" s="24"/>
      <c r="F476" s="25">
        <v>11.8</v>
      </c>
      <c r="G476" s="26" t="s">
        <v>63</v>
      </c>
      <c r="H476" s="27">
        <f t="shared" si="79"/>
        <v>22.59272492588477</v>
      </c>
      <c r="I476" s="27">
        <f>I471*$P$9</f>
        <v>90.370899703539081</v>
      </c>
      <c r="J476" s="27">
        <f t="shared" si="61"/>
        <v>266.5941541254403</v>
      </c>
      <c r="K476" s="27"/>
      <c r="L476" s="19"/>
      <c r="N476" s="51"/>
      <c r="O476" t="s">
        <v>218</v>
      </c>
      <c r="P476" s="51">
        <v>62.06</v>
      </c>
    </row>
    <row r="477" spans="1:16">
      <c r="A477" s="29"/>
      <c r="B477" s="30"/>
      <c r="C477" s="31" t="s">
        <v>50</v>
      </c>
      <c r="D477" s="32" t="s">
        <v>207</v>
      </c>
      <c r="E477" s="24"/>
      <c r="F477" s="25">
        <v>11.8</v>
      </c>
      <c r="G477" s="26" t="s">
        <v>63</v>
      </c>
      <c r="H477" s="27">
        <f t="shared" si="79"/>
        <v>12.662412061415864</v>
      </c>
      <c r="I477" s="27">
        <f>I471*$P$10</f>
        <v>50.649648245663457</v>
      </c>
      <c r="J477" s="27">
        <f t="shared" si="61"/>
        <v>149.4164623247072</v>
      </c>
      <c r="K477" s="27"/>
      <c r="L477" s="19"/>
      <c r="N477" s="51"/>
      <c r="O477" t="s">
        <v>219</v>
      </c>
      <c r="P477" s="51">
        <v>332.67</v>
      </c>
    </row>
    <row r="478" spans="1:16">
      <c r="A478" s="29"/>
      <c r="B478" s="30"/>
      <c r="C478" s="31" t="s">
        <v>53</v>
      </c>
      <c r="D478" s="32" t="s">
        <v>208</v>
      </c>
      <c r="E478" s="24"/>
      <c r="F478" s="25">
        <v>11.8</v>
      </c>
      <c r="G478" s="26" t="s">
        <v>63</v>
      </c>
      <c r="H478" s="27">
        <f t="shared" si="79"/>
        <v>31.476812847707425</v>
      </c>
      <c r="I478" s="27">
        <f>I471*$P$11</f>
        <v>125.9072513908297</v>
      </c>
      <c r="J478" s="27">
        <f t="shared" si="61"/>
        <v>371.42639160294766</v>
      </c>
      <c r="K478" s="27"/>
      <c r="L478" s="19"/>
      <c r="N478" s="51"/>
      <c r="O478" t="s">
        <v>220</v>
      </c>
      <c r="P478" s="51">
        <v>28</v>
      </c>
    </row>
    <row r="479" spans="1:16" ht="15.75" thickBot="1">
      <c r="A479" s="29"/>
      <c r="B479" s="30"/>
      <c r="C479" s="31" t="s">
        <v>55</v>
      </c>
      <c r="D479" s="32" t="s">
        <v>209</v>
      </c>
      <c r="E479" s="24"/>
      <c r="F479" s="25">
        <v>11.8</v>
      </c>
      <c r="G479" s="26" t="s">
        <v>63</v>
      </c>
      <c r="H479" s="52">
        <f t="shared" si="79"/>
        <v>1.3932288433044449</v>
      </c>
      <c r="I479" s="27">
        <f>I471*$P$12</f>
        <v>5.5729153732177794</v>
      </c>
      <c r="J479" s="27">
        <f t="shared" si="61"/>
        <v>16.440100350992449</v>
      </c>
      <c r="K479" s="27"/>
      <c r="L479" s="19"/>
      <c r="N479" s="51"/>
      <c r="O479" t="s">
        <v>221</v>
      </c>
      <c r="P479" s="51"/>
    </row>
    <row r="480" spans="1:16" ht="146.25">
      <c r="A480" s="53" t="s">
        <v>214</v>
      </c>
      <c r="B480" s="54" t="s">
        <v>11</v>
      </c>
      <c r="C480" s="55" t="s">
        <v>38</v>
      </c>
      <c r="D480" s="56"/>
      <c r="E480" s="57" t="s">
        <v>222</v>
      </c>
      <c r="F480" s="58">
        <v>20</v>
      </c>
      <c r="G480" s="59" t="s">
        <v>63</v>
      </c>
      <c r="H480" s="61">
        <f>I480/4</f>
        <v>5.5</v>
      </c>
      <c r="I480" s="61">
        <v>22</v>
      </c>
      <c r="J480" s="61">
        <f t="shared" si="61"/>
        <v>110</v>
      </c>
      <c r="K480" s="61">
        <f>J480*4</f>
        <v>440</v>
      </c>
      <c r="L480" s="19"/>
      <c r="M480" s="51"/>
      <c r="N480" s="51"/>
      <c r="O480" t="s">
        <v>223</v>
      </c>
      <c r="P480">
        <v>1517.8899999999999</v>
      </c>
    </row>
    <row r="481" spans="1:16">
      <c r="A481" s="29"/>
      <c r="B481" s="30"/>
      <c r="C481" s="31" t="s">
        <v>40</v>
      </c>
      <c r="D481" s="32" t="s">
        <v>202</v>
      </c>
      <c r="E481" s="24"/>
      <c r="F481" s="25">
        <v>20</v>
      </c>
      <c r="G481" s="26" t="s">
        <v>63</v>
      </c>
      <c r="H481" s="27">
        <f>I481/4</f>
        <v>0.89927149338401502</v>
      </c>
      <c r="I481" s="27">
        <f>I480*$P$5</f>
        <v>3.5970859735360601</v>
      </c>
      <c r="J481" s="27">
        <f t="shared" si="61"/>
        <v>17.985429867680299</v>
      </c>
      <c r="K481" s="27"/>
      <c r="L481" s="19"/>
      <c r="M481" s="51"/>
      <c r="N481" s="51"/>
      <c r="O481" t="s">
        <v>224</v>
      </c>
      <c r="P481" s="51">
        <v>3642.76</v>
      </c>
    </row>
    <row r="482" spans="1:16">
      <c r="A482" s="29"/>
      <c r="B482" s="30"/>
      <c r="C482" s="31" t="s">
        <v>42</v>
      </c>
      <c r="D482" s="32" t="s">
        <v>203</v>
      </c>
      <c r="E482" s="24"/>
      <c r="F482" s="25">
        <v>20</v>
      </c>
      <c r="G482" s="26" t="s">
        <v>63</v>
      </c>
      <c r="H482" s="27">
        <f t="shared" ref="H482:H488" si="80">I482/4</f>
        <v>0.57288029812604091</v>
      </c>
      <c r="I482" s="27">
        <f>I480*$P$6</f>
        <v>2.2915211925041636</v>
      </c>
      <c r="J482" s="27">
        <f t="shared" si="61"/>
        <v>11.457605962520818</v>
      </c>
      <c r="K482" s="27"/>
      <c r="L482" s="19"/>
      <c r="M482" s="51"/>
      <c r="N482" s="51"/>
      <c r="O482" t="s">
        <v>225</v>
      </c>
      <c r="P482" s="51">
        <v>210</v>
      </c>
    </row>
    <row r="483" spans="1:16">
      <c r="A483" s="29"/>
      <c r="B483" s="30"/>
      <c r="C483" s="31" t="s">
        <v>44</v>
      </c>
      <c r="D483" s="32" t="s">
        <v>204</v>
      </c>
      <c r="E483" s="24"/>
      <c r="F483" s="25">
        <v>20</v>
      </c>
      <c r="G483" s="26" t="s">
        <v>63</v>
      </c>
      <c r="H483" s="27">
        <f t="shared" si="80"/>
        <v>0.79325288078557044</v>
      </c>
      <c r="I483" s="27">
        <f>I480*$P$7</f>
        <v>3.1730115231422817</v>
      </c>
      <c r="J483" s="27">
        <f t="shared" si="61"/>
        <v>15.865057615711409</v>
      </c>
      <c r="K483" s="27"/>
      <c r="L483" s="19"/>
      <c r="M483" s="51"/>
      <c r="N483" s="51"/>
      <c r="O483" t="s">
        <v>226</v>
      </c>
      <c r="P483" s="51">
        <v>195</v>
      </c>
    </row>
    <row r="484" spans="1:16">
      <c r="A484" s="29"/>
      <c r="B484" s="30"/>
      <c r="C484" s="31" t="s">
        <v>46</v>
      </c>
      <c r="D484" s="32" t="s">
        <v>205</v>
      </c>
      <c r="E484" s="24"/>
      <c r="F484" s="25">
        <v>20</v>
      </c>
      <c r="G484" s="26" t="s">
        <v>63</v>
      </c>
      <c r="H484" s="27">
        <f t="shared" si="80"/>
        <v>0.73667210949958117</v>
      </c>
      <c r="I484" s="27">
        <f>I480*$P$8</f>
        <v>2.9466884379983247</v>
      </c>
      <c r="J484" s="27">
        <f t="shared" si="61"/>
        <v>14.733442189991624</v>
      </c>
      <c r="K484" s="27"/>
      <c r="L484" s="19"/>
      <c r="N484" s="51"/>
      <c r="O484" t="s">
        <v>227</v>
      </c>
      <c r="P484" s="51">
        <v>744.72</v>
      </c>
    </row>
    <row r="485" spans="1:16">
      <c r="A485" s="29"/>
      <c r="B485" s="30"/>
      <c r="C485" s="31" t="s">
        <v>48</v>
      </c>
      <c r="D485" s="32" t="s">
        <v>206</v>
      </c>
      <c r="E485" s="24"/>
      <c r="F485" s="25">
        <v>20</v>
      </c>
      <c r="G485" s="26" t="s">
        <v>63</v>
      </c>
      <c r="H485" s="27">
        <f t="shared" si="80"/>
        <v>0.82839991394910817</v>
      </c>
      <c r="I485" s="27">
        <f>I480*$P$9</f>
        <v>3.3135996557964327</v>
      </c>
      <c r="J485" s="27">
        <f t="shared" si="61"/>
        <v>16.567998278982163</v>
      </c>
      <c r="K485" s="27"/>
      <c r="L485" s="19"/>
      <c r="M485" s="51"/>
      <c r="N485" s="51"/>
      <c r="O485" t="s">
        <v>228</v>
      </c>
      <c r="P485" s="51">
        <v>744.72</v>
      </c>
    </row>
    <row r="486" spans="1:16">
      <c r="A486" s="29"/>
      <c r="B486" s="30"/>
      <c r="C486" s="31" t="s">
        <v>50</v>
      </c>
      <c r="D486" s="32" t="s">
        <v>207</v>
      </c>
      <c r="E486" s="24"/>
      <c r="F486" s="25">
        <v>20</v>
      </c>
      <c r="G486" s="26" t="s">
        <v>63</v>
      </c>
      <c r="H486" s="27">
        <f t="shared" si="80"/>
        <v>0.46428844225191501</v>
      </c>
      <c r="I486" s="27">
        <f>I480*$P$10</f>
        <v>1.85715376900766</v>
      </c>
      <c r="J486" s="27">
        <f t="shared" si="61"/>
        <v>9.2857688450382998</v>
      </c>
      <c r="K486" s="27"/>
      <c r="L486" s="19"/>
      <c r="M486" s="51"/>
      <c r="N486" s="51"/>
      <c r="O486" t="s">
        <v>229</v>
      </c>
      <c r="P486" s="51">
        <v>744.72</v>
      </c>
    </row>
    <row r="487" spans="1:16">
      <c r="A487" s="29"/>
      <c r="B487" s="30"/>
      <c r="C487" s="31" t="s">
        <v>53</v>
      </c>
      <c r="D487" s="32" t="s">
        <v>208</v>
      </c>
      <c r="E487" s="24"/>
      <c r="F487" s="25">
        <v>20</v>
      </c>
      <c r="G487" s="26" t="s">
        <v>63</v>
      </c>
      <c r="H487" s="27">
        <f t="shared" si="80"/>
        <v>1.1541498044159391</v>
      </c>
      <c r="I487" s="27">
        <f>I480*$P$11</f>
        <v>4.6165992176637562</v>
      </c>
      <c r="J487" s="27">
        <f t="shared" si="61"/>
        <v>23.082996088318779</v>
      </c>
      <c r="K487" s="27"/>
      <c r="L487" s="19"/>
      <c r="M487" s="51"/>
      <c r="N487" s="51"/>
      <c r="O487" t="s">
        <v>230</v>
      </c>
      <c r="P487" s="51">
        <v>372.36</v>
      </c>
    </row>
    <row r="488" spans="1:16" ht="15.75" thickBot="1">
      <c r="A488" s="29"/>
      <c r="B488" s="30"/>
      <c r="C488" s="31" t="s">
        <v>55</v>
      </c>
      <c r="D488" s="32" t="s">
        <v>209</v>
      </c>
      <c r="E488" s="24"/>
      <c r="F488" s="25">
        <v>20</v>
      </c>
      <c r="G488" s="26" t="s">
        <v>63</v>
      </c>
      <c r="H488" s="52">
        <f t="shared" si="80"/>
        <v>5.1085057587829642E-2</v>
      </c>
      <c r="I488" s="27">
        <f>I480*$P$12</f>
        <v>0.20434023035131857</v>
      </c>
      <c r="J488" s="27">
        <f t="shared" si="61"/>
        <v>1.0217011517565928</v>
      </c>
      <c r="K488" s="27"/>
      <c r="L488" s="19"/>
      <c r="M488" s="51"/>
      <c r="N488" s="51"/>
      <c r="O488" t="s">
        <v>231</v>
      </c>
      <c r="P488" s="51">
        <v>1136</v>
      </c>
    </row>
    <row r="489" spans="1:16" ht="146.25">
      <c r="A489" s="53" t="s">
        <v>215</v>
      </c>
      <c r="B489" s="54" t="s">
        <v>11</v>
      </c>
      <c r="C489" s="55" t="s">
        <v>38</v>
      </c>
      <c r="D489" s="56"/>
      <c r="E489" s="57" t="s">
        <v>232</v>
      </c>
      <c r="F489" s="58">
        <v>62.06</v>
      </c>
      <c r="G489" s="59" t="s">
        <v>18</v>
      </c>
      <c r="H489" s="61">
        <f>I489/4</f>
        <v>150</v>
      </c>
      <c r="I489" s="61">
        <v>600</v>
      </c>
      <c r="J489" s="61">
        <f t="shared" si="61"/>
        <v>9309</v>
      </c>
      <c r="K489" s="61">
        <f>J489*4</f>
        <v>37236</v>
      </c>
      <c r="L489" s="19"/>
      <c r="M489" s="51"/>
      <c r="N489" s="51"/>
    </row>
    <row r="490" spans="1:16">
      <c r="A490" s="20"/>
      <c r="B490" s="21"/>
      <c r="C490" s="22" t="s">
        <v>40</v>
      </c>
      <c r="D490" s="23" t="s">
        <v>202</v>
      </c>
      <c r="E490" s="24"/>
      <c r="F490" s="25">
        <v>62.06</v>
      </c>
      <c r="G490" s="26" t="s">
        <v>18</v>
      </c>
      <c r="H490" s="27">
        <f>I490/4</f>
        <v>24.52558618320041</v>
      </c>
      <c r="I490" s="27">
        <f>I489*$P$5</f>
        <v>98.10234473280164</v>
      </c>
      <c r="J490" s="27">
        <f t="shared" si="61"/>
        <v>1522.0578785294174</v>
      </c>
      <c r="K490" s="27"/>
      <c r="L490" s="19"/>
      <c r="M490" s="51"/>
      <c r="N490" s="51"/>
    </row>
    <row r="491" spans="1:16">
      <c r="A491" s="29"/>
      <c r="B491" s="30"/>
      <c r="C491" s="31" t="s">
        <v>42</v>
      </c>
      <c r="D491" s="32" t="s">
        <v>203</v>
      </c>
      <c r="E491" s="24"/>
      <c r="F491" s="25">
        <v>62.06</v>
      </c>
      <c r="G491" s="26" t="s">
        <v>18</v>
      </c>
      <c r="H491" s="27">
        <f t="shared" ref="H491:H497" si="81">I491/4</f>
        <v>15.624008130710207</v>
      </c>
      <c r="I491" s="27">
        <f>I489*$P$6</f>
        <v>62.496032522840828</v>
      </c>
      <c r="J491" s="27">
        <f t="shared" si="61"/>
        <v>969.62594459187551</v>
      </c>
      <c r="K491" s="27"/>
      <c r="L491" s="19"/>
      <c r="M491" s="51"/>
      <c r="N491" s="51"/>
    </row>
    <row r="492" spans="1:16">
      <c r="A492" s="29"/>
      <c r="B492" s="30"/>
      <c r="C492" s="31" t="s">
        <v>44</v>
      </c>
      <c r="D492" s="32" t="s">
        <v>204</v>
      </c>
      <c r="E492" s="24"/>
      <c r="F492" s="25">
        <v>62.06</v>
      </c>
      <c r="G492" s="26" t="s">
        <v>18</v>
      </c>
      <c r="H492" s="27">
        <f t="shared" si="81"/>
        <v>21.634169475970104</v>
      </c>
      <c r="I492" s="27">
        <f>I489*$P$7</f>
        <v>86.536677903880417</v>
      </c>
      <c r="J492" s="27">
        <f t="shared" si="61"/>
        <v>1342.6165576787048</v>
      </c>
      <c r="K492" s="27"/>
      <c r="L492" s="19"/>
      <c r="M492" s="51"/>
      <c r="N492" s="51"/>
    </row>
    <row r="493" spans="1:16">
      <c r="A493" s="29"/>
      <c r="B493" s="30"/>
      <c r="C493" s="31" t="s">
        <v>46</v>
      </c>
      <c r="D493" s="32" t="s">
        <v>205</v>
      </c>
      <c r="E493" s="24"/>
      <c r="F493" s="25">
        <v>62.06</v>
      </c>
      <c r="G493" s="26" t="s">
        <v>18</v>
      </c>
      <c r="H493" s="27">
        <f t="shared" si="81"/>
        <v>20.091057531806761</v>
      </c>
      <c r="I493" s="27">
        <f>I489*$P$8</f>
        <v>80.364230127227046</v>
      </c>
      <c r="J493" s="27">
        <f t="shared" si="61"/>
        <v>1246.8510304239276</v>
      </c>
      <c r="K493" s="27"/>
      <c r="L493" s="19"/>
      <c r="M493" s="51"/>
      <c r="N493" s="51"/>
    </row>
    <row r="494" spans="1:16">
      <c r="A494" s="29"/>
      <c r="B494" s="30"/>
      <c r="C494" s="31" t="s">
        <v>48</v>
      </c>
      <c r="D494" s="32" t="s">
        <v>206</v>
      </c>
      <c r="E494" s="24"/>
      <c r="F494" s="25">
        <v>62.06</v>
      </c>
      <c r="G494" s="26" t="s">
        <v>18</v>
      </c>
      <c r="H494" s="27">
        <f t="shared" si="81"/>
        <v>22.59272492588477</v>
      </c>
      <c r="I494" s="27">
        <f>I489*$P$9</f>
        <v>90.370899703539081</v>
      </c>
      <c r="J494" s="27">
        <f t="shared" si="61"/>
        <v>1402.104508900409</v>
      </c>
      <c r="K494" s="27"/>
      <c r="L494" s="19"/>
      <c r="M494" s="51"/>
      <c r="N494" s="51"/>
    </row>
    <row r="495" spans="1:16">
      <c r="A495" s="29"/>
      <c r="B495" s="30"/>
      <c r="C495" s="31" t="s">
        <v>50</v>
      </c>
      <c r="D495" s="32" t="s">
        <v>207</v>
      </c>
      <c r="E495" s="24"/>
      <c r="F495" s="25">
        <v>62.06</v>
      </c>
      <c r="G495" s="26" t="s">
        <v>18</v>
      </c>
      <c r="H495" s="27">
        <f t="shared" si="81"/>
        <v>12.662412061415864</v>
      </c>
      <c r="I495" s="27">
        <f>I489*$P$10</f>
        <v>50.649648245663457</v>
      </c>
      <c r="J495" s="27">
        <f t="shared" si="61"/>
        <v>785.82929253146858</v>
      </c>
      <c r="K495" s="27"/>
      <c r="L495" s="19"/>
      <c r="M495" s="51"/>
      <c r="N495" s="51"/>
    </row>
    <row r="496" spans="1:16">
      <c r="A496" s="29"/>
      <c r="B496" s="30"/>
      <c r="C496" s="31" t="s">
        <v>53</v>
      </c>
      <c r="D496" s="32" t="s">
        <v>208</v>
      </c>
      <c r="E496" s="24"/>
      <c r="F496" s="25">
        <v>62.06</v>
      </c>
      <c r="G496" s="26" t="s">
        <v>18</v>
      </c>
      <c r="H496" s="27">
        <f t="shared" si="81"/>
        <v>31.476812847707425</v>
      </c>
      <c r="I496" s="27">
        <f>I489*$P$11</f>
        <v>125.9072513908297</v>
      </c>
      <c r="J496" s="27">
        <f t="shared" si="61"/>
        <v>1953.4510053287229</v>
      </c>
      <c r="K496" s="27"/>
      <c r="L496" s="19"/>
      <c r="M496" s="51"/>
      <c r="N496" s="51"/>
    </row>
    <row r="497" spans="1:14" ht="15.75" thickBot="1">
      <c r="A497" s="29"/>
      <c r="B497" s="30"/>
      <c r="C497" s="31" t="s">
        <v>55</v>
      </c>
      <c r="D497" s="32" t="s">
        <v>209</v>
      </c>
      <c r="E497" s="24"/>
      <c r="F497" s="25">
        <v>62.06</v>
      </c>
      <c r="G497" s="26" t="s">
        <v>18</v>
      </c>
      <c r="H497" s="52">
        <f t="shared" si="81"/>
        <v>1.3932288433044449</v>
      </c>
      <c r="I497" s="27">
        <f>I489*$P$12</f>
        <v>5.5729153732177794</v>
      </c>
      <c r="J497" s="27">
        <f t="shared" si="61"/>
        <v>86.463782015473853</v>
      </c>
      <c r="K497" s="27"/>
      <c r="L497" s="19"/>
      <c r="M497" s="51"/>
      <c r="N497" s="51"/>
    </row>
    <row r="498" spans="1:14" ht="112.5">
      <c r="A498" s="53" t="s">
        <v>216</v>
      </c>
      <c r="B498" s="54" t="s">
        <v>11</v>
      </c>
      <c r="C498" s="55" t="s">
        <v>38</v>
      </c>
      <c r="D498" s="56"/>
      <c r="E498" s="57" t="s">
        <v>233</v>
      </c>
      <c r="F498" s="58">
        <v>921.1</v>
      </c>
      <c r="G498" s="59" t="s">
        <v>234</v>
      </c>
      <c r="H498" s="61">
        <f>I498/4</f>
        <v>1</v>
      </c>
      <c r="I498" s="61">
        <v>4</v>
      </c>
      <c r="J498" s="61">
        <f t="shared" si="61"/>
        <v>921.1</v>
      </c>
      <c r="K498" s="61">
        <f>J498*4</f>
        <v>3684.4</v>
      </c>
      <c r="L498" s="19"/>
      <c r="M498" s="51"/>
      <c r="N498" s="51"/>
    </row>
    <row r="499" spans="1:14" ht="33.75">
      <c r="A499" s="29"/>
      <c r="B499" s="30"/>
      <c r="C499" s="31" t="s">
        <v>40</v>
      </c>
      <c r="D499" s="32" t="s">
        <v>202</v>
      </c>
      <c r="E499" s="24"/>
      <c r="F499" s="25">
        <v>921.1</v>
      </c>
      <c r="G499" s="26" t="s">
        <v>234</v>
      </c>
      <c r="H499" s="27">
        <f>I499/4</f>
        <v>0.16350390788800273</v>
      </c>
      <c r="I499" s="27">
        <f>I498*$P$5</f>
        <v>0.65401563155201092</v>
      </c>
      <c r="J499" s="27">
        <f t="shared" si="61"/>
        <v>150.60344955563932</v>
      </c>
      <c r="K499" s="27"/>
      <c r="L499" s="19"/>
      <c r="M499" s="51"/>
      <c r="N499" s="51"/>
    </row>
    <row r="500" spans="1:14" ht="33.75">
      <c r="A500" s="29"/>
      <c r="B500" s="30"/>
      <c r="C500" s="31" t="s">
        <v>42</v>
      </c>
      <c r="D500" s="32" t="s">
        <v>203</v>
      </c>
      <c r="E500" s="24"/>
      <c r="F500" s="25">
        <v>921.1</v>
      </c>
      <c r="G500" s="26" t="s">
        <v>234</v>
      </c>
      <c r="H500" s="27">
        <f t="shared" ref="H500:H506" si="82">I500/4</f>
        <v>0.10416005420473472</v>
      </c>
      <c r="I500" s="27">
        <f>I498*$P$6</f>
        <v>0.41664021681893887</v>
      </c>
      <c r="J500" s="27">
        <f t="shared" si="61"/>
        <v>95.941825927981156</v>
      </c>
      <c r="K500" s="27"/>
      <c r="L500" s="19"/>
      <c r="M500" s="51"/>
      <c r="N500" s="51"/>
    </row>
    <row r="501" spans="1:14" ht="33.75">
      <c r="A501" s="29"/>
      <c r="B501" s="30"/>
      <c r="C501" s="31" t="s">
        <v>44</v>
      </c>
      <c r="D501" s="32" t="s">
        <v>204</v>
      </c>
      <c r="E501" s="24"/>
      <c r="F501" s="25">
        <v>921.1</v>
      </c>
      <c r="G501" s="26" t="s">
        <v>234</v>
      </c>
      <c r="H501" s="27">
        <f t="shared" si="82"/>
        <v>0.14422779650646736</v>
      </c>
      <c r="I501" s="27">
        <f>I498*$P$7</f>
        <v>0.57691118602586944</v>
      </c>
      <c r="J501" s="27">
        <f t="shared" si="61"/>
        <v>132.84822336210709</v>
      </c>
      <c r="K501" s="27"/>
      <c r="L501" s="19"/>
      <c r="M501" s="51"/>
      <c r="N501" s="51"/>
    </row>
    <row r="502" spans="1:14" ht="33.75">
      <c r="A502" s="29"/>
      <c r="B502" s="30"/>
      <c r="C502" s="31" t="s">
        <v>46</v>
      </c>
      <c r="D502" s="32" t="s">
        <v>205</v>
      </c>
      <c r="E502" s="24"/>
      <c r="F502" s="25">
        <v>921.1</v>
      </c>
      <c r="G502" s="26" t="s">
        <v>234</v>
      </c>
      <c r="H502" s="27">
        <f t="shared" si="82"/>
        <v>0.13394038354537841</v>
      </c>
      <c r="I502" s="27">
        <f>I498*$P$8</f>
        <v>0.53576153418151362</v>
      </c>
      <c r="J502" s="27">
        <f t="shared" si="61"/>
        <v>123.37248728364806</v>
      </c>
      <c r="K502" s="27"/>
      <c r="L502" s="19"/>
      <c r="M502" s="51"/>
      <c r="N502" s="51"/>
    </row>
    <row r="503" spans="1:14" ht="33.75">
      <c r="A503" s="29"/>
      <c r="B503" s="30"/>
      <c r="C503" s="31" t="s">
        <v>48</v>
      </c>
      <c r="D503" s="32" t="s">
        <v>206</v>
      </c>
      <c r="E503" s="24"/>
      <c r="F503" s="25">
        <v>921.1</v>
      </c>
      <c r="G503" s="26" t="s">
        <v>234</v>
      </c>
      <c r="H503" s="27">
        <f t="shared" si="82"/>
        <v>0.15061816617256513</v>
      </c>
      <c r="I503" s="27">
        <f>I498*$P$9</f>
        <v>0.60247266469026051</v>
      </c>
      <c r="J503" s="27">
        <f t="shared" ref="J503:J566" si="83">F503*H503</f>
        <v>138.73439286154974</v>
      </c>
      <c r="K503" s="27"/>
      <c r="L503" s="19"/>
      <c r="M503" s="51"/>
      <c r="N503" s="51"/>
    </row>
    <row r="504" spans="1:14" ht="33.75">
      <c r="A504" s="29"/>
      <c r="B504" s="30"/>
      <c r="C504" s="31" t="s">
        <v>50</v>
      </c>
      <c r="D504" s="32" t="s">
        <v>207</v>
      </c>
      <c r="E504" s="24"/>
      <c r="F504" s="25">
        <v>921.1</v>
      </c>
      <c r="G504" s="26" t="s">
        <v>234</v>
      </c>
      <c r="H504" s="27">
        <f t="shared" si="82"/>
        <v>8.4416080409439098E-2</v>
      </c>
      <c r="I504" s="27">
        <f>I498*$P$10</f>
        <v>0.33766432163775639</v>
      </c>
      <c r="J504" s="27">
        <f t="shared" si="83"/>
        <v>77.755651665134351</v>
      </c>
      <c r="K504" s="27"/>
      <c r="L504" s="19"/>
      <c r="M504" s="51"/>
      <c r="N504" s="51"/>
    </row>
    <row r="505" spans="1:14" ht="33.75">
      <c r="A505" s="29"/>
      <c r="B505" s="30"/>
      <c r="C505" s="31" t="s">
        <v>53</v>
      </c>
      <c r="D505" s="32" t="s">
        <v>208</v>
      </c>
      <c r="E505" s="24"/>
      <c r="F505" s="25">
        <v>921.1</v>
      </c>
      <c r="G505" s="26" t="s">
        <v>234</v>
      </c>
      <c r="H505" s="27">
        <f t="shared" si="82"/>
        <v>0.20984541898471618</v>
      </c>
      <c r="I505" s="27">
        <f>I498*$P$11</f>
        <v>0.8393816759388647</v>
      </c>
      <c r="J505" s="27">
        <f t="shared" si="83"/>
        <v>193.28861542682208</v>
      </c>
      <c r="K505" s="27"/>
      <c r="L505" s="19"/>
      <c r="M505" s="51"/>
      <c r="N505" s="51"/>
    </row>
    <row r="506" spans="1:14" ht="34.5" thickBot="1">
      <c r="A506" s="29"/>
      <c r="B506" s="30"/>
      <c r="C506" s="31" t="s">
        <v>55</v>
      </c>
      <c r="D506" s="32" t="s">
        <v>209</v>
      </c>
      <c r="E506" s="24"/>
      <c r="F506" s="25">
        <v>921.1</v>
      </c>
      <c r="G506" s="26" t="s">
        <v>234</v>
      </c>
      <c r="H506" s="52">
        <f t="shared" si="82"/>
        <v>9.2881922886962984E-3</v>
      </c>
      <c r="I506" s="27">
        <f>I498*$P$12</f>
        <v>3.7152769154785194E-2</v>
      </c>
      <c r="J506" s="27">
        <f t="shared" si="83"/>
        <v>8.5553539171181612</v>
      </c>
      <c r="K506" s="27"/>
      <c r="L506" s="19"/>
      <c r="M506" s="51"/>
      <c r="N506" s="51"/>
    </row>
    <row r="507" spans="1:14" ht="123.75">
      <c r="A507" s="53" t="s">
        <v>217</v>
      </c>
      <c r="B507" s="54" t="s">
        <v>11</v>
      </c>
      <c r="C507" s="55" t="s">
        <v>38</v>
      </c>
      <c r="D507" s="56"/>
      <c r="E507" s="57" t="s">
        <v>235</v>
      </c>
      <c r="F507" s="58">
        <v>365.83</v>
      </c>
      <c r="G507" s="59" t="s">
        <v>18</v>
      </c>
      <c r="H507" s="61">
        <f>I507/4</f>
        <v>50</v>
      </c>
      <c r="I507" s="61">
        <v>200</v>
      </c>
      <c r="J507" s="61">
        <f t="shared" si="83"/>
        <v>18291.5</v>
      </c>
      <c r="K507" s="61">
        <f>J507*4</f>
        <v>73166</v>
      </c>
      <c r="L507" s="19"/>
      <c r="M507" s="51"/>
      <c r="N507" s="51"/>
    </row>
    <row r="508" spans="1:14">
      <c r="A508" s="29"/>
      <c r="B508" s="30"/>
      <c r="C508" s="31" t="s">
        <v>40</v>
      </c>
      <c r="D508" s="32" t="s">
        <v>202</v>
      </c>
      <c r="E508" s="24"/>
      <c r="F508" s="25">
        <v>365.83</v>
      </c>
      <c r="G508" s="26" t="s">
        <v>18</v>
      </c>
      <c r="H508" s="27">
        <f>I508/4</f>
        <v>8.1751953944001361</v>
      </c>
      <c r="I508" s="27">
        <f>I507*$P$5</f>
        <v>32.700781577600544</v>
      </c>
      <c r="J508" s="27">
        <f t="shared" si="83"/>
        <v>2990.7317311334018</v>
      </c>
      <c r="K508" s="27"/>
      <c r="L508" s="19"/>
      <c r="M508" s="51"/>
      <c r="N508" s="51"/>
    </row>
    <row r="509" spans="1:14">
      <c r="A509" s="29"/>
      <c r="B509" s="30"/>
      <c r="C509" s="31" t="s">
        <v>42</v>
      </c>
      <c r="D509" s="32" t="s">
        <v>203</v>
      </c>
      <c r="E509" s="24"/>
      <c r="F509" s="25">
        <v>365.83</v>
      </c>
      <c r="G509" s="26" t="s">
        <v>18</v>
      </c>
      <c r="H509" s="27">
        <f t="shared" ref="H509:H515" si="84">I509/4</f>
        <v>5.2080027102367357</v>
      </c>
      <c r="I509" s="27">
        <f>I507*$P$6</f>
        <v>20.832010840946943</v>
      </c>
      <c r="J509" s="27">
        <f t="shared" si="83"/>
        <v>1905.2436314859049</v>
      </c>
      <c r="K509" s="27"/>
      <c r="L509" s="19"/>
      <c r="M509" s="51"/>
      <c r="N509" s="51"/>
    </row>
    <row r="510" spans="1:14">
      <c r="A510" s="29"/>
      <c r="B510" s="30"/>
      <c r="C510" s="31" t="s">
        <v>44</v>
      </c>
      <c r="D510" s="32" t="s">
        <v>204</v>
      </c>
      <c r="E510" s="24"/>
      <c r="F510" s="25">
        <v>365.83</v>
      </c>
      <c r="G510" s="26" t="s">
        <v>18</v>
      </c>
      <c r="H510" s="27">
        <f t="shared" si="84"/>
        <v>7.2113898253233684</v>
      </c>
      <c r="I510" s="27">
        <f>I507*$P$7</f>
        <v>28.845559301293473</v>
      </c>
      <c r="J510" s="27">
        <f t="shared" si="83"/>
        <v>2638.1427397980478</v>
      </c>
      <c r="K510" s="27"/>
      <c r="L510" s="19"/>
      <c r="M510" s="51"/>
      <c r="N510" s="51"/>
    </row>
    <row r="511" spans="1:14">
      <c r="A511" s="29"/>
      <c r="B511" s="30"/>
      <c r="C511" s="31" t="s">
        <v>46</v>
      </c>
      <c r="D511" s="32" t="s">
        <v>205</v>
      </c>
      <c r="E511" s="24"/>
      <c r="F511" s="25">
        <v>365.83</v>
      </c>
      <c r="G511" s="26" t="s">
        <v>18</v>
      </c>
      <c r="H511" s="27">
        <f t="shared" si="84"/>
        <v>6.6970191772689205</v>
      </c>
      <c r="I511" s="27">
        <f>I507*$P$8</f>
        <v>26.788076709075682</v>
      </c>
      <c r="J511" s="27">
        <f t="shared" si="83"/>
        <v>2449.9705256202892</v>
      </c>
      <c r="K511" s="27"/>
      <c r="L511" s="19"/>
      <c r="M511" s="51"/>
      <c r="N511" s="51"/>
    </row>
    <row r="512" spans="1:14">
      <c r="A512" s="29"/>
      <c r="B512" s="30"/>
      <c r="C512" s="31" t="s">
        <v>48</v>
      </c>
      <c r="D512" s="32" t="s">
        <v>206</v>
      </c>
      <c r="E512" s="24"/>
      <c r="F512" s="25">
        <v>365.83</v>
      </c>
      <c r="G512" s="26" t="s">
        <v>18</v>
      </c>
      <c r="H512" s="27">
        <f t="shared" si="84"/>
        <v>7.5309083086282564</v>
      </c>
      <c r="I512" s="27">
        <f>I507*$P$9</f>
        <v>30.123633234513026</v>
      </c>
      <c r="J512" s="27">
        <f t="shared" si="83"/>
        <v>2755.0321865454748</v>
      </c>
      <c r="K512" s="27"/>
      <c r="L512" s="19"/>
      <c r="M512" s="51"/>
      <c r="N512" s="51"/>
    </row>
    <row r="513" spans="1:14">
      <c r="A513" s="29"/>
      <c r="B513" s="30"/>
      <c r="C513" s="31" t="s">
        <v>50</v>
      </c>
      <c r="D513" s="32" t="s">
        <v>207</v>
      </c>
      <c r="E513" s="24"/>
      <c r="F513" s="25">
        <v>365.83</v>
      </c>
      <c r="G513" s="26" t="s">
        <v>18</v>
      </c>
      <c r="H513" s="27">
        <f t="shared" si="84"/>
        <v>4.220804020471955</v>
      </c>
      <c r="I513" s="27">
        <f>I507*$P$10</f>
        <v>16.88321608188782</v>
      </c>
      <c r="J513" s="27">
        <f t="shared" si="83"/>
        <v>1544.0967348092552</v>
      </c>
      <c r="K513" s="27"/>
      <c r="L513" s="19"/>
      <c r="M513" s="51"/>
      <c r="N513" s="51"/>
    </row>
    <row r="514" spans="1:14">
      <c r="A514" s="29"/>
      <c r="B514" s="30"/>
      <c r="C514" s="31" t="s">
        <v>53</v>
      </c>
      <c r="D514" s="32" t="s">
        <v>208</v>
      </c>
      <c r="E514" s="24"/>
      <c r="F514" s="25">
        <v>365.83</v>
      </c>
      <c r="G514" s="26" t="s">
        <v>18</v>
      </c>
      <c r="H514" s="27">
        <f t="shared" si="84"/>
        <v>10.492270949235809</v>
      </c>
      <c r="I514" s="27">
        <f>I507*$P$11</f>
        <v>41.969083796943238</v>
      </c>
      <c r="J514" s="27">
        <f t="shared" si="83"/>
        <v>3838.3874813589359</v>
      </c>
      <c r="K514" s="27"/>
      <c r="L514" s="19"/>
      <c r="M514" s="51"/>
      <c r="N514" s="51"/>
    </row>
    <row r="515" spans="1:14" ht="15.75" thickBot="1">
      <c r="A515" s="29"/>
      <c r="B515" s="30"/>
      <c r="C515" s="31" t="s">
        <v>55</v>
      </c>
      <c r="D515" s="32" t="s">
        <v>209</v>
      </c>
      <c r="E515" s="24"/>
      <c r="F515" s="25">
        <v>365.83</v>
      </c>
      <c r="G515" s="26" t="s">
        <v>18</v>
      </c>
      <c r="H515" s="52">
        <f t="shared" si="84"/>
        <v>0.46440961443481493</v>
      </c>
      <c r="I515" s="27">
        <f>I507*$P$12</f>
        <v>1.8576384577392597</v>
      </c>
      <c r="J515" s="27">
        <f t="shared" si="83"/>
        <v>169.89496924868834</v>
      </c>
      <c r="K515" s="27"/>
      <c r="L515" s="19"/>
      <c r="M515" s="51"/>
      <c r="N515" s="51"/>
    </row>
    <row r="516" spans="1:14" ht="168.75">
      <c r="A516" s="53" t="s">
        <v>218</v>
      </c>
      <c r="B516" s="54" t="s">
        <v>11</v>
      </c>
      <c r="C516" s="55" t="s">
        <v>38</v>
      </c>
      <c r="D516" s="56"/>
      <c r="E516" s="57" t="s">
        <v>236</v>
      </c>
      <c r="F516" s="58">
        <v>62.06</v>
      </c>
      <c r="G516" s="59" t="s">
        <v>18</v>
      </c>
      <c r="H516" s="61">
        <f>I516/4</f>
        <v>15</v>
      </c>
      <c r="I516" s="61">
        <v>60</v>
      </c>
      <c r="J516" s="61">
        <f t="shared" si="83"/>
        <v>930.90000000000009</v>
      </c>
      <c r="K516" s="61">
        <f>J516*4</f>
        <v>3723.6000000000004</v>
      </c>
      <c r="L516" s="19"/>
      <c r="M516" s="51"/>
      <c r="N516" s="51"/>
    </row>
    <row r="517" spans="1:14">
      <c r="A517" s="29"/>
      <c r="B517" s="30"/>
      <c r="C517" s="31" t="s">
        <v>40</v>
      </c>
      <c r="D517" s="32" t="s">
        <v>202</v>
      </c>
      <c r="E517" s="24"/>
      <c r="F517" s="25">
        <v>62.06</v>
      </c>
      <c r="G517" s="26" t="s">
        <v>18</v>
      </c>
      <c r="H517" s="27">
        <f>I517/4</f>
        <v>2.4525586183200412</v>
      </c>
      <c r="I517" s="27">
        <f>I516*$P$5</f>
        <v>9.8102344732801647</v>
      </c>
      <c r="J517" s="27">
        <f t="shared" si="83"/>
        <v>152.20578785294177</v>
      </c>
      <c r="K517" s="27"/>
      <c r="L517" s="19"/>
      <c r="M517" s="51"/>
      <c r="N517" s="51"/>
    </row>
    <row r="518" spans="1:14">
      <c r="A518" s="29"/>
      <c r="B518" s="30"/>
      <c r="C518" s="31" t="s">
        <v>42</v>
      </c>
      <c r="D518" s="32" t="s">
        <v>203</v>
      </c>
      <c r="E518" s="24"/>
      <c r="F518" s="25">
        <v>62.06</v>
      </c>
      <c r="G518" s="26" t="s">
        <v>18</v>
      </c>
      <c r="H518" s="27">
        <f t="shared" ref="H518:H524" si="85">I518/4</f>
        <v>1.5624008130710207</v>
      </c>
      <c r="I518" s="27">
        <f>I516*$P$6</f>
        <v>6.249603252284083</v>
      </c>
      <c r="J518" s="27">
        <f t="shared" si="83"/>
        <v>96.962594459187557</v>
      </c>
      <c r="K518" s="27"/>
      <c r="L518" s="19"/>
      <c r="M518" s="51"/>
      <c r="N518" s="51"/>
    </row>
    <row r="519" spans="1:14">
      <c r="A519" s="29"/>
      <c r="B519" s="30"/>
      <c r="C519" s="31" t="s">
        <v>44</v>
      </c>
      <c r="D519" s="32" t="s">
        <v>204</v>
      </c>
      <c r="E519" s="24"/>
      <c r="F519" s="25">
        <v>62.06</v>
      </c>
      <c r="G519" s="26" t="s">
        <v>18</v>
      </c>
      <c r="H519" s="27">
        <f t="shared" si="85"/>
        <v>2.1634169475970104</v>
      </c>
      <c r="I519" s="27">
        <f>I516*$P$7</f>
        <v>8.6536677903880417</v>
      </c>
      <c r="J519" s="27">
        <f t="shared" si="83"/>
        <v>134.26165576787048</v>
      </c>
      <c r="K519" s="27"/>
      <c r="L519" s="19"/>
      <c r="M519" s="51"/>
      <c r="N519" s="51"/>
    </row>
    <row r="520" spans="1:14">
      <c r="A520" s="29"/>
      <c r="B520" s="30"/>
      <c r="C520" s="31" t="s">
        <v>46</v>
      </c>
      <c r="D520" s="32" t="s">
        <v>205</v>
      </c>
      <c r="E520" s="24"/>
      <c r="F520" s="25">
        <v>62.06</v>
      </c>
      <c r="G520" s="26" t="s">
        <v>18</v>
      </c>
      <c r="H520" s="27">
        <f t="shared" si="85"/>
        <v>2.009105753180676</v>
      </c>
      <c r="I520" s="27">
        <f>I516*$P$8</f>
        <v>8.0364230127227039</v>
      </c>
      <c r="J520" s="27">
        <f t="shared" si="83"/>
        <v>124.68510304239275</v>
      </c>
      <c r="K520" s="27"/>
      <c r="L520" s="19"/>
      <c r="M520" s="51"/>
      <c r="N520" s="51"/>
    </row>
    <row r="521" spans="1:14">
      <c r="A521" s="29"/>
      <c r="B521" s="30"/>
      <c r="C521" s="31" t="s">
        <v>48</v>
      </c>
      <c r="D521" s="32" t="s">
        <v>206</v>
      </c>
      <c r="E521" s="24"/>
      <c r="F521" s="25">
        <v>62.06</v>
      </c>
      <c r="G521" s="26" t="s">
        <v>18</v>
      </c>
      <c r="H521" s="27">
        <f t="shared" si="85"/>
        <v>2.2592724925884768</v>
      </c>
      <c r="I521" s="27">
        <f>I516*$P$9</f>
        <v>9.0370899703539074</v>
      </c>
      <c r="J521" s="27">
        <f t="shared" si="83"/>
        <v>140.21045089004087</v>
      </c>
      <c r="K521" s="27"/>
      <c r="L521" s="19"/>
      <c r="M521" s="51"/>
      <c r="N521" s="51"/>
    </row>
    <row r="522" spans="1:14">
      <c r="A522" s="29"/>
      <c r="B522" s="30"/>
      <c r="C522" s="31" t="s">
        <v>50</v>
      </c>
      <c r="D522" s="32" t="s">
        <v>207</v>
      </c>
      <c r="E522" s="24"/>
      <c r="F522" s="25">
        <v>62.06</v>
      </c>
      <c r="G522" s="26" t="s">
        <v>18</v>
      </c>
      <c r="H522" s="27">
        <f t="shared" si="85"/>
        <v>1.2662412061415864</v>
      </c>
      <c r="I522" s="27">
        <f>I516*$P$10</f>
        <v>5.0649648245663457</v>
      </c>
      <c r="J522" s="27">
        <f t="shared" si="83"/>
        <v>78.582929253146858</v>
      </c>
      <c r="K522" s="27"/>
      <c r="L522" s="19"/>
      <c r="M522" s="51"/>
      <c r="N522" s="51"/>
    </row>
    <row r="523" spans="1:14">
      <c r="A523" s="29"/>
      <c r="B523" s="30"/>
      <c r="C523" s="31" t="s">
        <v>53</v>
      </c>
      <c r="D523" s="32" t="s">
        <v>208</v>
      </c>
      <c r="E523" s="24"/>
      <c r="F523" s="25">
        <v>62.06</v>
      </c>
      <c r="G523" s="26" t="s">
        <v>18</v>
      </c>
      <c r="H523" s="27">
        <f t="shared" si="85"/>
        <v>3.1476812847707425</v>
      </c>
      <c r="I523" s="27">
        <f>I516*$P$11</f>
        <v>12.59072513908297</v>
      </c>
      <c r="J523" s="27">
        <f t="shared" si="83"/>
        <v>195.34510053287229</v>
      </c>
      <c r="K523" s="27"/>
      <c r="L523" s="19"/>
      <c r="M523" s="51"/>
      <c r="N523" s="51"/>
    </row>
    <row r="524" spans="1:14" ht="15.75" thickBot="1">
      <c r="A524" s="29"/>
      <c r="B524" s="30"/>
      <c r="C524" s="31" t="s">
        <v>55</v>
      </c>
      <c r="D524" s="32" t="s">
        <v>209</v>
      </c>
      <c r="E524" s="24"/>
      <c r="F524" s="25">
        <v>62.06</v>
      </c>
      <c r="G524" s="26" t="s">
        <v>18</v>
      </c>
      <c r="H524" s="52">
        <f t="shared" si="85"/>
        <v>0.13932288433044449</v>
      </c>
      <c r="I524" s="27">
        <f>I516*$P$12</f>
        <v>0.55729153732177794</v>
      </c>
      <c r="J524" s="27">
        <f t="shared" si="83"/>
        <v>8.6463782015473853</v>
      </c>
      <c r="K524" s="27"/>
      <c r="L524" s="19"/>
      <c r="M524" s="51"/>
      <c r="N524" s="51"/>
    </row>
    <row r="525" spans="1:14" ht="157.5">
      <c r="A525" s="53" t="s">
        <v>219</v>
      </c>
      <c r="B525" s="54" t="s">
        <v>11</v>
      </c>
      <c r="C525" s="55" t="s">
        <v>38</v>
      </c>
      <c r="D525" s="56"/>
      <c r="E525" s="57" t="s">
        <v>237</v>
      </c>
      <c r="F525" s="58">
        <v>332.67</v>
      </c>
      <c r="G525" s="59" t="s">
        <v>18</v>
      </c>
      <c r="H525" s="61">
        <f>I525/4</f>
        <v>50</v>
      </c>
      <c r="I525" s="61">
        <v>200</v>
      </c>
      <c r="J525" s="61">
        <f t="shared" si="83"/>
        <v>16633.5</v>
      </c>
      <c r="K525" s="61">
        <f>J525*4</f>
        <v>66534</v>
      </c>
      <c r="L525" s="19"/>
      <c r="M525" s="51" t="s">
        <v>238</v>
      </c>
      <c r="N525" s="51"/>
    </row>
    <row r="526" spans="1:14">
      <c r="A526" s="20"/>
      <c r="B526" s="21"/>
      <c r="C526" s="22" t="s">
        <v>40</v>
      </c>
      <c r="D526" s="23" t="s">
        <v>202</v>
      </c>
      <c r="E526" s="24"/>
      <c r="F526" s="25">
        <v>332.67</v>
      </c>
      <c r="G526" s="26" t="s">
        <v>18</v>
      </c>
      <c r="H526" s="27">
        <f>I526/4</f>
        <v>8.1751953944001361</v>
      </c>
      <c r="I526" s="27">
        <f>I525*$P$5</f>
        <v>32.700781577600544</v>
      </c>
      <c r="J526" s="27">
        <f t="shared" si="83"/>
        <v>2719.6422518550935</v>
      </c>
      <c r="K526" s="27"/>
      <c r="L526" s="71"/>
      <c r="M526" s="51"/>
      <c r="N526" s="51"/>
    </row>
    <row r="527" spans="1:14">
      <c r="A527" s="29"/>
      <c r="B527" s="30"/>
      <c r="C527" s="31" t="s">
        <v>42</v>
      </c>
      <c r="D527" s="32" t="s">
        <v>203</v>
      </c>
      <c r="E527" s="24"/>
      <c r="F527" s="25">
        <v>332.67</v>
      </c>
      <c r="G527" s="26" t="s">
        <v>18</v>
      </c>
      <c r="H527" s="27">
        <f t="shared" ref="H527:H533" si="86">I527/4</f>
        <v>5.2080027102367357</v>
      </c>
      <c r="I527" s="27">
        <f>I525*$P$6</f>
        <v>20.832010840946943</v>
      </c>
      <c r="J527" s="27">
        <f t="shared" si="83"/>
        <v>1732.546261614455</v>
      </c>
      <c r="K527" s="27"/>
      <c r="L527" s="71"/>
      <c r="M527" s="51"/>
      <c r="N527" s="51"/>
    </row>
    <row r="528" spans="1:14">
      <c r="A528" s="29"/>
      <c r="B528" s="30"/>
      <c r="C528" s="31" t="s">
        <v>44</v>
      </c>
      <c r="D528" s="32" t="s">
        <v>204</v>
      </c>
      <c r="E528" s="24"/>
      <c r="F528" s="25">
        <v>332.67</v>
      </c>
      <c r="G528" s="26" t="s">
        <v>18</v>
      </c>
      <c r="H528" s="27">
        <f t="shared" si="86"/>
        <v>7.2113898253233684</v>
      </c>
      <c r="I528" s="27">
        <f>I525*$P$7</f>
        <v>28.845559301293473</v>
      </c>
      <c r="J528" s="27">
        <f t="shared" si="83"/>
        <v>2399.0130531903251</v>
      </c>
      <c r="K528" s="27"/>
      <c r="L528" s="71"/>
      <c r="M528" s="51"/>
      <c r="N528" s="51"/>
    </row>
    <row r="529" spans="1:14">
      <c r="A529" s="29"/>
      <c r="B529" s="30"/>
      <c r="C529" s="31" t="s">
        <v>46</v>
      </c>
      <c r="D529" s="32" t="s">
        <v>205</v>
      </c>
      <c r="E529" s="24"/>
      <c r="F529" s="25">
        <v>332.67</v>
      </c>
      <c r="G529" s="26" t="s">
        <v>18</v>
      </c>
      <c r="H529" s="27">
        <f t="shared" si="86"/>
        <v>6.6970191772689205</v>
      </c>
      <c r="I529" s="27">
        <f>I525*$P$8</f>
        <v>26.788076709075682</v>
      </c>
      <c r="J529" s="27">
        <f t="shared" si="83"/>
        <v>2227.8973697020519</v>
      </c>
      <c r="K529" s="27"/>
      <c r="L529" s="71"/>
      <c r="M529" s="51"/>
      <c r="N529" s="51"/>
    </row>
    <row r="530" spans="1:14">
      <c r="A530" s="29"/>
      <c r="B530" s="30"/>
      <c r="C530" s="31" t="s">
        <v>48</v>
      </c>
      <c r="D530" s="32" t="s">
        <v>206</v>
      </c>
      <c r="E530" s="24"/>
      <c r="F530" s="25">
        <v>332.67</v>
      </c>
      <c r="G530" s="26" t="s">
        <v>18</v>
      </c>
      <c r="H530" s="27">
        <f t="shared" si="86"/>
        <v>7.5309083086282564</v>
      </c>
      <c r="I530" s="27">
        <f>I525*$P$9</f>
        <v>30.123633234513026</v>
      </c>
      <c r="J530" s="27">
        <f t="shared" si="83"/>
        <v>2505.3072670313622</v>
      </c>
      <c r="K530" s="27"/>
      <c r="L530" s="71"/>
      <c r="M530" s="51"/>
      <c r="N530" s="51"/>
    </row>
    <row r="531" spans="1:14">
      <c r="A531" s="29"/>
      <c r="B531" s="30"/>
      <c r="C531" s="31" t="s">
        <v>50</v>
      </c>
      <c r="D531" s="32" t="s">
        <v>207</v>
      </c>
      <c r="E531" s="24"/>
      <c r="F531" s="25">
        <v>332.67</v>
      </c>
      <c r="G531" s="26" t="s">
        <v>18</v>
      </c>
      <c r="H531" s="27">
        <f t="shared" si="86"/>
        <v>4.220804020471955</v>
      </c>
      <c r="I531" s="27">
        <f>I525*$P$10</f>
        <v>16.88321608188782</v>
      </c>
      <c r="J531" s="27">
        <f t="shared" si="83"/>
        <v>1404.1348734904054</v>
      </c>
      <c r="K531" s="27"/>
      <c r="L531" s="71"/>
      <c r="M531" s="51"/>
      <c r="N531" s="51"/>
    </row>
    <row r="532" spans="1:14">
      <c r="A532" s="29"/>
      <c r="B532" s="30"/>
      <c r="C532" s="31" t="s">
        <v>53</v>
      </c>
      <c r="D532" s="32" t="s">
        <v>208</v>
      </c>
      <c r="E532" s="24"/>
      <c r="F532" s="25">
        <v>332.67</v>
      </c>
      <c r="G532" s="26" t="s">
        <v>18</v>
      </c>
      <c r="H532" s="27">
        <f t="shared" si="86"/>
        <v>10.492270949235809</v>
      </c>
      <c r="I532" s="27">
        <f>I525*$P$11</f>
        <v>41.969083796943238</v>
      </c>
      <c r="J532" s="27">
        <f t="shared" si="83"/>
        <v>3490.4637766822771</v>
      </c>
      <c r="K532" s="27"/>
      <c r="L532" s="71"/>
      <c r="M532" s="51"/>
      <c r="N532" s="51"/>
    </row>
    <row r="533" spans="1:14" ht="15.75" thickBot="1">
      <c r="A533" s="29"/>
      <c r="B533" s="30"/>
      <c r="C533" s="31" t="s">
        <v>55</v>
      </c>
      <c r="D533" s="32" t="s">
        <v>209</v>
      </c>
      <c r="E533" s="24"/>
      <c r="F533" s="25">
        <v>332.67</v>
      </c>
      <c r="G533" s="26" t="s">
        <v>18</v>
      </c>
      <c r="H533" s="52">
        <f t="shared" si="86"/>
        <v>0.46440961443481493</v>
      </c>
      <c r="I533" s="27">
        <f>I525*$P$12</f>
        <v>1.8576384577392597</v>
      </c>
      <c r="J533" s="27">
        <f t="shared" si="83"/>
        <v>154.49514643402989</v>
      </c>
      <c r="K533" s="27"/>
      <c r="L533" s="71"/>
      <c r="M533" s="51"/>
      <c r="N533" s="51"/>
    </row>
    <row r="534" spans="1:14" ht="112.5">
      <c r="A534" s="53" t="s">
        <v>220</v>
      </c>
      <c r="B534" s="54" t="s">
        <v>11</v>
      </c>
      <c r="C534" s="55" t="s">
        <v>38</v>
      </c>
      <c r="D534" s="56"/>
      <c r="E534" s="57" t="s">
        <v>239</v>
      </c>
      <c r="F534" s="58">
        <v>28</v>
      </c>
      <c r="G534" s="59" t="s">
        <v>18</v>
      </c>
      <c r="H534" s="61">
        <f>I534/4</f>
        <v>45</v>
      </c>
      <c r="I534" s="61">
        <v>180</v>
      </c>
      <c r="J534" s="61">
        <f t="shared" si="83"/>
        <v>1260</v>
      </c>
      <c r="K534" s="61">
        <f>J534*4</f>
        <v>5040</v>
      </c>
      <c r="L534" s="19"/>
      <c r="M534" s="51"/>
      <c r="N534" s="51"/>
    </row>
    <row r="535" spans="1:14">
      <c r="A535" s="29"/>
      <c r="B535" s="30"/>
      <c r="C535" s="31" t="s">
        <v>40</v>
      </c>
      <c r="D535" s="32" t="s">
        <v>202</v>
      </c>
      <c r="E535" s="24"/>
      <c r="F535" s="25">
        <v>28</v>
      </c>
      <c r="G535" s="26" t="s">
        <v>18</v>
      </c>
      <c r="H535" s="27">
        <f>I535/4</f>
        <v>7.3576758549601227</v>
      </c>
      <c r="I535" s="27">
        <f>I534*$P$5</f>
        <v>29.430703419840491</v>
      </c>
      <c r="J535" s="27">
        <f t="shared" si="83"/>
        <v>206.01492393888344</v>
      </c>
      <c r="K535" s="27"/>
      <c r="L535" s="19"/>
      <c r="M535" s="51"/>
      <c r="N535" s="51"/>
    </row>
    <row r="536" spans="1:14">
      <c r="A536" s="29"/>
      <c r="B536" s="30"/>
      <c r="C536" s="31" t="s">
        <v>42</v>
      </c>
      <c r="D536" s="32" t="s">
        <v>203</v>
      </c>
      <c r="E536" s="24"/>
      <c r="F536" s="25">
        <v>28</v>
      </c>
      <c r="G536" s="26" t="s">
        <v>18</v>
      </c>
      <c r="H536" s="27">
        <f t="shared" ref="H536:H542" si="87">I536/4</f>
        <v>4.6872024392130625</v>
      </c>
      <c r="I536" s="27">
        <f>I534*$P$6</f>
        <v>18.74880975685225</v>
      </c>
      <c r="J536" s="27">
        <f t="shared" si="83"/>
        <v>131.24166829796576</v>
      </c>
      <c r="K536" s="27"/>
      <c r="L536" s="19"/>
      <c r="M536" s="51"/>
      <c r="N536" s="51"/>
    </row>
    <row r="537" spans="1:14">
      <c r="A537" s="29"/>
      <c r="B537" s="30"/>
      <c r="C537" s="31" t="s">
        <v>44</v>
      </c>
      <c r="D537" s="32" t="s">
        <v>204</v>
      </c>
      <c r="E537" s="24"/>
      <c r="F537" s="25">
        <v>28</v>
      </c>
      <c r="G537" s="26" t="s">
        <v>18</v>
      </c>
      <c r="H537" s="27">
        <f t="shared" si="87"/>
        <v>6.4902508427910313</v>
      </c>
      <c r="I537" s="27">
        <f>I534*$P$7</f>
        <v>25.961003371164125</v>
      </c>
      <c r="J537" s="27">
        <f t="shared" si="83"/>
        <v>181.72702359814889</v>
      </c>
      <c r="K537" s="27"/>
      <c r="L537" s="19"/>
      <c r="M537" s="51"/>
      <c r="N537" s="51"/>
    </row>
    <row r="538" spans="1:14">
      <c r="A538" s="29"/>
      <c r="B538" s="30"/>
      <c r="C538" s="31" t="s">
        <v>46</v>
      </c>
      <c r="D538" s="32" t="s">
        <v>205</v>
      </c>
      <c r="E538" s="24"/>
      <c r="F538" s="25">
        <v>28</v>
      </c>
      <c r="G538" s="26" t="s">
        <v>18</v>
      </c>
      <c r="H538" s="27">
        <f t="shared" si="87"/>
        <v>6.0273172595420279</v>
      </c>
      <c r="I538" s="27">
        <f>I534*$P$8</f>
        <v>24.109269038168112</v>
      </c>
      <c r="J538" s="27">
        <f t="shared" si="83"/>
        <v>168.76488326717677</v>
      </c>
      <c r="K538" s="27"/>
      <c r="L538" s="19"/>
      <c r="M538" s="51"/>
      <c r="N538" s="51"/>
    </row>
    <row r="539" spans="1:14">
      <c r="A539" s="29"/>
      <c r="B539" s="30"/>
      <c r="C539" s="31" t="s">
        <v>48</v>
      </c>
      <c r="D539" s="32" t="s">
        <v>206</v>
      </c>
      <c r="E539" s="24"/>
      <c r="F539" s="25">
        <v>28</v>
      </c>
      <c r="G539" s="26" t="s">
        <v>18</v>
      </c>
      <c r="H539" s="27">
        <f t="shared" si="87"/>
        <v>6.7778174777654305</v>
      </c>
      <c r="I539" s="27">
        <f>I534*$P$9</f>
        <v>27.111269911061722</v>
      </c>
      <c r="J539" s="27">
        <f t="shared" si="83"/>
        <v>189.77888937743205</v>
      </c>
      <c r="K539" s="27"/>
      <c r="L539" s="19"/>
      <c r="M539" s="51"/>
      <c r="N539" s="51"/>
    </row>
    <row r="540" spans="1:14">
      <c r="A540" s="29"/>
      <c r="B540" s="30"/>
      <c r="C540" s="31" t="s">
        <v>50</v>
      </c>
      <c r="D540" s="32" t="s">
        <v>207</v>
      </c>
      <c r="E540" s="24"/>
      <c r="F540" s="25">
        <v>28</v>
      </c>
      <c r="G540" s="26" t="s">
        <v>18</v>
      </c>
      <c r="H540" s="27">
        <f t="shared" si="87"/>
        <v>3.7987236184247593</v>
      </c>
      <c r="I540" s="27">
        <f>I534*$P$10</f>
        <v>15.194894473699037</v>
      </c>
      <c r="J540" s="27">
        <f t="shared" si="83"/>
        <v>106.36426131589326</v>
      </c>
      <c r="K540" s="27"/>
      <c r="L540" s="19"/>
      <c r="M540" s="51"/>
      <c r="N540" s="51"/>
    </row>
    <row r="541" spans="1:14">
      <c r="A541" s="29"/>
      <c r="B541" s="30"/>
      <c r="C541" s="31" t="s">
        <v>53</v>
      </c>
      <c r="D541" s="32" t="s">
        <v>208</v>
      </c>
      <c r="E541" s="24"/>
      <c r="F541" s="25">
        <v>28</v>
      </c>
      <c r="G541" s="26" t="s">
        <v>18</v>
      </c>
      <c r="H541" s="27">
        <f t="shared" si="87"/>
        <v>9.4430438543122275</v>
      </c>
      <c r="I541" s="27">
        <f>I534*$P$11</f>
        <v>37.77217541724891</v>
      </c>
      <c r="J541" s="27">
        <f t="shared" si="83"/>
        <v>264.40522792074239</v>
      </c>
      <c r="K541" s="27"/>
      <c r="L541" s="19"/>
      <c r="M541" s="51"/>
      <c r="N541" s="51"/>
    </row>
    <row r="542" spans="1:14" ht="15.75" thickBot="1">
      <c r="A542" s="29"/>
      <c r="B542" s="30"/>
      <c r="C542" s="31" t="s">
        <v>55</v>
      </c>
      <c r="D542" s="32" t="s">
        <v>209</v>
      </c>
      <c r="E542" s="24"/>
      <c r="F542" s="25">
        <v>28</v>
      </c>
      <c r="G542" s="26" t="s">
        <v>18</v>
      </c>
      <c r="H542" s="52">
        <f t="shared" si="87"/>
        <v>0.41796865299133346</v>
      </c>
      <c r="I542" s="27">
        <f>I534*$P$12</f>
        <v>1.6718746119653338</v>
      </c>
      <c r="J542" s="27">
        <f t="shared" si="83"/>
        <v>11.703122283757336</v>
      </c>
      <c r="K542" s="27"/>
      <c r="L542" s="19"/>
      <c r="M542" s="51"/>
      <c r="N542" s="51"/>
    </row>
    <row r="543" spans="1:14" ht="112.5">
      <c r="A543" s="53" t="s">
        <v>221</v>
      </c>
      <c r="B543" s="54" t="s">
        <v>11</v>
      </c>
      <c r="C543" s="55" t="s">
        <v>38</v>
      </c>
      <c r="D543" s="56"/>
      <c r="E543" s="57" t="s">
        <v>240</v>
      </c>
      <c r="F543" s="58">
        <v>1517.89</v>
      </c>
      <c r="G543" s="59" t="s">
        <v>63</v>
      </c>
      <c r="H543" s="61">
        <f>I543/4</f>
        <v>12</v>
      </c>
      <c r="I543" s="61">
        <v>48</v>
      </c>
      <c r="J543" s="61">
        <f t="shared" si="83"/>
        <v>18214.68</v>
      </c>
      <c r="K543" s="61">
        <f>J543*4</f>
        <v>72858.720000000001</v>
      </c>
      <c r="L543" s="19"/>
      <c r="M543" s="51"/>
      <c r="N543" s="51"/>
    </row>
    <row r="544" spans="1:14">
      <c r="A544" s="29"/>
      <c r="B544" s="30"/>
      <c r="C544" s="31" t="s">
        <v>40</v>
      </c>
      <c r="D544" s="32" t="s">
        <v>202</v>
      </c>
      <c r="E544" s="24"/>
      <c r="F544" s="25">
        <v>1517.89</v>
      </c>
      <c r="G544" s="26" t="s">
        <v>63</v>
      </c>
      <c r="H544" s="27">
        <f>I544/4</f>
        <v>1.9620468946560328</v>
      </c>
      <c r="I544" s="27">
        <f>I543*$P$5</f>
        <v>7.8481875786241311</v>
      </c>
      <c r="J544" s="27">
        <f t="shared" si="83"/>
        <v>2978.1713609294457</v>
      </c>
      <c r="K544" s="27"/>
      <c r="L544" s="19"/>
      <c r="M544" s="51"/>
      <c r="N544" s="51"/>
    </row>
    <row r="545" spans="1:14">
      <c r="A545" s="29"/>
      <c r="B545" s="30"/>
      <c r="C545" s="31" t="s">
        <v>42</v>
      </c>
      <c r="D545" s="32" t="s">
        <v>203</v>
      </c>
      <c r="E545" s="24"/>
      <c r="F545" s="25">
        <v>1517.89</v>
      </c>
      <c r="G545" s="26" t="s">
        <v>63</v>
      </c>
      <c r="H545" s="27">
        <f t="shared" ref="H545:H551" si="88">I545/4</f>
        <v>1.2499206504568166</v>
      </c>
      <c r="I545" s="27">
        <f>I543*$P$6</f>
        <v>4.9996826018272662</v>
      </c>
      <c r="J545" s="27">
        <f t="shared" si="83"/>
        <v>1897.2420561218973</v>
      </c>
      <c r="K545" s="27"/>
      <c r="L545" s="19"/>
      <c r="M545" s="51"/>
      <c r="N545" s="51"/>
    </row>
    <row r="546" spans="1:14">
      <c r="A546" s="29"/>
      <c r="B546" s="30"/>
      <c r="C546" s="31" t="s">
        <v>44</v>
      </c>
      <c r="D546" s="32" t="s">
        <v>204</v>
      </c>
      <c r="E546" s="24"/>
      <c r="F546" s="25">
        <v>1517.89</v>
      </c>
      <c r="G546" s="26" t="s">
        <v>63</v>
      </c>
      <c r="H546" s="27">
        <f t="shared" si="88"/>
        <v>1.7307335580776084</v>
      </c>
      <c r="I546" s="27">
        <f>I543*$P$7</f>
        <v>6.9229342323104337</v>
      </c>
      <c r="J546" s="27">
        <f t="shared" si="83"/>
        <v>2627.0631604704213</v>
      </c>
      <c r="K546" s="27"/>
      <c r="L546" s="19"/>
      <c r="M546" s="51"/>
      <c r="N546" s="51"/>
    </row>
    <row r="547" spans="1:14">
      <c r="A547" s="29"/>
      <c r="B547" s="30"/>
      <c r="C547" s="31" t="s">
        <v>46</v>
      </c>
      <c r="D547" s="32" t="s">
        <v>205</v>
      </c>
      <c r="E547" s="24"/>
      <c r="F547" s="25">
        <v>1517.89</v>
      </c>
      <c r="G547" s="26" t="s">
        <v>63</v>
      </c>
      <c r="H547" s="27">
        <f t="shared" si="88"/>
        <v>1.6072846025445409</v>
      </c>
      <c r="I547" s="27">
        <f>I543*$P$8</f>
        <v>6.4291384101781635</v>
      </c>
      <c r="J547" s="27">
        <f t="shared" si="83"/>
        <v>2439.6812253563335</v>
      </c>
      <c r="K547" s="27"/>
      <c r="L547" s="19"/>
      <c r="M547" s="51"/>
      <c r="N547" s="51"/>
    </row>
    <row r="548" spans="1:14">
      <c r="A548" s="29"/>
      <c r="B548" s="30"/>
      <c r="C548" s="31" t="s">
        <v>48</v>
      </c>
      <c r="D548" s="32" t="s">
        <v>206</v>
      </c>
      <c r="E548" s="24"/>
      <c r="F548" s="25">
        <v>1517.89</v>
      </c>
      <c r="G548" s="26" t="s">
        <v>63</v>
      </c>
      <c r="H548" s="27">
        <f t="shared" si="88"/>
        <v>1.8074179940707815</v>
      </c>
      <c r="I548" s="27">
        <f>I543*$P$9</f>
        <v>7.2296719762831261</v>
      </c>
      <c r="J548" s="27">
        <f t="shared" si="83"/>
        <v>2743.4616990200989</v>
      </c>
      <c r="K548" s="27"/>
      <c r="L548" s="19"/>
      <c r="M548" s="51"/>
      <c r="N548" s="51"/>
    </row>
    <row r="549" spans="1:14">
      <c r="A549" s="29"/>
      <c r="B549" s="30"/>
      <c r="C549" s="31" t="s">
        <v>50</v>
      </c>
      <c r="D549" s="32" t="s">
        <v>207</v>
      </c>
      <c r="E549" s="24"/>
      <c r="F549" s="25">
        <v>1517.89</v>
      </c>
      <c r="G549" s="26" t="s">
        <v>63</v>
      </c>
      <c r="H549" s="27">
        <f t="shared" si="88"/>
        <v>1.0129929649132692</v>
      </c>
      <c r="I549" s="27">
        <f>I543*$P$10</f>
        <v>4.0519718596530767</v>
      </c>
      <c r="J549" s="27">
        <f t="shared" si="83"/>
        <v>1537.6118915122022</v>
      </c>
      <c r="K549" s="27"/>
      <c r="L549" s="19"/>
      <c r="M549" s="51"/>
      <c r="N549" s="51"/>
    </row>
    <row r="550" spans="1:14">
      <c r="A550" s="29"/>
      <c r="B550" s="30"/>
      <c r="C550" s="31" t="s">
        <v>53</v>
      </c>
      <c r="D550" s="32" t="s">
        <v>208</v>
      </c>
      <c r="E550" s="24"/>
      <c r="F550" s="25">
        <v>1517.89</v>
      </c>
      <c r="G550" s="26" t="s">
        <v>63</v>
      </c>
      <c r="H550" s="27">
        <f t="shared" si="88"/>
        <v>2.518145027816594</v>
      </c>
      <c r="I550" s="27">
        <f>I543*$P$11</f>
        <v>10.072580111266376</v>
      </c>
      <c r="J550" s="27">
        <f t="shared" si="83"/>
        <v>3822.26715627253</v>
      </c>
      <c r="K550" s="27"/>
      <c r="L550" s="19"/>
      <c r="M550" s="51"/>
      <c r="N550" s="51"/>
    </row>
    <row r="551" spans="1:14" ht="15.75" thickBot="1">
      <c r="A551" s="29"/>
      <c r="B551" s="30"/>
      <c r="C551" s="31" t="s">
        <v>55</v>
      </c>
      <c r="D551" s="32" t="s">
        <v>209</v>
      </c>
      <c r="E551" s="24"/>
      <c r="F551" s="25">
        <v>1517.89</v>
      </c>
      <c r="G551" s="26" t="s">
        <v>63</v>
      </c>
      <c r="H551" s="52">
        <f t="shared" si="88"/>
        <v>0.11145830746435559</v>
      </c>
      <c r="I551" s="27">
        <f>I543*$P$12</f>
        <v>0.44583322985742235</v>
      </c>
      <c r="J551" s="27">
        <f t="shared" si="83"/>
        <v>169.18145031707073</v>
      </c>
      <c r="K551" s="27"/>
      <c r="L551" s="19"/>
      <c r="M551" s="51"/>
      <c r="N551" s="51"/>
    </row>
    <row r="552" spans="1:14" ht="135">
      <c r="A552" s="53" t="s">
        <v>223</v>
      </c>
      <c r="B552" s="54" t="s">
        <v>11</v>
      </c>
      <c r="C552" s="55" t="s">
        <v>38</v>
      </c>
      <c r="D552" s="56"/>
      <c r="E552" s="57" t="s">
        <v>241</v>
      </c>
      <c r="F552" s="58">
        <v>3642.76</v>
      </c>
      <c r="G552" s="59" t="s">
        <v>84</v>
      </c>
      <c r="H552" s="61">
        <f>I552/4</f>
        <v>2</v>
      </c>
      <c r="I552" s="61">
        <v>8</v>
      </c>
      <c r="J552" s="61">
        <f t="shared" si="83"/>
        <v>7285.52</v>
      </c>
      <c r="K552" s="61">
        <f>J552*4</f>
        <v>29142.080000000002</v>
      </c>
      <c r="L552" s="19"/>
      <c r="M552" s="51"/>
      <c r="N552" s="51"/>
    </row>
    <row r="553" spans="1:14">
      <c r="A553" s="29"/>
      <c r="B553" s="30"/>
      <c r="C553" s="31" t="s">
        <v>40</v>
      </c>
      <c r="D553" s="32" t="s">
        <v>202</v>
      </c>
      <c r="E553" s="24"/>
      <c r="F553" s="25">
        <v>3642.76</v>
      </c>
      <c r="G553" s="26" t="s">
        <v>84</v>
      </c>
      <c r="H553" s="27">
        <f>I553/4</f>
        <v>0.32700781577600546</v>
      </c>
      <c r="I553" s="27">
        <f>I552*$P$5</f>
        <v>1.3080312631040218</v>
      </c>
      <c r="J553" s="27">
        <f t="shared" si="83"/>
        <v>1191.2109909962016</v>
      </c>
      <c r="K553" s="27"/>
      <c r="L553" s="19"/>
      <c r="M553" s="51"/>
      <c r="N553" s="51"/>
    </row>
    <row r="554" spans="1:14">
      <c r="A554" s="29"/>
      <c r="B554" s="30"/>
      <c r="C554" s="31" t="s">
        <v>42</v>
      </c>
      <c r="D554" s="32" t="s">
        <v>203</v>
      </c>
      <c r="E554" s="24"/>
      <c r="F554" s="25">
        <v>3642.76</v>
      </c>
      <c r="G554" s="26" t="s">
        <v>84</v>
      </c>
      <c r="H554" s="27">
        <f t="shared" ref="H554:H560" si="89">I554/4</f>
        <v>0.20832010840946943</v>
      </c>
      <c r="I554" s="27">
        <f>I552*$P$6</f>
        <v>0.83328043363787774</v>
      </c>
      <c r="J554" s="27">
        <f t="shared" si="83"/>
        <v>758.86015810967888</v>
      </c>
      <c r="K554" s="27"/>
      <c r="L554" s="19"/>
      <c r="M554" s="51"/>
      <c r="N554" s="51"/>
    </row>
    <row r="555" spans="1:14">
      <c r="A555" s="29"/>
      <c r="B555" s="30"/>
      <c r="C555" s="31" t="s">
        <v>44</v>
      </c>
      <c r="D555" s="32" t="s">
        <v>204</v>
      </c>
      <c r="E555" s="24"/>
      <c r="F555" s="25">
        <v>3642.76</v>
      </c>
      <c r="G555" s="26" t="s">
        <v>84</v>
      </c>
      <c r="H555" s="27">
        <f t="shared" si="89"/>
        <v>0.28845559301293472</v>
      </c>
      <c r="I555" s="27">
        <f>I552*$P$7</f>
        <v>1.1538223720517389</v>
      </c>
      <c r="J555" s="27">
        <f t="shared" si="83"/>
        <v>1050.774496003798</v>
      </c>
      <c r="K555" s="27"/>
      <c r="L555" s="19"/>
      <c r="M555" s="51"/>
      <c r="N555" s="51"/>
    </row>
    <row r="556" spans="1:14">
      <c r="A556" s="29"/>
      <c r="B556" s="30"/>
      <c r="C556" s="31" t="s">
        <v>46</v>
      </c>
      <c r="D556" s="32" t="s">
        <v>205</v>
      </c>
      <c r="E556" s="24"/>
      <c r="F556" s="25">
        <v>3642.76</v>
      </c>
      <c r="G556" s="26" t="s">
        <v>84</v>
      </c>
      <c r="H556" s="27">
        <f t="shared" si="89"/>
        <v>0.26788076709075681</v>
      </c>
      <c r="I556" s="27">
        <f>I552*$P$8</f>
        <v>1.0715230683630272</v>
      </c>
      <c r="J556" s="27">
        <f t="shared" si="83"/>
        <v>975.82534312752534</v>
      </c>
      <c r="K556" s="27"/>
      <c r="L556" s="19"/>
      <c r="M556" s="51"/>
      <c r="N556" s="51"/>
    </row>
    <row r="557" spans="1:14">
      <c r="A557" s="29"/>
      <c r="B557" s="30"/>
      <c r="C557" s="31" t="s">
        <v>48</v>
      </c>
      <c r="D557" s="32" t="s">
        <v>206</v>
      </c>
      <c r="E557" s="24"/>
      <c r="F557" s="25">
        <v>3642.76</v>
      </c>
      <c r="G557" s="26" t="s">
        <v>84</v>
      </c>
      <c r="H557" s="27">
        <f t="shared" si="89"/>
        <v>0.30123633234513025</v>
      </c>
      <c r="I557" s="27">
        <f>I552*$P$9</f>
        <v>1.204945329380521</v>
      </c>
      <c r="J557" s="27">
        <f t="shared" si="83"/>
        <v>1097.3316620135467</v>
      </c>
      <c r="K557" s="27"/>
      <c r="L557" s="19"/>
      <c r="M557" s="51"/>
      <c r="N557" s="51"/>
    </row>
    <row r="558" spans="1:14">
      <c r="A558" s="29"/>
      <c r="B558" s="30"/>
      <c r="C558" s="31" t="s">
        <v>50</v>
      </c>
      <c r="D558" s="32" t="s">
        <v>207</v>
      </c>
      <c r="E558" s="24"/>
      <c r="F558" s="25">
        <v>3642.76</v>
      </c>
      <c r="G558" s="26" t="s">
        <v>84</v>
      </c>
      <c r="H558" s="27">
        <f t="shared" si="89"/>
        <v>0.1688321608188782</v>
      </c>
      <c r="I558" s="27">
        <f>I552*$P$10</f>
        <v>0.67532864327551279</v>
      </c>
      <c r="J558" s="27">
        <f t="shared" si="83"/>
        <v>615.0150421445768</v>
      </c>
      <c r="K558" s="27"/>
      <c r="L558" s="19"/>
      <c r="M558" s="51"/>
      <c r="N558" s="51"/>
    </row>
    <row r="559" spans="1:14">
      <c r="A559" s="29"/>
      <c r="B559" s="30"/>
      <c r="C559" s="31" t="s">
        <v>53</v>
      </c>
      <c r="D559" s="32" t="s">
        <v>208</v>
      </c>
      <c r="E559" s="24"/>
      <c r="F559" s="25">
        <v>3642.76</v>
      </c>
      <c r="G559" s="26" t="s">
        <v>84</v>
      </c>
      <c r="H559" s="27">
        <f t="shared" si="89"/>
        <v>0.41969083796943235</v>
      </c>
      <c r="I559" s="27">
        <f>I552*$P$11</f>
        <v>1.6787633518777294</v>
      </c>
      <c r="J559" s="27">
        <f t="shared" si="83"/>
        <v>1528.8329969215295</v>
      </c>
      <c r="K559" s="27"/>
      <c r="L559" s="19"/>
      <c r="M559" s="51"/>
      <c r="N559" s="51"/>
    </row>
    <row r="560" spans="1:14" ht="15.75" thickBot="1">
      <c r="A560" s="29"/>
      <c r="B560" s="30"/>
      <c r="C560" s="31" t="s">
        <v>55</v>
      </c>
      <c r="D560" s="32" t="s">
        <v>209</v>
      </c>
      <c r="E560" s="24"/>
      <c r="F560" s="25">
        <v>3642.76</v>
      </c>
      <c r="G560" s="26" t="s">
        <v>84</v>
      </c>
      <c r="H560" s="52">
        <f t="shared" si="89"/>
        <v>1.8576384577392597E-2</v>
      </c>
      <c r="I560" s="27">
        <f>I552*$P$12</f>
        <v>7.4305538309570388E-2</v>
      </c>
      <c r="J560" s="27">
        <f t="shared" si="83"/>
        <v>67.669310683142655</v>
      </c>
      <c r="K560" s="27"/>
      <c r="L560" s="19"/>
      <c r="M560" s="51"/>
      <c r="N560" s="51"/>
    </row>
    <row r="561" spans="1:14" ht="180">
      <c r="A561" s="53" t="s">
        <v>224</v>
      </c>
      <c r="B561" s="54" t="s">
        <v>11</v>
      </c>
      <c r="C561" s="55" t="s">
        <v>38</v>
      </c>
      <c r="D561" s="56"/>
      <c r="E561" s="57" t="s">
        <v>242</v>
      </c>
      <c r="F561" s="58">
        <v>210</v>
      </c>
      <c r="G561" s="59" t="s">
        <v>201</v>
      </c>
      <c r="H561" s="61">
        <f>I561/4</f>
        <v>940</v>
      </c>
      <c r="I561" s="61">
        <v>3760</v>
      </c>
      <c r="J561" s="61">
        <f t="shared" si="83"/>
        <v>197400</v>
      </c>
      <c r="K561" s="61">
        <f>J561*4</f>
        <v>789600</v>
      </c>
      <c r="L561" s="19"/>
      <c r="M561" s="51"/>
      <c r="N561" s="51"/>
    </row>
    <row r="562" spans="1:14">
      <c r="A562" s="20"/>
      <c r="B562" s="21"/>
      <c r="C562" s="22" t="s">
        <v>40</v>
      </c>
      <c r="D562" s="23" t="s">
        <v>202</v>
      </c>
      <c r="E562" s="24"/>
      <c r="F562" s="25">
        <v>210</v>
      </c>
      <c r="G562" s="26" t="s">
        <v>201</v>
      </c>
      <c r="H562" s="27">
        <f>I562/4</f>
        <v>153.69367341472255</v>
      </c>
      <c r="I562" s="27">
        <f>I561*$P$5</f>
        <v>614.77469365889021</v>
      </c>
      <c r="J562" s="27">
        <f t="shared" si="83"/>
        <v>32275.671417091737</v>
      </c>
      <c r="K562" s="27"/>
      <c r="L562" s="19"/>
      <c r="M562" s="51"/>
      <c r="N562" s="51"/>
    </row>
    <row r="563" spans="1:14">
      <c r="A563" s="29"/>
      <c r="B563" s="30"/>
      <c r="C563" s="31" t="s">
        <v>42</v>
      </c>
      <c r="D563" s="32" t="s">
        <v>203</v>
      </c>
      <c r="E563" s="24"/>
      <c r="F563" s="25">
        <v>210</v>
      </c>
      <c r="G563" s="26" t="s">
        <v>201</v>
      </c>
      <c r="H563" s="27">
        <f t="shared" ref="H563:H569" si="90">I563/4</f>
        <v>97.910450952450631</v>
      </c>
      <c r="I563" s="27">
        <f>I561*$P$6</f>
        <v>391.64180380980252</v>
      </c>
      <c r="J563" s="27">
        <f t="shared" si="83"/>
        <v>20561.194700014632</v>
      </c>
      <c r="K563" s="27"/>
      <c r="L563" s="19"/>
      <c r="M563" s="51"/>
      <c r="N563" s="51"/>
    </row>
    <row r="564" spans="1:14">
      <c r="A564" s="29"/>
      <c r="B564" s="30"/>
      <c r="C564" s="31" t="s">
        <v>44</v>
      </c>
      <c r="D564" s="32" t="s">
        <v>204</v>
      </c>
      <c r="E564" s="24"/>
      <c r="F564" s="25">
        <v>210</v>
      </c>
      <c r="G564" s="26" t="s">
        <v>201</v>
      </c>
      <c r="H564" s="27">
        <f t="shared" si="90"/>
        <v>135.57412871607931</v>
      </c>
      <c r="I564" s="27">
        <f>I561*$P$7</f>
        <v>542.29651486431726</v>
      </c>
      <c r="J564" s="27">
        <f t="shared" si="83"/>
        <v>28470.567030376656</v>
      </c>
      <c r="K564" s="27"/>
      <c r="L564" s="19"/>
      <c r="M564" s="51"/>
      <c r="N564" s="51"/>
    </row>
    <row r="565" spans="1:14">
      <c r="A565" s="29"/>
      <c r="B565" s="30"/>
      <c r="C565" s="31" t="s">
        <v>46</v>
      </c>
      <c r="D565" s="32" t="s">
        <v>205</v>
      </c>
      <c r="E565" s="24"/>
      <c r="F565" s="25">
        <v>210</v>
      </c>
      <c r="G565" s="26" t="s">
        <v>201</v>
      </c>
      <c r="H565" s="27">
        <f t="shared" si="90"/>
        <v>125.9039605326557</v>
      </c>
      <c r="I565" s="27">
        <f>I561*$P$8</f>
        <v>503.61584213062281</v>
      </c>
      <c r="J565" s="27">
        <f t="shared" si="83"/>
        <v>26439.831711857696</v>
      </c>
      <c r="K565" s="27"/>
      <c r="L565" s="19"/>
      <c r="M565" s="51"/>
      <c r="N565" s="51"/>
    </row>
    <row r="566" spans="1:14">
      <c r="A566" s="29"/>
      <c r="B566" s="30"/>
      <c r="C566" s="31" t="s">
        <v>48</v>
      </c>
      <c r="D566" s="32" t="s">
        <v>206</v>
      </c>
      <c r="E566" s="24"/>
      <c r="F566" s="25">
        <v>210</v>
      </c>
      <c r="G566" s="26" t="s">
        <v>201</v>
      </c>
      <c r="H566" s="27">
        <f t="shared" si="90"/>
        <v>141.58107620221122</v>
      </c>
      <c r="I566" s="27">
        <f>I561*$P$9</f>
        <v>566.32430480884489</v>
      </c>
      <c r="J566" s="27">
        <f t="shared" si="83"/>
        <v>29732.026002464358</v>
      </c>
      <c r="K566" s="27"/>
      <c r="L566" s="19"/>
      <c r="M566" s="51"/>
      <c r="N566" s="51"/>
    </row>
    <row r="567" spans="1:14">
      <c r="A567" s="29"/>
      <c r="B567" s="30"/>
      <c r="C567" s="31" t="s">
        <v>50</v>
      </c>
      <c r="D567" s="32" t="s">
        <v>207</v>
      </c>
      <c r="E567" s="24"/>
      <c r="F567" s="25">
        <v>210</v>
      </c>
      <c r="G567" s="26" t="s">
        <v>201</v>
      </c>
      <c r="H567" s="27">
        <f t="shared" si="90"/>
        <v>79.351115584872758</v>
      </c>
      <c r="I567" s="27">
        <f>I561*$P$10</f>
        <v>317.40446233949103</v>
      </c>
      <c r="J567" s="27">
        <f t="shared" ref="J567:J630" si="91">F567*H567</f>
        <v>16663.73427282328</v>
      </c>
      <c r="K567" s="27"/>
      <c r="L567" s="19"/>
      <c r="M567" s="51"/>
      <c r="N567" s="51"/>
    </row>
    <row r="568" spans="1:14">
      <c r="A568" s="29"/>
      <c r="B568" s="30"/>
      <c r="C568" s="31" t="s">
        <v>53</v>
      </c>
      <c r="D568" s="32" t="s">
        <v>208</v>
      </c>
      <c r="E568" s="24"/>
      <c r="F568" s="25">
        <v>210</v>
      </c>
      <c r="G568" s="26" t="s">
        <v>201</v>
      </c>
      <c r="H568" s="27">
        <f t="shared" si="90"/>
        <v>197.2546938456332</v>
      </c>
      <c r="I568" s="27">
        <f>I561*$P$11</f>
        <v>789.01877538253279</v>
      </c>
      <c r="J568" s="27">
        <f t="shared" si="91"/>
        <v>41423.485707582971</v>
      </c>
      <c r="K568" s="27"/>
      <c r="L568" s="19"/>
      <c r="M568" s="51"/>
      <c r="N568" s="51"/>
    </row>
    <row r="569" spans="1:14" ht="15.75" thickBot="1">
      <c r="A569" s="29"/>
      <c r="B569" s="30"/>
      <c r="C569" s="31" t="s">
        <v>55</v>
      </c>
      <c r="D569" s="32" t="s">
        <v>209</v>
      </c>
      <c r="E569" s="24"/>
      <c r="F569" s="25">
        <v>210</v>
      </c>
      <c r="G569" s="26" t="s">
        <v>201</v>
      </c>
      <c r="H569" s="52">
        <f t="shared" si="90"/>
        <v>8.73090075137452</v>
      </c>
      <c r="I569" s="27">
        <f>I561*$P$12</f>
        <v>34.92360300549808</v>
      </c>
      <c r="J569" s="27">
        <f t="shared" si="91"/>
        <v>1833.4891577886492</v>
      </c>
      <c r="K569" s="27"/>
      <c r="L569" s="19"/>
      <c r="M569" s="51"/>
      <c r="N569" s="51"/>
    </row>
    <row r="570" spans="1:14" ht="168.75">
      <c r="A570" s="53" t="s">
        <v>225</v>
      </c>
      <c r="B570" s="54" t="s">
        <v>11</v>
      </c>
      <c r="C570" s="55" t="s">
        <v>38</v>
      </c>
      <c r="D570" s="56"/>
      <c r="E570" s="57" t="s">
        <v>243</v>
      </c>
      <c r="F570" s="58">
        <v>195</v>
      </c>
      <c r="G570" s="59" t="s">
        <v>63</v>
      </c>
      <c r="H570" s="61">
        <f>I570/4</f>
        <v>12</v>
      </c>
      <c r="I570" s="61">
        <v>48</v>
      </c>
      <c r="J570" s="61">
        <f t="shared" si="91"/>
        <v>2340</v>
      </c>
      <c r="K570" s="61">
        <f>J570*4</f>
        <v>9360</v>
      </c>
      <c r="L570" s="19"/>
      <c r="M570" s="51"/>
      <c r="N570" s="51"/>
    </row>
    <row r="571" spans="1:14">
      <c r="A571" s="29"/>
      <c r="B571" s="30"/>
      <c r="C571" s="31" t="s">
        <v>40</v>
      </c>
      <c r="D571" s="32" t="s">
        <v>202</v>
      </c>
      <c r="E571" s="24"/>
      <c r="F571" s="25">
        <v>195</v>
      </c>
      <c r="G571" s="26" t="s">
        <v>63</v>
      </c>
      <c r="H571" s="27">
        <f>I571/4</f>
        <v>1.9620468946560328</v>
      </c>
      <c r="I571" s="27">
        <f>I570*$P$5</f>
        <v>7.8481875786241311</v>
      </c>
      <c r="J571" s="27">
        <f t="shared" si="91"/>
        <v>382.5991444579264</v>
      </c>
      <c r="K571" s="27"/>
      <c r="L571" s="19"/>
      <c r="M571" s="51"/>
      <c r="N571" s="51"/>
    </row>
    <row r="572" spans="1:14">
      <c r="A572" s="29"/>
      <c r="B572" s="30"/>
      <c r="C572" s="31" t="s">
        <v>42</v>
      </c>
      <c r="D572" s="32" t="s">
        <v>203</v>
      </c>
      <c r="E572" s="24"/>
      <c r="F572" s="25">
        <v>195</v>
      </c>
      <c r="G572" s="26" t="s">
        <v>63</v>
      </c>
      <c r="H572" s="27">
        <f t="shared" ref="H572:H578" si="92">I572/4</f>
        <v>1.2499206504568166</v>
      </c>
      <c r="I572" s="27">
        <f>I570*$P$6</f>
        <v>4.9996826018272662</v>
      </c>
      <c r="J572" s="27">
        <f t="shared" si="91"/>
        <v>243.73452683907922</v>
      </c>
      <c r="K572" s="27"/>
      <c r="L572" s="19"/>
      <c r="M572" s="51"/>
      <c r="N572" s="51"/>
    </row>
    <row r="573" spans="1:14">
      <c r="A573" s="29"/>
      <c r="B573" s="30"/>
      <c r="C573" s="31" t="s">
        <v>44</v>
      </c>
      <c r="D573" s="32" t="s">
        <v>204</v>
      </c>
      <c r="E573" s="24"/>
      <c r="F573" s="25">
        <v>195</v>
      </c>
      <c r="G573" s="26" t="s">
        <v>63</v>
      </c>
      <c r="H573" s="27">
        <f t="shared" si="92"/>
        <v>1.7307335580776084</v>
      </c>
      <c r="I573" s="27">
        <f>I570*$P$7</f>
        <v>6.9229342323104337</v>
      </c>
      <c r="J573" s="27">
        <f t="shared" si="91"/>
        <v>337.49304382513367</v>
      </c>
      <c r="K573" s="27"/>
      <c r="L573" s="19"/>
      <c r="M573" s="51"/>
      <c r="N573" s="51"/>
    </row>
    <row r="574" spans="1:14">
      <c r="A574" s="29"/>
      <c r="B574" s="30"/>
      <c r="C574" s="31" t="s">
        <v>46</v>
      </c>
      <c r="D574" s="32" t="s">
        <v>205</v>
      </c>
      <c r="E574" s="24"/>
      <c r="F574" s="25">
        <v>195</v>
      </c>
      <c r="G574" s="26" t="s">
        <v>63</v>
      </c>
      <c r="H574" s="27">
        <f t="shared" si="92"/>
        <v>1.6072846025445409</v>
      </c>
      <c r="I574" s="27">
        <f>I570*$P$8</f>
        <v>6.4291384101781635</v>
      </c>
      <c r="J574" s="27">
        <f t="shared" si="91"/>
        <v>313.42049749618548</v>
      </c>
      <c r="K574" s="27"/>
      <c r="L574" s="19"/>
      <c r="M574" s="51"/>
      <c r="N574" s="51"/>
    </row>
    <row r="575" spans="1:14">
      <c r="A575" s="29"/>
      <c r="B575" s="30"/>
      <c r="C575" s="31" t="s">
        <v>48</v>
      </c>
      <c r="D575" s="32" t="s">
        <v>206</v>
      </c>
      <c r="E575" s="24"/>
      <c r="F575" s="25">
        <v>195</v>
      </c>
      <c r="G575" s="26" t="s">
        <v>63</v>
      </c>
      <c r="H575" s="27">
        <f t="shared" si="92"/>
        <v>1.8074179940707815</v>
      </c>
      <c r="I575" s="27">
        <f>I570*$P$9</f>
        <v>7.2296719762831261</v>
      </c>
      <c r="J575" s="27">
        <f t="shared" si="91"/>
        <v>352.44650884380241</v>
      </c>
      <c r="K575" s="27"/>
      <c r="L575" s="19"/>
      <c r="M575" s="51"/>
      <c r="N575" s="51"/>
    </row>
    <row r="576" spans="1:14">
      <c r="A576" s="29"/>
      <c r="B576" s="30"/>
      <c r="C576" s="31" t="s">
        <v>50</v>
      </c>
      <c r="D576" s="32" t="s">
        <v>207</v>
      </c>
      <c r="E576" s="24"/>
      <c r="F576" s="25">
        <v>195</v>
      </c>
      <c r="G576" s="26" t="s">
        <v>63</v>
      </c>
      <c r="H576" s="27">
        <f t="shared" si="92"/>
        <v>1.0129929649132692</v>
      </c>
      <c r="I576" s="27">
        <f>I570*$P$10</f>
        <v>4.0519718596530767</v>
      </c>
      <c r="J576" s="27">
        <f t="shared" si="91"/>
        <v>197.53362815808748</v>
      </c>
      <c r="K576" s="27"/>
      <c r="L576" s="19"/>
      <c r="M576" s="51"/>
      <c r="N576" s="51"/>
    </row>
    <row r="577" spans="1:14">
      <c r="A577" s="29"/>
      <c r="B577" s="30"/>
      <c r="C577" s="31" t="s">
        <v>53</v>
      </c>
      <c r="D577" s="32" t="s">
        <v>208</v>
      </c>
      <c r="E577" s="24"/>
      <c r="F577" s="25">
        <v>195</v>
      </c>
      <c r="G577" s="26" t="s">
        <v>63</v>
      </c>
      <c r="H577" s="27">
        <f t="shared" si="92"/>
        <v>2.518145027816594</v>
      </c>
      <c r="I577" s="27">
        <f>I570*$P$11</f>
        <v>10.072580111266376</v>
      </c>
      <c r="J577" s="27">
        <f t="shared" si="91"/>
        <v>491.03828042423584</v>
      </c>
      <c r="K577" s="27"/>
      <c r="L577" s="19"/>
      <c r="M577" s="51"/>
      <c r="N577" s="51"/>
    </row>
    <row r="578" spans="1:14" ht="15.75" thickBot="1">
      <c r="A578" s="29"/>
      <c r="B578" s="30"/>
      <c r="C578" s="31" t="s">
        <v>55</v>
      </c>
      <c r="D578" s="32" t="s">
        <v>209</v>
      </c>
      <c r="E578" s="24"/>
      <c r="F578" s="25">
        <v>195</v>
      </c>
      <c r="G578" s="26" t="s">
        <v>63</v>
      </c>
      <c r="H578" s="52">
        <f t="shared" si="92"/>
        <v>0.11145830746435559</v>
      </c>
      <c r="I578" s="27">
        <f>I570*$P$12</f>
        <v>0.44583322985742235</v>
      </c>
      <c r="J578" s="27">
        <f t="shared" si="91"/>
        <v>21.73436995554934</v>
      </c>
      <c r="K578" s="27"/>
      <c r="L578" s="19"/>
      <c r="M578" s="51"/>
      <c r="N578" s="51"/>
    </row>
    <row r="579" spans="1:14" ht="135">
      <c r="A579" s="53" t="s">
        <v>226</v>
      </c>
      <c r="B579" s="54" t="s">
        <v>11</v>
      </c>
      <c r="C579" s="55" t="s">
        <v>38</v>
      </c>
      <c r="D579" s="56"/>
      <c r="E579" s="57" t="s">
        <v>244</v>
      </c>
      <c r="F579" s="58">
        <v>744.72</v>
      </c>
      <c r="G579" s="59" t="s">
        <v>84</v>
      </c>
      <c r="H579" s="61">
        <f>I579/4</f>
        <v>2.5</v>
      </c>
      <c r="I579" s="61">
        <v>10</v>
      </c>
      <c r="J579" s="61">
        <f t="shared" si="91"/>
        <v>1861.8000000000002</v>
      </c>
      <c r="K579" s="61">
        <f>J579*4</f>
        <v>7447.2000000000007</v>
      </c>
      <c r="L579" s="19"/>
      <c r="M579" s="51"/>
      <c r="N579" s="51"/>
    </row>
    <row r="580" spans="1:14">
      <c r="A580" s="29"/>
      <c r="B580" s="30"/>
      <c r="C580" s="31" t="s">
        <v>40</v>
      </c>
      <c r="D580" s="32" t="s">
        <v>202</v>
      </c>
      <c r="E580" s="24"/>
      <c r="F580" s="25">
        <v>744.72</v>
      </c>
      <c r="G580" s="26" t="s">
        <v>84</v>
      </c>
      <c r="H580" s="27">
        <f>I580/4</f>
        <v>0.40875976972000683</v>
      </c>
      <c r="I580" s="27">
        <f>I579*$P$5</f>
        <v>1.6350390788800273</v>
      </c>
      <c r="J580" s="27">
        <f t="shared" si="91"/>
        <v>304.41157570588348</v>
      </c>
      <c r="K580" s="27"/>
      <c r="L580" s="19"/>
      <c r="M580" s="51"/>
      <c r="N580" s="51"/>
    </row>
    <row r="581" spans="1:14">
      <c r="A581" s="29"/>
      <c r="B581" s="30"/>
      <c r="C581" s="31" t="s">
        <v>42</v>
      </c>
      <c r="D581" s="32" t="s">
        <v>203</v>
      </c>
      <c r="E581" s="24"/>
      <c r="F581" s="25">
        <v>744.72</v>
      </c>
      <c r="G581" s="26" t="s">
        <v>84</v>
      </c>
      <c r="H581" s="27">
        <f t="shared" ref="H581:H587" si="93">I581/4</f>
        <v>0.26040013551183677</v>
      </c>
      <c r="I581" s="27">
        <f>I579*$P$6</f>
        <v>1.0416005420473471</v>
      </c>
      <c r="J581" s="27">
        <f t="shared" si="91"/>
        <v>193.92518891837508</v>
      </c>
      <c r="K581" s="27"/>
      <c r="L581" s="19"/>
      <c r="M581" s="51"/>
      <c r="N581" s="51"/>
    </row>
    <row r="582" spans="1:14">
      <c r="A582" s="29"/>
      <c r="B582" s="30"/>
      <c r="C582" s="31" t="s">
        <v>44</v>
      </c>
      <c r="D582" s="32" t="s">
        <v>204</v>
      </c>
      <c r="E582" s="24"/>
      <c r="F582" s="25">
        <v>744.72</v>
      </c>
      <c r="G582" s="26" t="s">
        <v>84</v>
      </c>
      <c r="H582" s="27">
        <f t="shared" si="93"/>
        <v>0.36056949126616838</v>
      </c>
      <c r="I582" s="27">
        <f>I579*$P$7</f>
        <v>1.4422779650646735</v>
      </c>
      <c r="J582" s="27">
        <f t="shared" si="91"/>
        <v>268.5233115357409</v>
      </c>
      <c r="K582" s="27"/>
      <c r="L582" s="19"/>
      <c r="M582" s="51"/>
      <c r="N582" s="51"/>
    </row>
    <row r="583" spans="1:14">
      <c r="A583" s="29"/>
      <c r="B583" s="30"/>
      <c r="C583" s="31" t="s">
        <v>46</v>
      </c>
      <c r="D583" s="32" t="s">
        <v>205</v>
      </c>
      <c r="E583" s="24"/>
      <c r="F583" s="25">
        <v>744.72</v>
      </c>
      <c r="G583" s="26" t="s">
        <v>84</v>
      </c>
      <c r="H583" s="27">
        <f t="shared" si="93"/>
        <v>0.33485095886344601</v>
      </c>
      <c r="I583" s="27">
        <f>I579*$P$8</f>
        <v>1.3394038354537841</v>
      </c>
      <c r="J583" s="27">
        <f t="shared" si="91"/>
        <v>249.37020608478554</v>
      </c>
      <c r="K583" s="27"/>
      <c r="L583" s="19"/>
      <c r="M583" s="51"/>
      <c r="N583" s="51"/>
    </row>
    <row r="584" spans="1:14">
      <c r="A584" s="29"/>
      <c r="B584" s="30"/>
      <c r="C584" s="31" t="s">
        <v>48</v>
      </c>
      <c r="D584" s="32" t="s">
        <v>206</v>
      </c>
      <c r="E584" s="24"/>
      <c r="F584" s="25">
        <v>744.72</v>
      </c>
      <c r="G584" s="26" t="s">
        <v>84</v>
      </c>
      <c r="H584" s="27">
        <f t="shared" si="93"/>
        <v>0.37654541543141284</v>
      </c>
      <c r="I584" s="27">
        <f>I579*$P$9</f>
        <v>1.5061816617256514</v>
      </c>
      <c r="J584" s="27">
        <f t="shared" si="91"/>
        <v>280.42090178008181</v>
      </c>
      <c r="K584" s="27"/>
      <c r="L584" s="19"/>
      <c r="M584" s="51"/>
      <c r="N584" s="51"/>
    </row>
    <row r="585" spans="1:14">
      <c r="A585" s="29"/>
      <c r="B585" s="30"/>
      <c r="C585" s="31" t="s">
        <v>50</v>
      </c>
      <c r="D585" s="32" t="s">
        <v>207</v>
      </c>
      <c r="E585" s="24"/>
      <c r="F585" s="25">
        <v>744.72</v>
      </c>
      <c r="G585" s="26" t="s">
        <v>84</v>
      </c>
      <c r="H585" s="27">
        <f t="shared" si="93"/>
        <v>0.21104020102359775</v>
      </c>
      <c r="I585" s="27">
        <f>I579*$P$10</f>
        <v>0.84416080409439098</v>
      </c>
      <c r="J585" s="27">
        <f t="shared" si="91"/>
        <v>157.16585850629372</v>
      </c>
      <c r="K585" s="27"/>
      <c r="L585" s="19"/>
      <c r="M585" s="51"/>
      <c r="N585" s="51"/>
    </row>
    <row r="586" spans="1:14">
      <c r="A586" s="29"/>
      <c r="B586" s="30"/>
      <c r="C586" s="31" t="s">
        <v>53</v>
      </c>
      <c r="D586" s="32" t="s">
        <v>208</v>
      </c>
      <c r="E586" s="24"/>
      <c r="F586" s="25">
        <v>744.72</v>
      </c>
      <c r="G586" s="26" t="s">
        <v>84</v>
      </c>
      <c r="H586" s="27">
        <f t="shared" si="93"/>
        <v>0.52461354746179045</v>
      </c>
      <c r="I586" s="27">
        <f>I579*$P$11</f>
        <v>2.0984541898471618</v>
      </c>
      <c r="J586" s="27">
        <f t="shared" si="91"/>
        <v>390.69020106574459</v>
      </c>
      <c r="K586" s="27"/>
      <c r="L586" s="19"/>
      <c r="M586" s="51"/>
      <c r="N586" s="51"/>
    </row>
    <row r="587" spans="1:14" ht="15.75" thickBot="1">
      <c r="A587" s="29"/>
      <c r="B587" s="30"/>
      <c r="C587" s="31" t="s">
        <v>55</v>
      </c>
      <c r="D587" s="32" t="s">
        <v>209</v>
      </c>
      <c r="E587" s="24"/>
      <c r="F587" s="25">
        <v>744.72</v>
      </c>
      <c r="G587" s="26" t="s">
        <v>84</v>
      </c>
      <c r="H587" s="52">
        <f t="shared" si="93"/>
        <v>2.3220480721740745E-2</v>
      </c>
      <c r="I587" s="27">
        <f>I579*$P$12</f>
        <v>9.2881922886962981E-2</v>
      </c>
      <c r="J587" s="27">
        <f t="shared" si="91"/>
        <v>17.292756403094767</v>
      </c>
      <c r="K587" s="27"/>
      <c r="L587" s="19"/>
      <c r="M587" s="51"/>
      <c r="N587" s="51"/>
    </row>
    <row r="588" spans="1:14" ht="123.75">
      <c r="A588" s="53" t="s">
        <v>227</v>
      </c>
      <c r="B588" s="54" t="s">
        <v>11</v>
      </c>
      <c r="C588" s="55" t="s">
        <v>38</v>
      </c>
      <c r="D588" s="56"/>
      <c r="E588" s="57" t="s">
        <v>245</v>
      </c>
      <c r="F588" s="58">
        <v>744.72</v>
      </c>
      <c r="G588" s="59" t="s">
        <v>84</v>
      </c>
      <c r="H588" s="61">
        <f>I588/4</f>
        <v>6</v>
      </c>
      <c r="I588" s="61">
        <v>24</v>
      </c>
      <c r="J588" s="61">
        <f t="shared" si="91"/>
        <v>4468.32</v>
      </c>
      <c r="K588" s="61">
        <f>J588*4</f>
        <v>17873.28</v>
      </c>
      <c r="L588" s="19"/>
      <c r="M588" s="51"/>
      <c r="N588" s="51"/>
    </row>
    <row r="589" spans="1:14">
      <c r="A589" s="29"/>
      <c r="B589" s="30"/>
      <c r="C589" s="31" t="s">
        <v>40</v>
      </c>
      <c r="D589" s="32" t="s">
        <v>202</v>
      </c>
      <c r="E589" s="24"/>
      <c r="F589" s="25">
        <v>744.72</v>
      </c>
      <c r="G589" s="26" t="s">
        <v>84</v>
      </c>
      <c r="H589" s="27">
        <f>I589/4</f>
        <v>0.98102344732801638</v>
      </c>
      <c r="I589" s="27">
        <f>I588*$P$5</f>
        <v>3.9240937893120655</v>
      </c>
      <c r="J589" s="27">
        <f t="shared" si="91"/>
        <v>730.58778169412039</v>
      </c>
      <c r="K589" s="27"/>
      <c r="L589" s="19"/>
      <c r="M589" s="51"/>
      <c r="N589" s="51"/>
    </row>
    <row r="590" spans="1:14">
      <c r="A590" s="29"/>
      <c r="B590" s="30"/>
      <c r="C590" s="31" t="s">
        <v>42</v>
      </c>
      <c r="D590" s="32" t="s">
        <v>203</v>
      </c>
      <c r="E590" s="24"/>
      <c r="F590" s="25">
        <v>744.72</v>
      </c>
      <c r="G590" s="26" t="s">
        <v>84</v>
      </c>
      <c r="H590" s="27">
        <f t="shared" ref="H590:H596" si="94">I590/4</f>
        <v>0.62496032522840828</v>
      </c>
      <c r="I590" s="27">
        <f>I588*$P$6</f>
        <v>2.4998413009136331</v>
      </c>
      <c r="J590" s="27">
        <f t="shared" si="91"/>
        <v>465.42045340410021</v>
      </c>
      <c r="K590" s="27"/>
      <c r="L590" s="19"/>
      <c r="M590" s="51"/>
      <c r="N590" s="51"/>
    </row>
    <row r="591" spans="1:14">
      <c r="A591" s="29"/>
      <c r="B591" s="30"/>
      <c r="C591" s="31" t="s">
        <v>44</v>
      </c>
      <c r="D591" s="32" t="s">
        <v>204</v>
      </c>
      <c r="E591" s="24"/>
      <c r="F591" s="25">
        <v>744.72</v>
      </c>
      <c r="G591" s="26" t="s">
        <v>84</v>
      </c>
      <c r="H591" s="27">
        <f t="shared" si="94"/>
        <v>0.86536677903880421</v>
      </c>
      <c r="I591" s="27">
        <f>I588*$P$7</f>
        <v>3.4614671161552168</v>
      </c>
      <c r="J591" s="27">
        <f t="shared" si="91"/>
        <v>644.45594768577826</v>
      </c>
      <c r="K591" s="27"/>
      <c r="L591" s="19"/>
      <c r="M591" s="51"/>
      <c r="N591" s="51"/>
    </row>
    <row r="592" spans="1:14">
      <c r="A592" s="29"/>
      <c r="B592" s="30"/>
      <c r="C592" s="31" t="s">
        <v>46</v>
      </c>
      <c r="D592" s="32" t="s">
        <v>205</v>
      </c>
      <c r="E592" s="24"/>
      <c r="F592" s="25">
        <v>744.72</v>
      </c>
      <c r="G592" s="26" t="s">
        <v>84</v>
      </c>
      <c r="H592" s="27">
        <f t="shared" si="94"/>
        <v>0.80364230127227043</v>
      </c>
      <c r="I592" s="27">
        <f>I588*$P$8</f>
        <v>3.2145692050890817</v>
      </c>
      <c r="J592" s="27">
        <f t="shared" si="91"/>
        <v>598.48849460348526</v>
      </c>
      <c r="K592" s="27"/>
      <c r="L592" s="19"/>
      <c r="M592" s="51"/>
      <c r="N592" s="51"/>
    </row>
    <row r="593" spans="1:14">
      <c r="A593" s="29"/>
      <c r="B593" s="30"/>
      <c r="C593" s="31" t="s">
        <v>48</v>
      </c>
      <c r="D593" s="32" t="s">
        <v>206</v>
      </c>
      <c r="E593" s="24"/>
      <c r="F593" s="25">
        <v>744.72</v>
      </c>
      <c r="G593" s="26" t="s">
        <v>84</v>
      </c>
      <c r="H593" s="27">
        <f t="shared" si="94"/>
        <v>0.90370899703539076</v>
      </c>
      <c r="I593" s="27">
        <f>I588*$P$9</f>
        <v>3.614835988141563</v>
      </c>
      <c r="J593" s="27">
        <f t="shared" si="91"/>
        <v>673.01016427219622</v>
      </c>
      <c r="K593" s="27"/>
      <c r="L593" s="19"/>
      <c r="M593" s="51"/>
      <c r="N593" s="51"/>
    </row>
    <row r="594" spans="1:14">
      <c r="A594" s="29"/>
      <c r="B594" s="30"/>
      <c r="C594" s="31" t="s">
        <v>50</v>
      </c>
      <c r="D594" s="32" t="s">
        <v>207</v>
      </c>
      <c r="E594" s="24"/>
      <c r="F594" s="25">
        <v>744.72</v>
      </c>
      <c r="G594" s="26" t="s">
        <v>84</v>
      </c>
      <c r="H594" s="27">
        <f t="shared" si="94"/>
        <v>0.50649648245663459</v>
      </c>
      <c r="I594" s="27">
        <f>I588*$P$10</f>
        <v>2.0259859298265384</v>
      </c>
      <c r="J594" s="27">
        <f t="shared" si="91"/>
        <v>377.19806041510492</v>
      </c>
      <c r="K594" s="27"/>
      <c r="L594" s="19"/>
      <c r="M594" s="51"/>
      <c r="N594" s="51"/>
    </row>
    <row r="595" spans="1:14">
      <c r="A595" s="29"/>
      <c r="B595" s="30"/>
      <c r="C595" s="31" t="s">
        <v>53</v>
      </c>
      <c r="D595" s="32" t="s">
        <v>208</v>
      </c>
      <c r="E595" s="24"/>
      <c r="F595" s="25">
        <v>744.72</v>
      </c>
      <c r="G595" s="26" t="s">
        <v>84</v>
      </c>
      <c r="H595" s="27">
        <f t="shared" si="94"/>
        <v>1.259072513908297</v>
      </c>
      <c r="I595" s="27">
        <f>I588*$P$11</f>
        <v>5.036290055633188</v>
      </c>
      <c r="J595" s="27">
        <f t="shared" si="91"/>
        <v>937.65648255778694</v>
      </c>
      <c r="K595" s="27"/>
      <c r="L595" s="19"/>
      <c r="M595" s="51"/>
      <c r="N595" s="51"/>
    </row>
    <row r="596" spans="1:14" ht="15.75" thickBot="1">
      <c r="A596" s="29"/>
      <c r="B596" s="30"/>
      <c r="C596" s="31" t="s">
        <v>55</v>
      </c>
      <c r="D596" s="32" t="s">
        <v>209</v>
      </c>
      <c r="E596" s="24"/>
      <c r="F596" s="25">
        <v>744.72</v>
      </c>
      <c r="G596" s="26" t="s">
        <v>84</v>
      </c>
      <c r="H596" s="52">
        <f t="shared" si="94"/>
        <v>5.5729153732177794E-2</v>
      </c>
      <c r="I596" s="27">
        <f>I588*$P$12</f>
        <v>0.22291661492871118</v>
      </c>
      <c r="J596" s="27">
        <f t="shared" si="91"/>
        <v>41.502615367427445</v>
      </c>
      <c r="K596" s="27"/>
      <c r="L596" s="19"/>
      <c r="M596" s="51"/>
      <c r="N596" s="51"/>
    </row>
    <row r="597" spans="1:14" ht="123.75">
      <c r="A597" s="53" t="s">
        <v>228</v>
      </c>
      <c r="B597" s="54" t="s">
        <v>11</v>
      </c>
      <c r="C597" s="55" t="s">
        <v>38</v>
      </c>
      <c r="D597" s="56"/>
      <c r="E597" s="57" t="s">
        <v>246</v>
      </c>
      <c r="F597" s="58">
        <v>744.72</v>
      </c>
      <c r="G597" s="59" t="s">
        <v>84</v>
      </c>
      <c r="H597" s="61">
        <f>I597/4</f>
        <v>1</v>
      </c>
      <c r="I597" s="61">
        <v>4</v>
      </c>
      <c r="J597" s="61">
        <f t="shared" si="91"/>
        <v>744.72</v>
      </c>
      <c r="K597" s="61">
        <f>J597*4</f>
        <v>2978.88</v>
      </c>
      <c r="L597" s="19"/>
      <c r="M597" s="51"/>
      <c r="N597" s="51"/>
    </row>
    <row r="598" spans="1:14">
      <c r="A598" s="29"/>
      <c r="B598" s="30"/>
      <c r="C598" s="31" t="s">
        <v>40</v>
      </c>
      <c r="D598" s="32" t="s">
        <v>202</v>
      </c>
      <c r="E598" s="24"/>
      <c r="F598" s="25">
        <v>744.72</v>
      </c>
      <c r="G598" s="26" t="s">
        <v>84</v>
      </c>
      <c r="H598" s="27">
        <f>I598/4</f>
        <v>0.16350390788800273</v>
      </c>
      <c r="I598" s="27">
        <f>I597*$P$5</f>
        <v>0.65401563155201092</v>
      </c>
      <c r="J598" s="27">
        <f t="shared" si="91"/>
        <v>121.76463028235339</v>
      </c>
      <c r="K598" s="27"/>
      <c r="L598" s="19"/>
      <c r="M598" s="51"/>
      <c r="N598" s="51"/>
    </row>
    <row r="599" spans="1:14">
      <c r="A599" s="29"/>
      <c r="B599" s="30"/>
      <c r="C599" s="31" t="s">
        <v>42</v>
      </c>
      <c r="D599" s="32" t="s">
        <v>203</v>
      </c>
      <c r="E599" s="24"/>
      <c r="F599" s="25">
        <v>744.72</v>
      </c>
      <c r="G599" s="26" t="s">
        <v>84</v>
      </c>
      <c r="H599" s="27">
        <f t="shared" ref="H599:H605" si="95">I599/4</f>
        <v>0.10416005420473472</v>
      </c>
      <c r="I599" s="27">
        <f>I597*$P$6</f>
        <v>0.41664021681893887</v>
      </c>
      <c r="J599" s="27">
        <f t="shared" si="91"/>
        <v>77.570075567350045</v>
      </c>
      <c r="K599" s="27"/>
      <c r="L599" s="19"/>
      <c r="M599" s="51"/>
      <c r="N599" s="51"/>
    </row>
    <row r="600" spans="1:14">
      <c r="A600" s="29"/>
      <c r="B600" s="30"/>
      <c r="C600" s="31" t="s">
        <v>44</v>
      </c>
      <c r="D600" s="32" t="s">
        <v>204</v>
      </c>
      <c r="E600" s="24"/>
      <c r="F600" s="25">
        <v>744.72</v>
      </c>
      <c r="G600" s="26" t="s">
        <v>84</v>
      </c>
      <c r="H600" s="27">
        <f t="shared" si="95"/>
        <v>0.14422779650646736</v>
      </c>
      <c r="I600" s="27">
        <f>I597*$P$7</f>
        <v>0.57691118602586944</v>
      </c>
      <c r="J600" s="27">
        <f t="shared" si="91"/>
        <v>107.40932461429638</v>
      </c>
      <c r="K600" s="27"/>
      <c r="L600" s="19"/>
      <c r="M600" s="51"/>
      <c r="N600" s="51"/>
    </row>
    <row r="601" spans="1:14">
      <c r="A601" s="29"/>
      <c r="B601" s="30"/>
      <c r="C601" s="31" t="s">
        <v>46</v>
      </c>
      <c r="D601" s="32" t="s">
        <v>205</v>
      </c>
      <c r="E601" s="24"/>
      <c r="F601" s="25">
        <v>744.72</v>
      </c>
      <c r="G601" s="26" t="s">
        <v>84</v>
      </c>
      <c r="H601" s="27">
        <f t="shared" si="95"/>
        <v>0.13394038354537841</v>
      </c>
      <c r="I601" s="27">
        <f>I597*$P$8</f>
        <v>0.53576153418151362</v>
      </c>
      <c r="J601" s="27">
        <f t="shared" si="91"/>
        <v>99.748082433914206</v>
      </c>
      <c r="K601" s="27"/>
      <c r="L601" s="19"/>
      <c r="M601" s="51"/>
      <c r="N601" s="51"/>
    </row>
    <row r="602" spans="1:14">
      <c r="A602" s="29"/>
      <c r="B602" s="30"/>
      <c r="C602" s="31" t="s">
        <v>48</v>
      </c>
      <c r="D602" s="32" t="s">
        <v>206</v>
      </c>
      <c r="E602" s="24"/>
      <c r="F602" s="25">
        <v>744.72</v>
      </c>
      <c r="G602" s="26" t="s">
        <v>84</v>
      </c>
      <c r="H602" s="27">
        <f t="shared" si="95"/>
        <v>0.15061816617256513</v>
      </c>
      <c r="I602" s="27">
        <f>I597*$P$9</f>
        <v>0.60247266469026051</v>
      </c>
      <c r="J602" s="27">
        <f t="shared" si="91"/>
        <v>112.16836071203271</v>
      </c>
      <c r="K602" s="27"/>
      <c r="L602" s="19"/>
      <c r="M602" s="51"/>
      <c r="N602" s="51"/>
    </row>
    <row r="603" spans="1:14">
      <c r="A603" s="29"/>
      <c r="B603" s="30"/>
      <c r="C603" s="31" t="s">
        <v>50</v>
      </c>
      <c r="D603" s="32" t="s">
        <v>207</v>
      </c>
      <c r="E603" s="24"/>
      <c r="F603" s="25">
        <v>744.72</v>
      </c>
      <c r="G603" s="26" t="s">
        <v>84</v>
      </c>
      <c r="H603" s="27">
        <f t="shared" si="95"/>
        <v>8.4416080409439098E-2</v>
      </c>
      <c r="I603" s="27">
        <f>I597*$P$10</f>
        <v>0.33766432163775639</v>
      </c>
      <c r="J603" s="27">
        <f t="shared" si="91"/>
        <v>62.866343402517487</v>
      </c>
      <c r="K603" s="27"/>
      <c r="L603" s="19"/>
      <c r="M603" s="51"/>
      <c r="N603" s="51"/>
    </row>
    <row r="604" spans="1:14">
      <c r="A604" s="29"/>
      <c r="B604" s="30"/>
      <c r="C604" s="31" t="s">
        <v>53</v>
      </c>
      <c r="D604" s="32" t="s">
        <v>208</v>
      </c>
      <c r="E604" s="24"/>
      <c r="F604" s="25">
        <v>744.72</v>
      </c>
      <c r="G604" s="26" t="s">
        <v>84</v>
      </c>
      <c r="H604" s="27">
        <f t="shared" si="95"/>
        <v>0.20984541898471618</v>
      </c>
      <c r="I604" s="27">
        <f>I597*$P$11</f>
        <v>0.8393816759388647</v>
      </c>
      <c r="J604" s="27">
        <f t="shared" si="91"/>
        <v>156.27608042629782</v>
      </c>
      <c r="K604" s="27"/>
      <c r="L604" s="19"/>
      <c r="M604" s="51"/>
      <c r="N604" s="51"/>
    </row>
    <row r="605" spans="1:14" ht="15.75" thickBot="1">
      <c r="A605" s="29"/>
      <c r="B605" s="30"/>
      <c r="C605" s="31" t="s">
        <v>55</v>
      </c>
      <c r="D605" s="32" t="s">
        <v>209</v>
      </c>
      <c r="E605" s="24"/>
      <c r="F605" s="25">
        <v>744.72</v>
      </c>
      <c r="G605" s="26" t="s">
        <v>84</v>
      </c>
      <c r="H605" s="52">
        <f t="shared" si="95"/>
        <v>9.2881922886962984E-3</v>
      </c>
      <c r="I605" s="27">
        <f>I597*$P$12</f>
        <v>3.7152769154785194E-2</v>
      </c>
      <c r="J605" s="27">
        <f t="shared" si="91"/>
        <v>6.9171025612379076</v>
      </c>
      <c r="K605" s="27"/>
      <c r="L605" s="19"/>
      <c r="M605" s="51"/>
      <c r="N605" s="51"/>
    </row>
    <row r="606" spans="1:14" ht="168.75">
      <c r="A606" s="53" t="s">
        <v>229</v>
      </c>
      <c r="B606" s="54" t="s">
        <v>11</v>
      </c>
      <c r="C606" s="55" t="s">
        <v>38</v>
      </c>
      <c r="D606" s="56"/>
      <c r="E606" s="57" t="s">
        <v>247</v>
      </c>
      <c r="F606" s="58">
        <v>953.59</v>
      </c>
      <c r="G606" s="59" t="s">
        <v>63</v>
      </c>
      <c r="H606" s="61">
        <f>I606/4</f>
        <v>137.5</v>
      </c>
      <c r="I606" s="61">
        <v>550</v>
      </c>
      <c r="J606" s="61">
        <f t="shared" si="91"/>
        <v>131118.625</v>
      </c>
      <c r="K606" s="61">
        <f>J606*4</f>
        <v>524474.5</v>
      </c>
      <c r="L606" s="19"/>
      <c r="M606" s="51"/>
      <c r="N606" s="51"/>
    </row>
    <row r="607" spans="1:14">
      <c r="A607" s="29"/>
      <c r="B607" s="30"/>
      <c r="C607" s="31" t="s">
        <v>40</v>
      </c>
      <c r="D607" s="32" t="s">
        <v>202</v>
      </c>
      <c r="E607" s="24"/>
      <c r="F607" s="25">
        <v>953.59</v>
      </c>
      <c r="G607" s="26" t="s">
        <v>63</v>
      </c>
      <c r="H607" s="27">
        <f>I607/4</f>
        <v>22.481787334600376</v>
      </c>
      <c r="I607" s="27">
        <f>I606*$P$5</f>
        <v>89.927149338401506</v>
      </c>
      <c r="J607" s="27">
        <f t="shared" si="91"/>
        <v>21438.407584401575</v>
      </c>
      <c r="K607" s="27"/>
      <c r="L607" s="19"/>
      <c r="M607" s="51"/>
      <c r="N607" s="51"/>
    </row>
    <row r="608" spans="1:14">
      <c r="A608" s="29"/>
      <c r="B608" s="30"/>
      <c r="C608" s="31" t="s">
        <v>42</v>
      </c>
      <c r="D608" s="32" t="s">
        <v>203</v>
      </c>
      <c r="E608" s="24"/>
      <c r="F608" s="25">
        <v>953.59</v>
      </c>
      <c r="G608" s="26" t="s">
        <v>63</v>
      </c>
      <c r="H608" s="27">
        <f t="shared" ref="H608:H614" si="96">I608/4</f>
        <v>14.322007453151024</v>
      </c>
      <c r="I608" s="27">
        <f>I606*$P$6</f>
        <v>57.288029812604094</v>
      </c>
      <c r="J608" s="27">
        <f t="shared" si="91"/>
        <v>13657.323087250285</v>
      </c>
      <c r="K608" s="27"/>
      <c r="L608" s="19"/>
      <c r="M608" s="51"/>
      <c r="N608" s="51"/>
    </row>
    <row r="609" spans="1:14">
      <c r="A609" s="29"/>
      <c r="B609" s="30"/>
      <c r="C609" s="31" t="s">
        <v>44</v>
      </c>
      <c r="D609" s="32" t="s">
        <v>204</v>
      </c>
      <c r="E609" s="24"/>
      <c r="F609" s="25">
        <v>953.59</v>
      </c>
      <c r="G609" s="26" t="s">
        <v>63</v>
      </c>
      <c r="H609" s="27">
        <f t="shared" si="96"/>
        <v>19.831322019639263</v>
      </c>
      <c r="I609" s="27">
        <f>I606*$P$7</f>
        <v>79.325288078557051</v>
      </c>
      <c r="J609" s="27">
        <f t="shared" si="91"/>
        <v>18910.950364707805</v>
      </c>
      <c r="K609" s="27"/>
      <c r="L609" s="19"/>
      <c r="M609" s="51"/>
      <c r="N609" s="51"/>
    </row>
    <row r="610" spans="1:14">
      <c r="A610" s="29"/>
      <c r="B610" s="30"/>
      <c r="C610" s="31" t="s">
        <v>46</v>
      </c>
      <c r="D610" s="32" t="s">
        <v>205</v>
      </c>
      <c r="E610" s="24"/>
      <c r="F610" s="25">
        <v>953.59</v>
      </c>
      <c r="G610" s="26" t="s">
        <v>63</v>
      </c>
      <c r="H610" s="27">
        <f t="shared" si="96"/>
        <v>18.41680273748953</v>
      </c>
      <c r="I610" s="27">
        <f>I606*$P$8</f>
        <v>73.667210949958118</v>
      </c>
      <c r="J610" s="27">
        <f t="shared" si="91"/>
        <v>17562.078922442641</v>
      </c>
      <c r="K610" s="27"/>
      <c r="L610" s="19"/>
      <c r="M610" s="51"/>
      <c r="N610" s="51"/>
    </row>
    <row r="611" spans="1:14">
      <c r="A611" s="29"/>
      <c r="B611" s="30"/>
      <c r="C611" s="31" t="s">
        <v>48</v>
      </c>
      <c r="D611" s="32" t="s">
        <v>206</v>
      </c>
      <c r="E611" s="24"/>
      <c r="F611" s="25">
        <v>953.59</v>
      </c>
      <c r="G611" s="26" t="s">
        <v>63</v>
      </c>
      <c r="H611" s="27">
        <f t="shared" si="96"/>
        <v>20.709997848727706</v>
      </c>
      <c r="I611" s="27">
        <f>I606*$P$9</f>
        <v>82.839991394910825</v>
      </c>
      <c r="J611" s="27">
        <f t="shared" si="91"/>
        <v>19748.846848568253</v>
      </c>
      <c r="K611" s="27"/>
      <c r="L611" s="19"/>
      <c r="M611" s="51"/>
      <c r="N611" s="51"/>
    </row>
    <row r="612" spans="1:14">
      <c r="A612" s="29"/>
      <c r="B612" s="30"/>
      <c r="C612" s="31" t="s">
        <v>50</v>
      </c>
      <c r="D612" s="32" t="s">
        <v>207</v>
      </c>
      <c r="E612" s="24"/>
      <c r="F612" s="25">
        <v>953.59</v>
      </c>
      <c r="G612" s="26" t="s">
        <v>63</v>
      </c>
      <c r="H612" s="27">
        <f t="shared" si="96"/>
        <v>11.607211056297876</v>
      </c>
      <c r="I612" s="27">
        <f>I606*$P$10</f>
        <v>46.428844225191504</v>
      </c>
      <c r="J612" s="27">
        <f t="shared" si="91"/>
        <v>11068.520391175092</v>
      </c>
      <c r="K612" s="27"/>
      <c r="L612" s="19"/>
      <c r="M612" s="51"/>
      <c r="N612" s="51"/>
    </row>
    <row r="613" spans="1:14">
      <c r="A613" s="29"/>
      <c r="B613" s="30"/>
      <c r="C613" s="31" t="s">
        <v>53</v>
      </c>
      <c r="D613" s="32" t="s">
        <v>208</v>
      </c>
      <c r="E613" s="24"/>
      <c r="F613" s="25">
        <v>953.59</v>
      </c>
      <c r="G613" s="26" t="s">
        <v>63</v>
      </c>
      <c r="H613" s="27">
        <f t="shared" si="96"/>
        <v>28.853745110398474</v>
      </c>
      <c r="I613" s="27">
        <f>I606*$P$11</f>
        <v>115.4149804415939</v>
      </c>
      <c r="J613" s="27">
        <f t="shared" si="91"/>
        <v>27514.642799824884</v>
      </c>
      <c r="K613" s="27"/>
      <c r="L613" s="19"/>
      <c r="M613" s="51"/>
      <c r="N613" s="51"/>
    </row>
    <row r="614" spans="1:14" ht="15.75" thickBot="1">
      <c r="A614" s="29"/>
      <c r="B614" s="30"/>
      <c r="C614" s="31" t="s">
        <v>55</v>
      </c>
      <c r="D614" s="32" t="s">
        <v>209</v>
      </c>
      <c r="E614" s="24"/>
      <c r="F614" s="25">
        <v>953.59</v>
      </c>
      <c r="G614" s="26" t="s">
        <v>63</v>
      </c>
      <c r="H614" s="52">
        <f t="shared" si="96"/>
        <v>1.2771264396957411</v>
      </c>
      <c r="I614" s="27">
        <f>I606*$P$12</f>
        <v>5.1085057587829645</v>
      </c>
      <c r="J614" s="27">
        <f t="shared" si="91"/>
        <v>1217.8550016294619</v>
      </c>
      <c r="K614" s="27"/>
      <c r="L614" s="19"/>
      <c r="M614" s="51"/>
      <c r="N614" s="51"/>
    </row>
    <row r="615" spans="1:14" ht="101.25">
      <c r="A615" s="53" t="s">
        <v>230</v>
      </c>
      <c r="B615" s="54" t="s">
        <v>11</v>
      </c>
      <c r="C615" s="55" t="s">
        <v>38</v>
      </c>
      <c r="D615" s="56"/>
      <c r="E615" s="57" t="s">
        <v>248</v>
      </c>
      <c r="F615" s="58">
        <v>372.36</v>
      </c>
      <c r="G615" s="59" t="s">
        <v>249</v>
      </c>
      <c r="H615" s="61">
        <f>I615/4</f>
        <v>30</v>
      </c>
      <c r="I615" s="61">
        <v>120</v>
      </c>
      <c r="J615" s="61">
        <f t="shared" si="91"/>
        <v>11170.800000000001</v>
      </c>
      <c r="K615" s="61">
        <f>J615*4</f>
        <v>44683.200000000004</v>
      </c>
      <c r="L615" s="19"/>
      <c r="M615" s="51"/>
      <c r="N615" s="51"/>
    </row>
    <row r="616" spans="1:14" ht="22.5">
      <c r="A616" s="29"/>
      <c r="B616" s="30"/>
      <c r="C616" s="31" t="s">
        <v>40</v>
      </c>
      <c r="D616" s="32" t="s">
        <v>202</v>
      </c>
      <c r="E616" s="24"/>
      <c r="F616" s="25">
        <v>372.36</v>
      </c>
      <c r="G616" s="26" t="s">
        <v>249</v>
      </c>
      <c r="H616" s="27">
        <f>I616/4</f>
        <v>4.9051172366400824</v>
      </c>
      <c r="I616" s="27">
        <f>I615*$P$5</f>
        <v>19.620468946560329</v>
      </c>
      <c r="J616" s="27">
        <f t="shared" si="91"/>
        <v>1826.4694542353011</v>
      </c>
      <c r="K616" s="27"/>
      <c r="L616" s="19"/>
      <c r="M616" s="51"/>
      <c r="N616" s="51"/>
    </row>
    <row r="617" spans="1:14" ht="22.5">
      <c r="A617" s="29"/>
      <c r="B617" s="30"/>
      <c r="C617" s="31" t="s">
        <v>42</v>
      </c>
      <c r="D617" s="32" t="s">
        <v>203</v>
      </c>
      <c r="E617" s="24"/>
      <c r="F617" s="25">
        <v>372.36</v>
      </c>
      <c r="G617" s="26" t="s">
        <v>249</v>
      </c>
      <c r="H617" s="27">
        <f t="shared" ref="H617:H623" si="97">I617/4</f>
        <v>3.1248016261420415</v>
      </c>
      <c r="I617" s="27">
        <f>I615*$P$6</f>
        <v>12.499206504568166</v>
      </c>
      <c r="J617" s="27">
        <f t="shared" si="91"/>
        <v>1163.5511335102506</v>
      </c>
      <c r="K617" s="27"/>
      <c r="L617" s="19"/>
      <c r="M617" s="51"/>
      <c r="N617" s="51"/>
    </row>
    <row r="618" spans="1:14" ht="22.5">
      <c r="A618" s="29"/>
      <c r="B618" s="30"/>
      <c r="C618" s="31" t="s">
        <v>44</v>
      </c>
      <c r="D618" s="32" t="s">
        <v>204</v>
      </c>
      <c r="E618" s="24"/>
      <c r="F618" s="25">
        <v>372.36</v>
      </c>
      <c r="G618" s="26" t="s">
        <v>249</v>
      </c>
      <c r="H618" s="27">
        <f t="shared" si="97"/>
        <v>4.3268338951940208</v>
      </c>
      <c r="I618" s="27">
        <f>I615*$P$7</f>
        <v>17.307335580776083</v>
      </c>
      <c r="J618" s="27">
        <f t="shared" si="91"/>
        <v>1611.1398692144458</v>
      </c>
      <c r="K618" s="27"/>
      <c r="L618" s="19"/>
      <c r="M618" s="51"/>
      <c r="N618" s="51"/>
    </row>
    <row r="619" spans="1:14" ht="22.5">
      <c r="A619" s="29"/>
      <c r="B619" s="30"/>
      <c r="C619" s="31" t="s">
        <v>46</v>
      </c>
      <c r="D619" s="32" t="s">
        <v>205</v>
      </c>
      <c r="E619" s="24"/>
      <c r="F619" s="25">
        <v>372.36</v>
      </c>
      <c r="G619" s="26" t="s">
        <v>249</v>
      </c>
      <c r="H619" s="27">
        <f t="shared" si="97"/>
        <v>4.0182115063613519</v>
      </c>
      <c r="I619" s="27">
        <f>I615*$P$8</f>
        <v>16.072846025445408</v>
      </c>
      <c r="J619" s="27">
        <f t="shared" si="91"/>
        <v>1496.221236508713</v>
      </c>
      <c r="K619" s="27"/>
      <c r="L619" s="19"/>
      <c r="M619" s="51"/>
      <c r="N619" s="51"/>
    </row>
    <row r="620" spans="1:14" ht="22.5">
      <c r="A620" s="29"/>
      <c r="B620" s="30"/>
      <c r="C620" s="31" t="s">
        <v>48</v>
      </c>
      <c r="D620" s="32" t="s">
        <v>206</v>
      </c>
      <c r="E620" s="24"/>
      <c r="F620" s="25">
        <v>372.36</v>
      </c>
      <c r="G620" s="26" t="s">
        <v>249</v>
      </c>
      <c r="H620" s="27">
        <f t="shared" si="97"/>
        <v>4.5185449851769537</v>
      </c>
      <c r="I620" s="27">
        <f>I615*$P$9</f>
        <v>18.074179940707815</v>
      </c>
      <c r="J620" s="27">
        <f t="shared" si="91"/>
        <v>1682.5254106804905</v>
      </c>
      <c r="K620" s="27"/>
      <c r="L620" s="19"/>
      <c r="M620" s="51"/>
      <c r="N620" s="51"/>
    </row>
    <row r="621" spans="1:14" ht="22.5">
      <c r="A621" s="29"/>
      <c r="B621" s="30"/>
      <c r="C621" s="31" t="s">
        <v>50</v>
      </c>
      <c r="D621" s="32" t="s">
        <v>207</v>
      </c>
      <c r="E621" s="24"/>
      <c r="F621" s="25">
        <v>372.36</v>
      </c>
      <c r="G621" s="26" t="s">
        <v>249</v>
      </c>
      <c r="H621" s="27">
        <f t="shared" si="97"/>
        <v>2.5324824122831728</v>
      </c>
      <c r="I621" s="27">
        <f>I615*$P$10</f>
        <v>10.129929649132691</v>
      </c>
      <c r="J621" s="27">
        <f t="shared" si="91"/>
        <v>942.9951510377623</v>
      </c>
      <c r="K621" s="27"/>
      <c r="L621" s="19"/>
      <c r="M621" s="51"/>
      <c r="N621" s="51"/>
    </row>
    <row r="622" spans="1:14" ht="22.5">
      <c r="A622" s="29"/>
      <c r="B622" s="30"/>
      <c r="C622" s="31" t="s">
        <v>53</v>
      </c>
      <c r="D622" s="32" t="s">
        <v>208</v>
      </c>
      <c r="E622" s="24"/>
      <c r="F622" s="25">
        <v>372.36</v>
      </c>
      <c r="G622" s="26" t="s">
        <v>249</v>
      </c>
      <c r="H622" s="27">
        <f t="shared" si="97"/>
        <v>6.295362569541485</v>
      </c>
      <c r="I622" s="27">
        <f>I615*$P$11</f>
        <v>25.18145027816594</v>
      </c>
      <c r="J622" s="27">
        <f t="shared" si="91"/>
        <v>2344.1412063944676</v>
      </c>
      <c r="K622" s="27"/>
      <c r="L622" s="19"/>
      <c r="M622" s="51"/>
      <c r="N622" s="51"/>
    </row>
    <row r="623" spans="1:14" ht="23.25" thickBot="1">
      <c r="A623" s="29"/>
      <c r="B623" s="30"/>
      <c r="C623" s="31" t="s">
        <v>55</v>
      </c>
      <c r="D623" s="32" t="s">
        <v>209</v>
      </c>
      <c r="E623" s="24"/>
      <c r="F623" s="25">
        <v>372.36</v>
      </c>
      <c r="G623" s="26" t="s">
        <v>249</v>
      </c>
      <c r="H623" s="52">
        <f t="shared" si="97"/>
        <v>0.27864576866088897</v>
      </c>
      <c r="I623" s="27">
        <f>I615*$P$12</f>
        <v>1.1145830746435559</v>
      </c>
      <c r="J623" s="27">
        <f t="shared" si="91"/>
        <v>103.75653841856862</v>
      </c>
      <c r="K623" s="27"/>
      <c r="L623" s="19"/>
      <c r="M623" s="51"/>
      <c r="N623" s="51"/>
    </row>
    <row r="624" spans="1:14" ht="157.5">
      <c r="A624" s="53" t="s">
        <v>231</v>
      </c>
      <c r="B624" s="54" t="s">
        <v>11</v>
      </c>
      <c r="C624" s="55" t="s">
        <v>38</v>
      </c>
      <c r="D624" s="56"/>
      <c r="E624" s="57" t="s">
        <v>250</v>
      </c>
      <c r="F624" s="58">
        <v>3110.12</v>
      </c>
      <c r="G624" s="59" t="s">
        <v>84</v>
      </c>
      <c r="H624" s="61">
        <f>I624/4</f>
        <v>265</v>
      </c>
      <c r="I624" s="61">
        <v>1060</v>
      </c>
      <c r="J624" s="61">
        <f>F624*H624</f>
        <v>824181.79999999993</v>
      </c>
      <c r="K624" s="61">
        <f>J624*4</f>
        <v>3296727.1999999997</v>
      </c>
      <c r="L624" s="19"/>
      <c r="M624" s="51"/>
      <c r="N624" s="51"/>
    </row>
    <row r="625" spans="1:15">
      <c r="A625" s="29"/>
      <c r="B625" s="30"/>
      <c r="C625" s="31" t="s">
        <v>40</v>
      </c>
      <c r="D625" s="32" t="s">
        <v>202</v>
      </c>
      <c r="E625" s="24"/>
      <c r="F625" s="25">
        <v>744.72</v>
      </c>
      <c r="G625" s="26" t="s">
        <v>84</v>
      </c>
      <c r="H625" s="27">
        <f>I625/4</f>
        <v>43.328535590320726</v>
      </c>
      <c r="I625" s="27">
        <f>I624*$P$5</f>
        <v>173.3141423612829</v>
      </c>
      <c r="J625" s="27">
        <f t="shared" si="91"/>
        <v>32267.627024823651</v>
      </c>
      <c r="K625" s="27"/>
      <c r="L625" s="19"/>
      <c r="M625" s="51"/>
      <c r="N625" s="51"/>
      <c r="O625" s="51"/>
    </row>
    <row r="626" spans="1:15">
      <c r="A626" s="29"/>
      <c r="B626" s="30"/>
      <c r="C626" s="31" t="s">
        <v>42</v>
      </c>
      <c r="D626" s="32" t="s">
        <v>203</v>
      </c>
      <c r="E626" s="24"/>
      <c r="F626" s="25">
        <v>744.72</v>
      </c>
      <c r="G626" s="26" t="s">
        <v>84</v>
      </c>
      <c r="H626" s="27">
        <f t="shared" ref="H626:H632" si="98">I626/4</f>
        <v>27.602414364254699</v>
      </c>
      <c r="I626" s="27">
        <f>I624*$P$6</f>
        <v>110.4096574570188</v>
      </c>
      <c r="J626" s="27">
        <f t="shared" si="91"/>
        <v>20556.070025347759</v>
      </c>
      <c r="K626" s="27"/>
      <c r="L626" s="19"/>
      <c r="M626" s="51"/>
      <c r="N626" s="51"/>
    </row>
    <row r="627" spans="1:15">
      <c r="A627" s="29"/>
      <c r="B627" s="30"/>
      <c r="C627" s="31" t="s">
        <v>44</v>
      </c>
      <c r="D627" s="32" t="s">
        <v>204</v>
      </c>
      <c r="E627" s="24"/>
      <c r="F627" s="25">
        <v>744.72</v>
      </c>
      <c r="G627" s="26" t="s">
        <v>84</v>
      </c>
      <c r="H627" s="27">
        <f t="shared" si="98"/>
        <v>38.22036607421385</v>
      </c>
      <c r="I627" s="27">
        <f>I624*$P$7</f>
        <v>152.8814642968554</v>
      </c>
      <c r="J627" s="27">
        <f t="shared" si="91"/>
        <v>28463.471022788541</v>
      </c>
      <c r="K627" s="27"/>
      <c r="L627" s="19"/>
      <c r="M627" s="51"/>
      <c r="N627" s="51"/>
    </row>
    <row r="628" spans="1:15">
      <c r="A628" s="29"/>
      <c r="B628" s="30"/>
      <c r="C628" s="31" t="s">
        <v>46</v>
      </c>
      <c r="D628" s="32" t="s">
        <v>205</v>
      </c>
      <c r="E628" s="24"/>
      <c r="F628" s="25">
        <v>744.72</v>
      </c>
      <c r="G628" s="26" t="s">
        <v>84</v>
      </c>
      <c r="H628" s="27">
        <f t="shared" si="98"/>
        <v>35.494201639525279</v>
      </c>
      <c r="I628" s="27">
        <f>I624*$P$8</f>
        <v>141.97680655810112</v>
      </c>
      <c r="J628" s="27">
        <f t="shared" si="91"/>
        <v>26433.241844987268</v>
      </c>
      <c r="K628" s="27"/>
      <c r="L628" s="19"/>
      <c r="M628" s="51"/>
      <c r="N628" s="51"/>
    </row>
    <row r="629" spans="1:15">
      <c r="A629" s="29"/>
      <c r="B629" s="30"/>
      <c r="C629" s="31" t="s">
        <v>48</v>
      </c>
      <c r="D629" s="32" t="s">
        <v>206</v>
      </c>
      <c r="E629" s="24"/>
      <c r="F629" s="25">
        <v>744.72</v>
      </c>
      <c r="G629" s="26" t="s">
        <v>84</v>
      </c>
      <c r="H629" s="27">
        <f t="shared" si="98"/>
        <v>39.913814035729757</v>
      </c>
      <c r="I629" s="27">
        <f>I624*$P$9</f>
        <v>159.65525614291903</v>
      </c>
      <c r="J629" s="27">
        <f t="shared" si="91"/>
        <v>29724.615588688666</v>
      </c>
      <c r="K629" s="27"/>
      <c r="L629" s="19"/>
      <c r="M629" s="51"/>
      <c r="N629" s="51"/>
    </row>
    <row r="630" spans="1:15">
      <c r="A630" s="29"/>
      <c r="B630" s="30"/>
      <c r="C630" s="31" t="s">
        <v>50</v>
      </c>
      <c r="D630" s="32" t="s">
        <v>207</v>
      </c>
      <c r="E630" s="24"/>
      <c r="F630" s="25">
        <v>744.72</v>
      </c>
      <c r="G630" s="26" t="s">
        <v>84</v>
      </c>
      <c r="H630" s="27">
        <f t="shared" si="98"/>
        <v>22.370261308501362</v>
      </c>
      <c r="I630" s="27">
        <f>I624*$P$10</f>
        <v>89.48104523400545</v>
      </c>
      <c r="J630" s="27">
        <f t="shared" si="91"/>
        <v>16659.581001667135</v>
      </c>
      <c r="K630" s="27"/>
      <c r="L630" s="19"/>
      <c r="M630" s="51"/>
      <c r="N630" s="51"/>
    </row>
    <row r="631" spans="1:15">
      <c r="A631" s="29"/>
      <c r="B631" s="30"/>
      <c r="C631" s="31" t="s">
        <v>53</v>
      </c>
      <c r="D631" s="32" t="s">
        <v>208</v>
      </c>
      <c r="E631" s="24"/>
      <c r="F631" s="25">
        <v>744.72</v>
      </c>
      <c r="G631" s="26" t="s">
        <v>84</v>
      </c>
      <c r="H631" s="27">
        <f t="shared" si="98"/>
        <v>55.609036030949788</v>
      </c>
      <c r="I631" s="27">
        <f>I624*$P$11</f>
        <v>222.43614412379915</v>
      </c>
      <c r="J631" s="27">
        <f t="shared" ref="J631:J659" si="99">F631*H631</f>
        <v>41413.161312968929</v>
      </c>
      <c r="K631" s="27"/>
      <c r="L631" s="19"/>
      <c r="M631" s="51"/>
      <c r="N631" s="51"/>
    </row>
    <row r="632" spans="1:15" ht="15.75" thickBot="1">
      <c r="A632" s="29"/>
      <c r="B632" s="30"/>
      <c r="C632" s="31" t="s">
        <v>55</v>
      </c>
      <c r="D632" s="32" t="s">
        <v>209</v>
      </c>
      <c r="E632" s="24"/>
      <c r="F632" s="25">
        <v>744.72</v>
      </c>
      <c r="G632" s="26" t="s">
        <v>84</v>
      </c>
      <c r="H632" s="52">
        <f t="shared" si="98"/>
        <v>2.4613709565045192</v>
      </c>
      <c r="I632" s="27">
        <f>I624*$P$12</f>
        <v>9.8454838260180768</v>
      </c>
      <c r="J632" s="27">
        <f t="shared" si="99"/>
        <v>1833.0321787280457</v>
      </c>
      <c r="K632" s="27"/>
      <c r="L632" s="19"/>
      <c r="M632" s="51"/>
      <c r="N632" s="51"/>
    </row>
    <row r="633" spans="1:15" ht="157.5">
      <c r="A633" s="53" t="s">
        <v>251</v>
      </c>
      <c r="B633" s="54" t="s">
        <v>11</v>
      </c>
      <c r="C633" s="55" t="s">
        <v>38</v>
      </c>
      <c r="D633" s="56"/>
      <c r="E633" s="57" t="s">
        <v>252</v>
      </c>
      <c r="F633" s="58">
        <v>4043.1559999999999</v>
      </c>
      <c r="G633" s="59" t="s">
        <v>84</v>
      </c>
      <c r="H633" s="61">
        <f>I633/4</f>
        <v>50</v>
      </c>
      <c r="I633" s="61">
        <v>200</v>
      </c>
      <c r="J633" s="61">
        <f t="shared" si="99"/>
        <v>202157.8</v>
      </c>
      <c r="K633" s="61">
        <f>J633*4</f>
        <v>808631.2</v>
      </c>
      <c r="L633" s="19"/>
      <c r="M633" s="51"/>
      <c r="N633" s="51"/>
    </row>
    <row r="634" spans="1:15">
      <c r="A634" s="29"/>
      <c r="B634" s="30"/>
      <c r="C634" s="31" t="s">
        <v>40</v>
      </c>
      <c r="D634" s="32" t="s">
        <v>202</v>
      </c>
      <c r="E634" s="24"/>
      <c r="F634" s="25">
        <v>1156.52</v>
      </c>
      <c r="G634" s="26" t="s">
        <v>84</v>
      </c>
      <c r="H634" s="27">
        <f>I634/4</f>
        <v>8.1751953944001361</v>
      </c>
      <c r="I634" s="27">
        <f>I633*$P$5</f>
        <v>32.700781577600544</v>
      </c>
      <c r="J634" s="27">
        <f t="shared" si="99"/>
        <v>9454.7769775316447</v>
      </c>
      <c r="K634" s="27"/>
      <c r="L634" s="19"/>
      <c r="M634" s="51"/>
      <c r="N634" s="51"/>
    </row>
    <row r="635" spans="1:15">
      <c r="A635" s="29"/>
      <c r="B635" s="30"/>
      <c r="C635" s="31" t="s">
        <v>42</v>
      </c>
      <c r="D635" s="32" t="s">
        <v>203</v>
      </c>
      <c r="E635" s="24"/>
      <c r="F635" s="25">
        <v>1156.52</v>
      </c>
      <c r="G635" s="26" t="s">
        <v>84</v>
      </c>
      <c r="H635" s="27">
        <f t="shared" ref="H635:H641" si="100">I635/4</f>
        <v>5.2080027102367357</v>
      </c>
      <c r="I635" s="27">
        <f>I633*$P$6</f>
        <v>20.832010840946943</v>
      </c>
      <c r="J635" s="27">
        <f t="shared" si="99"/>
        <v>6023.1592944429894</v>
      </c>
      <c r="K635" s="27"/>
      <c r="L635" s="19"/>
      <c r="M635" s="51"/>
      <c r="N635" s="51"/>
    </row>
    <row r="636" spans="1:15">
      <c r="A636" s="29"/>
      <c r="B636" s="30"/>
      <c r="C636" s="31" t="s">
        <v>44</v>
      </c>
      <c r="D636" s="32" t="s">
        <v>204</v>
      </c>
      <c r="E636" s="24"/>
      <c r="F636" s="25">
        <v>1156.52</v>
      </c>
      <c r="G636" s="26" t="s">
        <v>84</v>
      </c>
      <c r="H636" s="27">
        <f t="shared" si="100"/>
        <v>7.2113898253233684</v>
      </c>
      <c r="I636" s="27">
        <f>I633*$P$7</f>
        <v>28.845559301293473</v>
      </c>
      <c r="J636" s="27">
        <f t="shared" si="99"/>
        <v>8340.1165607829826</v>
      </c>
      <c r="K636" s="27"/>
      <c r="L636" s="19"/>
      <c r="M636" s="51"/>
      <c r="N636" s="51"/>
    </row>
    <row r="637" spans="1:15">
      <c r="A637" s="29"/>
      <c r="B637" s="30"/>
      <c r="C637" s="31" t="s">
        <v>46</v>
      </c>
      <c r="D637" s="32" t="s">
        <v>205</v>
      </c>
      <c r="E637" s="24"/>
      <c r="F637" s="25">
        <v>1156.52</v>
      </c>
      <c r="G637" s="26" t="s">
        <v>84</v>
      </c>
      <c r="H637" s="27">
        <f t="shared" si="100"/>
        <v>6.6970191772689205</v>
      </c>
      <c r="I637" s="27">
        <f>I633*$P$8</f>
        <v>26.788076709075682</v>
      </c>
      <c r="J637" s="27">
        <f t="shared" si="99"/>
        <v>7745.2366188950518</v>
      </c>
      <c r="K637" s="27"/>
      <c r="L637" s="19"/>
      <c r="M637" s="51"/>
      <c r="N637" s="51"/>
    </row>
    <row r="638" spans="1:15">
      <c r="A638" s="29"/>
      <c r="B638" s="30"/>
      <c r="C638" s="31" t="s">
        <v>48</v>
      </c>
      <c r="D638" s="32" t="s">
        <v>206</v>
      </c>
      <c r="E638" s="24"/>
      <c r="F638" s="25">
        <v>1156.52</v>
      </c>
      <c r="G638" s="26" t="s">
        <v>84</v>
      </c>
      <c r="H638" s="27">
        <f t="shared" si="100"/>
        <v>7.5309083086282564</v>
      </c>
      <c r="I638" s="27">
        <f>I633*$P$9</f>
        <v>30.123633234513026</v>
      </c>
      <c r="J638" s="27">
        <f t="shared" si="99"/>
        <v>8709.6460770947506</v>
      </c>
      <c r="K638" s="27"/>
      <c r="L638" s="19"/>
      <c r="M638" s="51"/>
      <c r="N638" s="51"/>
    </row>
    <row r="639" spans="1:15">
      <c r="A639" s="29"/>
      <c r="B639" s="30"/>
      <c r="C639" s="31" t="s">
        <v>50</v>
      </c>
      <c r="D639" s="32" t="s">
        <v>207</v>
      </c>
      <c r="E639" s="24"/>
      <c r="F639" s="25">
        <v>1156.52</v>
      </c>
      <c r="G639" s="26" t="s">
        <v>84</v>
      </c>
      <c r="H639" s="27">
        <f t="shared" si="100"/>
        <v>4.220804020471955</v>
      </c>
      <c r="I639" s="27">
        <f>I633*$P$10</f>
        <v>16.88321608188782</v>
      </c>
      <c r="J639" s="27">
        <f t="shared" si="99"/>
        <v>4881.4442657562249</v>
      </c>
      <c r="K639" s="27"/>
      <c r="L639" s="19"/>
      <c r="M639" s="51"/>
      <c r="N639" s="51"/>
    </row>
    <row r="640" spans="1:15">
      <c r="A640" s="29"/>
      <c r="B640" s="30"/>
      <c r="C640" s="31" t="s">
        <v>53</v>
      </c>
      <c r="D640" s="32" t="s">
        <v>208</v>
      </c>
      <c r="E640" s="24"/>
      <c r="F640" s="25">
        <v>1156.52</v>
      </c>
      <c r="G640" s="26" t="s">
        <v>84</v>
      </c>
      <c r="H640" s="27">
        <f t="shared" si="100"/>
        <v>10.492270949235809</v>
      </c>
      <c r="I640" s="27">
        <f>I633*$P$11</f>
        <v>41.969083796943238</v>
      </c>
      <c r="J640" s="27">
        <f t="shared" si="99"/>
        <v>12134.521198210197</v>
      </c>
      <c r="K640" s="27"/>
      <c r="L640" s="19"/>
      <c r="M640" s="51"/>
      <c r="N640" s="51"/>
    </row>
    <row r="641" spans="1:14" ht="15.75" thickBot="1">
      <c r="A641" s="29"/>
      <c r="B641" s="30"/>
      <c r="C641" s="31" t="s">
        <v>55</v>
      </c>
      <c r="D641" s="32" t="s">
        <v>209</v>
      </c>
      <c r="E641" s="24"/>
      <c r="F641" s="25">
        <v>1156.52</v>
      </c>
      <c r="G641" s="26" t="s">
        <v>84</v>
      </c>
      <c r="H641" s="52">
        <f t="shared" si="100"/>
        <v>0.46440961443481493</v>
      </c>
      <c r="I641" s="27">
        <f>I633*$P$12</f>
        <v>1.8576384577392597</v>
      </c>
      <c r="J641" s="27">
        <f t="shared" si="99"/>
        <v>537.09900728615219</v>
      </c>
      <c r="K641" s="27"/>
      <c r="L641" s="19"/>
      <c r="M641" s="51"/>
      <c r="N641" s="51"/>
    </row>
    <row r="642" spans="1:14" ht="33.75">
      <c r="A642" s="53" t="s">
        <v>253</v>
      </c>
      <c r="B642" s="54" t="s">
        <v>11</v>
      </c>
      <c r="C642" s="55" t="s">
        <v>38</v>
      </c>
      <c r="D642" s="56"/>
      <c r="E642" s="57" t="s">
        <v>254</v>
      </c>
      <c r="F642" s="58">
        <v>972.36</v>
      </c>
      <c r="G642" s="59" t="s">
        <v>21</v>
      </c>
      <c r="H642" s="61">
        <f>I642/4</f>
        <v>18</v>
      </c>
      <c r="I642" s="61">
        <v>72</v>
      </c>
      <c r="J642" s="61">
        <f t="shared" si="99"/>
        <v>17502.48</v>
      </c>
      <c r="K642" s="61">
        <f>J642*4</f>
        <v>70009.919999999998</v>
      </c>
      <c r="L642" s="19"/>
      <c r="M642" s="51"/>
      <c r="N642" s="51"/>
    </row>
    <row r="643" spans="1:14">
      <c r="A643" s="29"/>
      <c r="B643" s="30"/>
      <c r="C643" s="31" t="s">
        <v>40</v>
      </c>
      <c r="D643" s="32" t="s">
        <v>202</v>
      </c>
      <c r="E643" s="24"/>
      <c r="F643" s="25">
        <v>972.36</v>
      </c>
      <c r="G643" s="26" t="s">
        <v>21</v>
      </c>
      <c r="H643" s="27">
        <f>I643/4</f>
        <v>2.9430703419840492</v>
      </c>
      <c r="I643" s="27">
        <f>I642*$P$5</f>
        <v>11.772281367936197</v>
      </c>
      <c r="J643" s="27">
        <f t="shared" si="99"/>
        <v>2861.7238777316102</v>
      </c>
      <c r="K643" s="27"/>
      <c r="L643" s="19"/>
      <c r="M643" s="51"/>
      <c r="N643" s="51"/>
    </row>
    <row r="644" spans="1:14">
      <c r="A644" s="29"/>
      <c r="B644" s="30"/>
      <c r="C644" s="31" t="s">
        <v>42</v>
      </c>
      <c r="D644" s="32" t="s">
        <v>203</v>
      </c>
      <c r="E644" s="24"/>
      <c r="F644" s="25">
        <v>972.36</v>
      </c>
      <c r="G644" s="26" t="s">
        <v>21</v>
      </c>
      <c r="H644" s="27">
        <f t="shared" ref="H644:H650" si="101">I644/4</f>
        <v>1.8748809756852249</v>
      </c>
      <c r="I644" s="27">
        <f>I642*$P$6</f>
        <v>7.4995239027408998</v>
      </c>
      <c r="J644" s="27">
        <f t="shared" si="99"/>
        <v>1823.0592655172854</v>
      </c>
      <c r="K644" s="27"/>
      <c r="L644" s="19"/>
      <c r="M644" s="51"/>
      <c r="N644" s="51"/>
    </row>
    <row r="645" spans="1:14">
      <c r="A645" s="29"/>
      <c r="B645" s="30"/>
      <c r="C645" s="31" t="s">
        <v>44</v>
      </c>
      <c r="D645" s="32" t="s">
        <v>204</v>
      </c>
      <c r="E645" s="24"/>
      <c r="F645" s="25">
        <v>972.36</v>
      </c>
      <c r="G645" s="26" t="s">
        <v>21</v>
      </c>
      <c r="H645" s="27">
        <f t="shared" si="101"/>
        <v>2.5961003371164124</v>
      </c>
      <c r="I645" s="27">
        <f>I642*$P$7</f>
        <v>10.38440134846565</v>
      </c>
      <c r="J645" s="27">
        <f t="shared" si="99"/>
        <v>2524.3441237985148</v>
      </c>
      <c r="K645" s="27"/>
      <c r="L645" s="19"/>
      <c r="M645" s="51"/>
      <c r="N645" s="51"/>
    </row>
    <row r="646" spans="1:14">
      <c r="A646" s="29"/>
      <c r="B646" s="30"/>
      <c r="C646" s="31" t="s">
        <v>46</v>
      </c>
      <c r="D646" s="32" t="s">
        <v>205</v>
      </c>
      <c r="E646" s="24"/>
      <c r="F646" s="25">
        <v>972.36</v>
      </c>
      <c r="G646" s="26" t="s">
        <v>21</v>
      </c>
      <c r="H646" s="27">
        <f t="shared" si="101"/>
        <v>2.4109269038168115</v>
      </c>
      <c r="I646" s="27">
        <f>I642*$P$8</f>
        <v>9.6437076152672461</v>
      </c>
      <c r="J646" s="27">
        <f t="shared" si="99"/>
        <v>2344.2888841953149</v>
      </c>
      <c r="K646" s="27"/>
      <c r="L646" s="19"/>
      <c r="M646" s="51"/>
      <c r="N646" s="51"/>
    </row>
    <row r="647" spans="1:14">
      <c r="A647" s="29"/>
      <c r="B647" s="30"/>
      <c r="C647" s="31" t="s">
        <v>48</v>
      </c>
      <c r="D647" s="32" t="s">
        <v>206</v>
      </c>
      <c r="E647" s="24"/>
      <c r="F647" s="25">
        <v>972.36</v>
      </c>
      <c r="G647" s="26" t="s">
        <v>21</v>
      </c>
      <c r="H647" s="27">
        <f t="shared" si="101"/>
        <v>2.7111269911061724</v>
      </c>
      <c r="I647" s="27">
        <f>I642*$P$9</f>
        <v>10.84450796442469</v>
      </c>
      <c r="J647" s="27">
        <f t="shared" si="99"/>
        <v>2636.1914410719978</v>
      </c>
      <c r="K647" s="27"/>
      <c r="L647" s="19"/>
      <c r="M647" s="51"/>
      <c r="N647" s="51"/>
    </row>
    <row r="648" spans="1:14">
      <c r="A648" s="29"/>
      <c r="B648" s="30"/>
      <c r="C648" s="31" t="s">
        <v>50</v>
      </c>
      <c r="D648" s="32" t="s">
        <v>207</v>
      </c>
      <c r="E648" s="24"/>
      <c r="F648" s="25">
        <v>972.36</v>
      </c>
      <c r="G648" s="26" t="s">
        <v>21</v>
      </c>
      <c r="H648" s="27">
        <f t="shared" si="101"/>
        <v>1.5194894473699039</v>
      </c>
      <c r="I648" s="27">
        <f>I642*$P$10</f>
        <v>6.0779577894796155</v>
      </c>
      <c r="J648" s="27">
        <f t="shared" si="99"/>
        <v>1477.4907590445998</v>
      </c>
      <c r="K648" s="27"/>
      <c r="L648" s="19"/>
      <c r="M648" s="51"/>
      <c r="N648" s="51"/>
    </row>
    <row r="649" spans="1:14">
      <c r="A649" s="29"/>
      <c r="B649" s="30"/>
      <c r="C649" s="31" t="s">
        <v>53</v>
      </c>
      <c r="D649" s="32" t="s">
        <v>208</v>
      </c>
      <c r="E649" s="24"/>
      <c r="F649" s="25">
        <v>972.36</v>
      </c>
      <c r="G649" s="26" t="s">
        <v>21</v>
      </c>
      <c r="H649" s="27">
        <f t="shared" si="101"/>
        <v>3.777217541724891</v>
      </c>
      <c r="I649" s="27">
        <f>I642*$P$11</f>
        <v>15.108870166899564</v>
      </c>
      <c r="J649" s="27">
        <f t="shared" si="99"/>
        <v>3672.815248871615</v>
      </c>
      <c r="K649" s="27"/>
      <c r="L649" s="19"/>
      <c r="M649" s="51"/>
      <c r="N649" s="51"/>
    </row>
    <row r="650" spans="1:14" ht="15.75" thickBot="1">
      <c r="A650" s="29"/>
      <c r="B650" s="30"/>
      <c r="C650" s="31" t="s">
        <v>55</v>
      </c>
      <c r="D650" s="32" t="s">
        <v>209</v>
      </c>
      <c r="E650" s="24"/>
      <c r="F650" s="25">
        <v>972.36</v>
      </c>
      <c r="G650" s="26" t="s">
        <v>21</v>
      </c>
      <c r="H650" s="52">
        <f t="shared" si="101"/>
        <v>0.16718746119653338</v>
      </c>
      <c r="I650" s="27">
        <f>I642*$P$12</f>
        <v>0.66874984478613353</v>
      </c>
      <c r="J650" s="27">
        <f t="shared" si="99"/>
        <v>162.56639976906121</v>
      </c>
      <c r="K650" s="27"/>
      <c r="L650" s="19"/>
      <c r="M650" s="51"/>
      <c r="N650" s="51"/>
    </row>
    <row r="651" spans="1:14" ht="135">
      <c r="A651" s="53" t="s">
        <v>255</v>
      </c>
      <c r="B651" s="54" t="s">
        <v>11</v>
      </c>
      <c r="C651" s="55" t="s">
        <v>38</v>
      </c>
      <c r="D651" s="56"/>
      <c r="E651" s="57" t="s">
        <v>256</v>
      </c>
      <c r="F651" s="58">
        <v>1136</v>
      </c>
      <c r="G651" s="59" t="s">
        <v>84</v>
      </c>
      <c r="H651" s="61">
        <f>I651/4</f>
        <v>9</v>
      </c>
      <c r="I651" s="61">
        <v>36</v>
      </c>
      <c r="J651" s="61">
        <f t="shared" si="99"/>
        <v>10224</v>
      </c>
      <c r="K651" s="61">
        <f>J651*4</f>
        <v>40896</v>
      </c>
      <c r="L651" s="19"/>
      <c r="M651" s="51"/>
      <c r="N651" s="51"/>
    </row>
    <row r="652" spans="1:14">
      <c r="A652" s="29"/>
      <c r="B652" s="30"/>
      <c r="C652" s="31" t="s">
        <v>40</v>
      </c>
      <c r="D652" s="32" t="s">
        <v>202</v>
      </c>
      <c r="E652" s="24"/>
      <c r="F652" s="25">
        <v>1136</v>
      </c>
      <c r="G652" s="26" t="s">
        <v>84</v>
      </c>
      <c r="H652" s="27">
        <f>I652/4</f>
        <v>1.4715351709920246</v>
      </c>
      <c r="I652" s="27">
        <f>I651*$P$5</f>
        <v>5.8861406839680983</v>
      </c>
      <c r="J652" s="27">
        <f t="shared" si="99"/>
        <v>1671.66395424694</v>
      </c>
      <c r="K652" s="27"/>
      <c r="L652" s="19"/>
      <c r="M652" s="51"/>
      <c r="N652" s="51"/>
    </row>
    <row r="653" spans="1:14">
      <c r="A653" s="29"/>
      <c r="B653" s="30"/>
      <c r="C653" s="31" t="s">
        <v>42</v>
      </c>
      <c r="D653" s="32" t="s">
        <v>203</v>
      </c>
      <c r="E653" s="24"/>
      <c r="F653" s="25">
        <v>1136</v>
      </c>
      <c r="G653" s="26" t="s">
        <v>84</v>
      </c>
      <c r="H653" s="27">
        <f t="shared" ref="H653:H659" si="102">I653/4</f>
        <v>0.93744048784261247</v>
      </c>
      <c r="I653" s="27">
        <f>I651*$P$6</f>
        <v>3.7497619513704499</v>
      </c>
      <c r="J653" s="27">
        <f t="shared" si="99"/>
        <v>1064.9323941892078</v>
      </c>
      <c r="K653" s="27"/>
      <c r="L653" s="19"/>
      <c r="M653" s="51"/>
      <c r="N653" s="51"/>
    </row>
    <row r="654" spans="1:14">
      <c r="A654" s="29"/>
      <c r="B654" s="30"/>
      <c r="C654" s="31" t="s">
        <v>44</v>
      </c>
      <c r="D654" s="32" t="s">
        <v>204</v>
      </c>
      <c r="E654" s="24"/>
      <c r="F654" s="25">
        <v>1136</v>
      </c>
      <c r="G654" s="26" t="s">
        <v>84</v>
      </c>
      <c r="H654" s="27">
        <f t="shared" si="102"/>
        <v>1.2980501685582062</v>
      </c>
      <c r="I654" s="27">
        <f>I651*$P$7</f>
        <v>5.1922006742328248</v>
      </c>
      <c r="J654" s="27">
        <f t="shared" si="99"/>
        <v>1474.5849914821222</v>
      </c>
      <c r="K654" s="27"/>
      <c r="L654" s="19"/>
      <c r="M654" s="51"/>
      <c r="N654" s="51"/>
    </row>
    <row r="655" spans="1:14">
      <c r="A655" s="29"/>
      <c r="B655" s="30"/>
      <c r="C655" s="31" t="s">
        <v>46</v>
      </c>
      <c r="D655" s="32" t="s">
        <v>205</v>
      </c>
      <c r="E655" s="24"/>
      <c r="F655" s="25">
        <v>1136</v>
      </c>
      <c r="G655" s="26" t="s">
        <v>84</v>
      </c>
      <c r="H655" s="27">
        <f t="shared" si="102"/>
        <v>1.2054634519084058</v>
      </c>
      <c r="I655" s="27">
        <f>I651*$P$8</f>
        <v>4.821853807633623</v>
      </c>
      <c r="J655" s="27">
        <f t="shared" si="99"/>
        <v>1369.406481367949</v>
      </c>
      <c r="K655" s="27"/>
      <c r="L655" s="19"/>
      <c r="M655" s="51"/>
      <c r="N655" s="51"/>
    </row>
    <row r="656" spans="1:14">
      <c r="A656" s="29"/>
      <c r="B656" s="30"/>
      <c r="C656" s="31" t="s">
        <v>48</v>
      </c>
      <c r="D656" s="32" t="s">
        <v>206</v>
      </c>
      <c r="E656" s="24"/>
      <c r="F656" s="25">
        <v>1136</v>
      </c>
      <c r="G656" s="26" t="s">
        <v>84</v>
      </c>
      <c r="H656" s="27">
        <f t="shared" si="102"/>
        <v>1.3555634955530862</v>
      </c>
      <c r="I656" s="27">
        <f>I651*$P$9</f>
        <v>5.4222539822123448</v>
      </c>
      <c r="J656" s="27">
        <f t="shared" si="99"/>
        <v>1539.920130948306</v>
      </c>
      <c r="K656" s="27"/>
      <c r="L656" s="19"/>
      <c r="M656" s="51"/>
      <c r="N656" s="51"/>
    </row>
    <row r="657" spans="1:14">
      <c r="A657" s="29"/>
      <c r="B657" s="30"/>
      <c r="C657" s="31" t="s">
        <v>50</v>
      </c>
      <c r="D657" s="32" t="s">
        <v>207</v>
      </c>
      <c r="E657" s="24"/>
      <c r="F657" s="25">
        <v>1136</v>
      </c>
      <c r="G657" s="26" t="s">
        <v>84</v>
      </c>
      <c r="H657" s="27">
        <f t="shared" si="102"/>
        <v>0.75974472368495194</v>
      </c>
      <c r="I657" s="27">
        <f>I651*$P$10</f>
        <v>3.0389788947398078</v>
      </c>
      <c r="J657" s="27">
        <f t="shared" si="99"/>
        <v>863.07000610610544</v>
      </c>
      <c r="K657" s="27"/>
      <c r="L657" s="19"/>
      <c r="M657" s="51"/>
      <c r="N657" s="51"/>
    </row>
    <row r="658" spans="1:14">
      <c r="A658" s="29"/>
      <c r="B658" s="30"/>
      <c r="C658" s="31" t="s">
        <v>53</v>
      </c>
      <c r="D658" s="32" t="s">
        <v>208</v>
      </c>
      <c r="E658" s="24"/>
      <c r="F658" s="25">
        <v>1136</v>
      </c>
      <c r="G658" s="26" t="s">
        <v>84</v>
      </c>
      <c r="H658" s="27">
        <f t="shared" si="102"/>
        <v>1.8886087708624455</v>
      </c>
      <c r="I658" s="27">
        <f>I651*$P$11</f>
        <v>7.554435083449782</v>
      </c>
      <c r="J658" s="27">
        <f t="shared" si="99"/>
        <v>2145.4595636997383</v>
      </c>
      <c r="K658" s="27"/>
      <c r="L658" s="19"/>
      <c r="M658" s="51"/>
      <c r="N658" s="51"/>
    </row>
    <row r="659" spans="1:14" ht="15.75" thickBot="1">
      <c r="A659" s="29"/>
      <c r="B659" s="30"/>
      <c r="C659" s="31" t="s">
        <v>55</v>
      </c>
      <c r="D659" s="32" t="s">
        <v>209</v>
      </c>
      <c r="E659" s="24"/>
      <c r="F659" s="25">
        <v>1136</v>
      </c>
      <c r="G659" s="26" t="s">
        <v>84</v>
      </c>
      <c r="H659" s="52">
        <f t="shared" si="102"/>
        <v>8.3593730598266691E-2</v>
      </c>
      <c r="I659" s="27">
        <f>I651*$P$12</f>
        <v>0.33437492239306676</v>
      </c>
      <c r="J659" s="27">
        <f t="shared" si="99"/>
        <v>94.962477959630959</v>
      </c>
      <c r="K659" s="27"/>
      <c r="N659" s="51"/>
    </row>
    <row r="660" spans="1:14" ht="15.75" thickBot="1">
      <c r="A660" s="12" t="s">
        <v>257</v>
      </c>
      <c r="B660" s="13" t="s">
        <v>11</v>
      </c>
      <c r="C660" s="14" t="s">
        <v>258</v>
      </c>
      <c r="D660" s="15"/>
      <c r="E660" s="16" t="s">
        <v>259</v>
      </c>
      <c r="F660" s="42">
        <v>0</v>
      </c>
      <c r="G660" s="17"/>
      <c r="H660" s="18"/>
      <c r="I660" s="18"/>
      <c r="J660" s="18"/>
      <c r="K660" s="18"/>
    </row>
    <row r="661" spans="1:14" ht="56.25">
      <c r="A661" s="53" t="s">
        <v>260</v>
      </c>
      <c r="B661" s="54" t="s">
        <v>11</v>
      </c>
      <c r="C661" s="55" t="s">
        <v>38</v>
      </c>
      <c r="D661" s="56"/>
      <c r="E661" s="57" t="s">
        <v>261</v>
      </c>
      <c r="F661" s="58">
        <v>0.75</v>
      </c>
      <c r="G661" s="59"/>
      <c r="H661" s="61">
        <f>SUM(H662:H664)</f>
        <v>121505.76</v>
      </c>
      <c r="I661" s="61">
        <f>H661*4</f>
        <v>486023.04</v>
      </c>
      <c r="J661" s="61">
        <f>H661*F661</f>
        <v>91129.319999999992</v>
      </c>
      <c r="K661" s="61">
        <f>J661*4</f>
        <v>364517.27999999997</v>
      </c>
    </row>
    <row r="662" spans="1:14">
      <c r="A662" s="20"/>
      <c r="B662" s="21"/>
      <c r="C662" s="22" t="s">
        <v>112</v>
      </c>
      <c r="D662" s="23" t="s">
        <v>262</v>
      </c>
      <c r="E662" s="24"/>
      <c r="F662" s="25">
        <v>0.75</v>
      </c>
      <c r="G662" s="26"/>
      <c r="H662" s="27">
        <v>12318</v>
      </c>
      <c r="I662" s="27">
        <f>H662*4</f>
        <v>49272</v>
      </c>
      <c r="J662" s="27">
        <v>9238.5</v>
      </c>
      <c r="K662" s="27"/>
    </row>
    <row r="663" spans="1:14">
      <c r="A663" s="29"/>
      <c r="B663" s="30"/>
      <c r="C663" s="31" t="s">
        <v>50</v>
      </c>
      <c r="D663" s="32" t="s">
        <v>263</v>
      </c>
      <c r="E663" s="24"/>
      <c r="F663" s="25">
        <v>0.75</v>
      </c>
      <c r="G663" s="26"/>
      <c r="H663" s="27">
        <v>35027.520000000004</v>
      </c>
      <c r="I663" s="27">
        <f t="shared" ref="I663:I664" si="103">H663*4</f>
        <v>140110.08000000002</v>
      </c>
      <c r="J663" s="27">
        <v>26270.640000000003</v>
      </c>
      <c r="K663" s="27"/>
    </row>
    <row r="664" spans="1:14" ht="15.75" thickBot="1">
      <c r="A664" s="29"/>
      <c r="B664" s="30"/>
      <c r="C664" s="31" t="s">
        <v>53</v>
      </c>
      <c r="D664" s="32" t="s">
        <v>264</v>
      </c>
      <c r="E664" s="24"/>
      <c r="F664" s="25">
        <v>0.75</v>
      </c>
      <c r="G664" s="26"/>
      <c r="H664" s="27">
        <v>74160.239999999991</v>
      </c>
      <c r="I664" s="27">
        <f t="shared" si="103"/>
        <v>296640.95999999996</v>
      </c>
      <c r="J664" s="27">
        <v>55620.179999999993</v>
      </c>
      <c r="K664" s="27"/>
    </row>
    <row r="665" spans="1:14" ht="78.75">
      <c r="A665" s="53" t="s">
        <v>265</v>
      </c>
      <c r="B665" s="54" t="s">
        <v>11</v>
      </c>
      <c r="C665" s="55" t="s">
        <v>38</v>
      </c>
      <c r="D665" s="56"/>
      <c r="E665" s="57" t="s">
        <v>266</v>
      </c>
      <c r="F665" s="58">
        <v>3.58</v>
      </c>
      <c r="G665" s="59"/>
      <c r="H665" s="61">
        <f>SUM(H666:H668)</f>
        <v>29831.760000000002</v>
      </c>
      <c r="I665" s="61">
        <f>H665*4</f>
        <v>119327.04000000001</v>
      </c>
      <c r="J665" s="61">
        <f>H665*F665</f>
        <v>106797.70080000001</v>
      </c>
      <c r="K665" s="61">
        <f>J665*4</f>
        <v>427190.80320000002</v>
      </c>
    </row>
    <row r="666" spans="1:14">
      <c r="A666" s="20"/>
      <c r="B666" s="21"/>
      <c r="C666" s="22" t="s">
        <v>112</v>
      </c>
      <c r="D666" s="23" t="s">
        <v>262</v>
      </c>
      <c r="E666" s="24"/>
      <c r="F666" s="25">
        <v>3.58</v>
      </c>
      <c r="G666" s="26"/>
      <c r="H666" s="27">
        <v>12318</v>
      </c>
      <c r="I666" s="27">
        <f>H666*4</f>
        <v>49272</v>
      </c>
      <c r="J666" s="27">
        <f>F666*H666</f>
        <v>44098.44</v>
      </c>
      <c r="K666" s="27"/>
    </row>
    <row r="667" spans="1:14">
      <c r="A667" s="29"/>
      <c r="B667" s="30"/>
      <c r="C667" s="31" t="s">
        <v>50</v>
      </c>
      <c r="D667" s="32" t="s">
        <v>263</v>
      </c>
      <c r="E667" s="24"/>
      <c r="F667" s="25">
        <v>3.58</v>
      </c>
      <c r="G667" s="26"/>
      <c r="H667" s="27">
        <f>H663/2</f>
        <v>17513.760000000002</v>
      </c>
      <c r="I667" s="27">
        <f t="shared" ref="I667" si="104">H667*4</f>
        <v>70055.040000000008</v>
      </c>
      <c r="J667" s="27">
        <f t="shared" ref="J667" si="105">F667*H667</f>
        <v>62699.260800000011</v>
      </c>
      <c r="K667" s="27"/>
    </row>
    <row r="668" spans="1:14" ht="15.75" thickBot="1">
      <c r="A668" s="29"/>
      <c r="B668" s="30"/>
      <c r="C668" s="31" t="s">
        <v>53</v>
      </c>
      <c r="D668" s="32" t="s">
        <v>264</v>
      </c>
      <c r="E668" s="24"/>
      <c r="F668" s="25">
        <v>3.58</v>
      </c>
      <c r="G668" s="26"/>
      <c r="H668" s="27" t="s">
        <v>52</v>
      </c>
      <c r="I668" s="27"/>
      <c r="J668" s="27"/>
      <c r="K668" s="27"/>
    </row>
    <row r="669" spans="1:14">
      <c r="A669" s="12" t="s">
        <v>267</v>
      </c>
      <c r="B669" s="13" t="s">
        <v>11</v>
      </c>
      <c r="C669" s="15" t="s">
        <v>268</v>
      </c>
      <c r="D669" s="15"/>
      <c r="E669" s="16" t="s">
        <v>259</v>
      </c>
      <c r="F669" s="42">
        <v>0</v>
      </c>
      <c r="G669" s="17"/>
      <c r="H669" s="18">
        <f>SUM(H670:H671)</f>
        <v>92.160000000000011</v>
      </c>
      <c r="I669" s="18">
        <f>H669*4</f>
        <v>368.64000000000004</v>
      </c>
      <c r="J669" s="18">
        <f>SUM(J670:J671)</f>
        <v>8572.4928</v>
      </c>
      <c r="K669" s="18">
        <f>J669*4</f>
        <v>34289.9712</v>
      </c>
    </row>
    <row r="670" spans="1:14">
      <c r="A670" s="20" t="s">
        <v>269</v>
      </c>
      <c r="B670" s="21"/>
      <c r="C670" s="22"/>
      <c r="D670" s="23" t="s">
        <v>270</v>
      </c>
      <c r="E670" s="24" t="s">
        <v>271</v>
      </c>
      <c r="F670" s="25">
        <v>93.75</v>
      </c>
      <c r="G670" s="26"/>
      <c r="H670" s="27">
        <v>86.4</v>
      </c>
      <c r="I670" s="27">
        <f t="shared" ref="I670:I675" si="106">H670*4</f>
        <v>345.6</v>
      </c>
      <c r="J670" s="27">
        <v>8100</v>
      </c>
      <c r="K670" s="27"/>
    </row>
    <row r="671" spans="1:14" ht="34.5" thickBot="1">
      <c r="A671" s="20" t="s">
        <v>272</v>
      </c>
      <c r="B671" s="30"/>
      <c r="C671" s="31"/>
      <c r="D671" s="32" t="s">
        <v>270</v>
      </c>
      <c r="E671" s="24" t="s">
        <v>273</v>
      </c>
      <c r="F671" s="25">
        <v>82.03</v>
      </c>
      <c r="G671" s="26"/>
      <c r="H671" s="27">
        <v>5.7599999999999989</v>
      </c>
      <c r="I671" s="27">
        <f t="shared" si="106"/>
        <v>23.039999999999996</v>
      </c>
      <c r="J671" s="27">
        <v>472.49279999999993</v>
      </c>
      <c r="K671" s="27"/>
    </row>
    <row r="672" spans="1:14">
      <c r="A672" s="12" t="s">
        <v>274</v>
      </c>
      <c r="B672" s="13" t="s">
        <v>11</v>
      </c>
      <c r="C672" s="15" t="s">
        <v>275</v>
      </c>
      <c r="D672" s="15"/>
      <c r="E672" s="16" t="s">
        <v>259</v>
      </c>
      <c r="F672" s="42">
        <v>0</v>
      </c>
      <c r="G672" s="17"/>
      <c r="H672" s="18">
        <f>SUM(H673:H674)</f>
        <v>16.2</v>
      </c>
      <c r="I672" s="18">
        <f>H672*4</f>
        <v>64.8</v>
      </c>
      <c r="J672" s="18">
        <f>SUM(J673:J674)</f>
        <v>17123.657999999999</v>
      </c>
      <c r="K672" s="18">
        <f>J672*4</f>
        <v>68494.631999999998</v>
      </c>
    </row>
    <row r="673" spans="1:11">
      <c r="A673" s="20" t="s">
        <v>276</v>
      </c>
      <c r="B673" s="21"/>
      <c r="C673" s="22"/>
      <c r="D673" s="23" t="s">
        <v>277</v>
      </c>
      <c r="E673" s="24" t="s">
        <v>278</v>
      </c>
      <c r="F673" s="25">
        <v>975.79</v>
      </c>
      <c r="G673" s="26"/>
      <c r="H673" s="27">
        <v>12</v>
      </c>
      <c r="I673" s="27">
        <f t="shared" si="106"/>
        <v>48</v>
      </c>
      <c r="J673" s="27">
        <v>11709.48</v>
      </c>
      <c r="K673" s="27"/>
    </row>
    <row r="674" spans="1:11" ht="15.75" thickBot="1">
      <c r="A674" s="83" t="s">
        <v>279</v>
      </c>
      <c r="B674" s="79"/>
      <c r="C674" s="80"/>
      <c r="D674" s="81" t="s">
        <v>277</v>
      </c>
      <c r="E674" s="84" t="s">
        <v>280</v>
      </c>
      <c r="F674" s="62">
        <v>1289.0899999999999</v>
      </c>
      <c r="G674" s="63"/>
      <c r="H674" s="52">
        <v>4.2</v>
      </c>
      <c r="I674" s="27">
        <f t="shared" si="106"/>
        <v>16.8</v>
      </c>
      <c r="J674" s="52">
        <v>5414.1779999999999</v>
      </c>
      <c r="K674" s="52"/>
    </row>
    <row r="675" spans="1:11">
      <c r="A675" s="12" t="s">
        <v>281</v>
      </c>
      <c r="B675" s="13" t="s">
        <v>11</v>
      </c>
      <c r="C675" s="15" t="s">
        <v>282</v>
      </c>
      <c r="D675" s="15"/>
      <c r="E675" s="16" t="s">
        <v>259</v>
      </c>
      <c r="F675" s="42">
        <v>500000</v>
      </c>
      <c r="G675" s="17"/>
      <c r="H675" s="18">
        <v>1</v>
      </c>
      <c r="I675" s="18">
        <f t="shared" si="106"/>
        <v>4</v>
      </c>
      <c r="J675" s="18">
        <f>SUM(J676:J679)</f>
        <v>500000</v>
      </c>
      <c r="K675" s="18">
        <f>SUM(K676:K679)</f>
        <v>2000000</v>
      </c>
    </row>
    <row r="676" spans="1:11" ht="56.25">
      <c r="A676" s="20" t="s">
        <v>283</v>
      </c>
      <c r="B676" s="21"/>
      <c r="C676" s="95"/>
      <c r="D676" s="96" t="s">
        <v>284</v>
      </c>
      <c r="E676" s="91" t="s">
        <v>285</v>
      </c>
      <c r="F676" s="88"/>
      <c r="G676" s="89"/>
      <c r="H676" s="90">
        <v>1</v>
      </c>
      <c r="I676" s="90">
        <v>4</v>
      </c>
      <c r="J676" s="90">
        <v>180000</v>
      </c>
      <c r="K676" s="90">
        <f>I676*J676</f>
        <v>720000</v>
      </c>
    </row>
    <row r="677" spans="1:11" ht="56.25">
      <c r="A677" s="20" t="s">
        <v>286</v>
      </c>
      <c r="B677" s="21"/>
      <c r="C677" s="22"/>
      <c r="D677" s="96" t="s">
        <v>287</v>
      </c>
      <c r="E677" s="94" t="s">
        <v>288</v>
      </c>
      <c r="F677" s="88"/>
      <c r="G677" s="89"/>
      <c r="H677" s="90">
        <v>1</v>
      </c>
      <c r="I677" s="90">
        <v>4</v>
      </c>
      <c r="J677" s="90">
        <v>75000</v>
      </c>
      <c r="K677" s="90">
        <f t="shared" ref="K677:K679" si="107">I677*J677</f>
        <v>300000</v>
      </c>
    </row>
    <row r="678" spans="1:11" ht="45">
      <c r="A678" s="20" t="s">
        <v>289</v>
      </c>
      <c r="B678" s="21"/>
      <c r="C678" s="22"/>
      <c r="D678" s="96" t="s">
        <v>290</v>
      </c>
      <c r="E678" s="94" t="s">
        <v>291</v>
      </c>
      <c r="F678" s="88"/>
      <c r="G678" s="89"/>
      <c r="H678" s="90">
        <v>1</v>
      </c>
      <c r="I678" s="90">
        <v>4</v>
      </c>
      <c r="J678" s="90">
        <v>200000</v>
      </c>
      <c r="K678" s="90">
        <f t="shared" si="107"/>
        <v>800000</v>
      </c>
    </row>
    <row r="679" spans="1:11" ht="35.25" customHeight="1" thickBot="1">
      <c r="A679" s="20" t="s">
        <v>292</v>
      </c>
      <c r="B679" s="87"/>
      <c r="C679" s="92"/>
      <c r="D679" s="96" t="s">
        <v>293</v>
      </c>
      <c r="E679" s="93" t="s">
        <v>294</v>
      </c>
      <c r="F679" s="88"/>
      <c r="G679" s="89"/>
      <c r="H679" s="90">
        <v>1</v>
      </c>
      <c r="I679" s="90">
        <v>4</v>
      </c>
      <c r="J679" s="90">
        <v>45000</v>
      </c>
      <c r="K679" s="90">
        <f t="shared" si="107"/>
        <v>180000</v>
      </c>
    </row>
    <row r="680" spans="1:11">
      <c r="A680" s="85" t="s">
        <v>295</v>
      </c>
      <c r="B680" s="13"/>
      <c r="C680" s="14"/>
      <c r="D680" s="15"/>
      <c r="E680" s="16"/>
      <c r="F680" s="42" t="s">
        <v>296</v>
      </c>
      <c r="G680" s="17"/>
      <c r="H680" s="86"/>
      <c r="I680" s="86"/>
      <c r="J680" s="86">
        <f>SUM(J5:J11)+J13+J22+J31+J40+J49+J58+J67+J76+J85+J94+J103+J112+J121+J130+J139+J149+J158+J167+J176+J186+J191+J200+J209+J218+J227+J236+J245+J254+J263+J272+J281+J290+J299+J308+J317+J326+J335+J344+J353+J362+J371+J380+J389+J398+J407+J416+J425+J434+J443+J453+J462+J471+J480+J489+J498+J507+J516+J525+J534+J543+J552+J561+J570+J579+J588+J597+J606+J615+J624+J633+J642+J651+J661+J665+J669+J672+J675</f>
        <v>7906514.5786742661</v>
      </c>
      <c r="K680" s="86">
        <f>J680*4</f>
        <v>31626058.314697064</v>
      </c>
    </row>
  </sheetData>
  <autoFilter ref="A2:K680" xr:uid="{7F852BE3-152A-4E03-AD04-ADB1F55B7D2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1573-BCC3-4FDC-B774-14B65F3D90E3}">
  <dimension ref="A1"/>
  <sheetViews>
    <sheetView workbookViewId="0">
      <selection activeCell="F26" sqref="F26"/>
    </sheetView>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16059241</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16059241 - Manteniment de via</TMB_TitolLicitacio>
    <TMB_DataComiteWF xmlns="c8de0594-42e2-4f26-8a69-9df094374455" xsi:nil="true"/>
    <lcf76f155ced4ddcb4097134ff3c332f xmlns="b33c6233-2ab6-44e4-b566-b78dc0012292" xsi:nil="true"/>
    <TaxCatchAll xmlns="c8de0594-42e2-4f26-8a69-9df094374455">
      <Value>3159</Value>
      <Value>3091</Value>
      <Value>3089</Value>
    </TaxCatchAll>
    <ecb982cbbbba49edba287c0296970fd2 xmlns="c8de0594-42e2-4f26-8a69-9df094374455">
      <Terms xmlns="http://schemas.microsoft.com/office/infopath/2007/PartnerControls"/>
    </ecb982cbbbba49edba287c0296970fd2>
    <TMB_CH_TipusDocu xmlns="c8de0594-42e2-4f26-8a69-9df094374455">Informe</TMB_CH_TipusDocu>
    <TMB_OP xmlns="c8de0594-42e2-4f26-8a69-9df094374455">2025-06-09T22:00:00+00:00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2025-06-16T22:00:00+00:00</TMB_CC>
    <TMB_IDLicitacio xmlns="c8de0594-42e2-4f26-8a69-9df094374455">468746</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true</TMB_Perfil>
    <b3a2275c509d4b0394d7e35eb2e777cd xmlns="c8de0594-42e2-4f26-8a69-9df094374455"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25486872e1197f7ddf94d89f99fd87f8">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e2d28beef211289fd42d23741f164ac5"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1D0F2-4C15-4AE6-9CDA-DC5AB0AF0301}"/>
</file>

<file path=customXml/itemProps2.xml><?xml version="1.0" encoding="utf-8"?>
<ds:datastoreItem xmlns:ds="http://schemas.openxmlformats.org/officeDocument/2006/customXml" ds:itemID="{32C429C1-5D24-4BB1-A904-E5F23701F691}"/>
</file>

<file path=customXml/itemProps3.xml><?xml version="1.0" encoding="utf-8"?>
<ds:datastoreItem xmlns:ds="http://schemas.openxmlformats.org/officeDocument/2006/customXml" ds:itemID="{6B494560-6A97-4243-8EB5-B4E2FB8F2E7D}"/>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Gomez Franch, David</dc:creator>
  <cp:keywords/>
  <dc:description/>
  <cp:lastModifiedBy>Gomez Fdez. de Arcaya, Javier</cp:lastModifiedBy>
  <cp:revision/>
  <dcterms:created xsi:type="dcterms:W3CDTF">2025-02-25T15:30:01Z</dcterms:created>
  <dcterms:modified xsi:type="dcterms:W3CDTF">2025-05-27T11:39:09Z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OP|467ae9f0-b40b-4533-a7af-09ef0f08b1bb</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3091;#OP|467ae9f0-b40b-4533-a7af-09ef0f08b1bb</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8" name="TMB_IDLicitacio">
    <vt:r8>468746</vt:r8>
  </property>
  <property fmtid="{D5CDD505-2E9C-101B-9397-08002B2CF9AE}" pid="19" name="h80888fb7b914359b90c46b7c452b251">
    <vt:lpwstr/>
  </property>
  <property fmtid="{D5CDD505-2E9C-101B-9397-08002B2CF9AE}" pid="20" name="o0f6527fa5184dfa91381007b0eb82df">
    <vt:lpwstr/>
  </property>
  <property fmtid="{D5CDD505-2E9C-101B-9397-08002B2CF9AE}" pid="21" name="ba05a5f98ed745b98d9dacf37bda167c">
    <vt:lpwstr/>
  </property>
  <property fmtid="{D5CDD505-2E9C-101B-9397-08002B2CF9AE}" pid="22" name="FirstName">
    <vt:lpwstr/>
  </property>
  <property fmtid="{D5CDD505-2E9C-101B-9397-08002B2CF9AE}" pid="23" name="h3e189544f4e4582960eb2fb36374928">
    <vt:lpwstr/>
  </property>
</Properties>
</file>