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NY 2024\ECOSTUDI BELL-LLOC\"/>
    </mc:Choice>
  </mc:AlternateContent>
  <bookViews>
    <workbookView xWindow="240" yWindow="90" windowWidth="9135" windowHeight="496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17" sheetId="17" r:id="rId6"/>
    <sheet name="Hoja21" sheetId="21" r:id="rId7"/>
    <sheet name="Hoja18" sheetId="18" r:id="rId8"/>
    <sheet name="Hoja19" sheetId="19" r:id="rId9"/>
    <sheet name="Hoja20" sheetId="20" r:id="rId10"/>
    <sheet name="Hoja6" sheetId="6" r:id="rId11"/>
    <sheet name="Hoja7" sheetId="7" r:id="rId12"/>
    <sheet name="Hoja8" sheetId="8" r:id="rId13"/>
    <sheet name="Hoja9" sheetId="9" r:id="rId14"/>
    <sheet name="Hoja10" sheetId="10" r:id="rId15"/>
    <sheet name="Hoja11" sheetId="11" r:id="rId16"/>
    <sheet name="Hoja12" sheetId="12" r:id="rId17"/>
    <sheet name="Hoja13" sheetId="13" r:id="rId18"/>
    <sheet name="Hoja14" sheetId="14" r:id="rId19"/>
    <sheet name="Hoja15" sheetId="15" r:id="rId20"/>
    <sheet name="Hoja16" sheetId="16" r:id="rId21"/>
  </sheets>
  <definedNames>
    <definedName name="_xlnm.Print_Area" localSheetId="0">Hoja1!$A$1:$O$1337</definedName>
    <definedName name="Print_Area" localSheetId="0">Hoja1!$A$1:$O$1338</definedName>
  </definedNames>
  <calcPr calcId="162913"/>
</workbook>
</file>

<file path=xl/calcChain.xml><?xml version="1.0" encoding="utf-8"?>
<calcChain xmlns="http://schemas.openxmlformats.org/spreadsheetml/2006/main">
  <c r="M800" i="1" l="1"/>
  <c r="S26" i="1"/>
  <c r="S114" i="1" l="1"/>
  <c r="S115" i="1"/>
  <c r="Z1229" i="1"/>
  <c r="Z1181" i="1"/>
  <c r="Z1094" i="1"/>
  <c r="Z1174" i="1"/>
  <c r="Z796" i="1"/>
  <c r="Z709" i="1"/>
  <c r="Z285" i="1"/>
  <c r="Z73" i="1"/>
  <c r="I1185" i="1" l="1"/>
  <c r="I1178" i="1"/>
  <c r="I1171" i="1"/>
  <c r="J1227" i="1"/>
  <c r="G1227" i="1"/>
  <c r="G1229" i="1" s="1"/>
  <c r="I1225" i="1"/>
  <c r="I1224" i="1"/>
  <c r="I1223" i="1"/>
  <c r="K1222" i="1"/>
  <c r="J1218" i="1"/>
  <c r="G1218" i="1"/>
  <c r="K1218" i="1" s="1"/>
  <c r="O1218" i="1" s="1"/>
  <c r="O1220" i="1" s="1"/>
  <c r="I1216" i="1"/>
  <c r="I1215" i="1"/>
  <c r="I1214" i="1"/>
  <c r="K1213" i="1"/>
  <c r="J1209" i="1"/>
  <c r="G1209" i="1"/>
  <c r="G1211" i="1" s="1"/>
  <c r="I1207" i="1"/>
  <c r="I1206" i="1"/>
  <c r="I1205" i="1"/>
  <c r="K1204" i="1"/>
  <c r="J1200" i="1"/>
  <c r="G1200" i="1"/>
  <c r="G1202" i="1" s="1"/>
  <c r="I1198" i="1"/>
  <c r="I1197" i="1"/>
  <c r="I1196" i="1"/>
  <c r="K1195" i="1"/>
  <c r="K1202" i="1" l="1"/>
  <c r="S1201" i="1"/>
  <c r="S1202" i="1"/>
  <c r="K1211" i="1"/>
  <c r="S1211" i="1"/>
  <c r="S1210" i="1"/>
  <c r="K1229" i="1"/>
  <c r="S1228" i="1"/>
  <c r="S1229" i="1"/>
  <c r="K1200" i="1"/>
  <c r="O1200" i="1" s="1"/>
  <c r="O1202" i="1" s="1"/>
  <c r="K1209" i="1"/>
  <c r="O1209" i="1" s="1"/>
  <c r="O1211" i="1" s="1"/>
  <c r="K1227" i="1"/>
  <c r="O1227" i="1" s="1"/>
  <c r="O1229" i="1" s="1"/>
  <c r="G1220" i="1"/>
  <c r="V1202" i="1" l="1"/>
  <c r="V1228" i="1"/>
  <c r="V1210" i="1"/>
  <c r="V1201" i="1"/>
  <c r="K1220" i="1"/>
  <c r="S1219" i="1"/>
  <c r="S1220" i="1"/>
  <c r="V1229" i="1"/>
  <c r="V1211" i="1"/>
  <c r="G1156" i="1"/>
  <c r="K1156" i="1" s="1"/>
  <c r="O1156" i="1" s="1"/>
  <c r="G1155" i="1"/>
  <c r="I1154" i="1"/>
  <c r="I1153" i="1"/>
  <c r="I1152" i="1"/>
  <c r="I1151" i="1"/>
  <c r="I1150" i="1"/>
  <c r="I1149" i="1"/>
  <c r="I1148" i="1"/>
  <c r="I1147" i="1"/>
  <c r="I1146" i="1"/>
  <c r="I1145" i="1"/>
  <c r="K1144" i="1"/>
  <c r="G1140" i="1"/>
  <c r="K1140" i="1" s="1"/>
  <c r="O1140" i="1" s="1"/>
  <c r="G1139" i="1"/>
  <c r="I1138" i="1"/>
  <c r="I1137" i="1"/>
  <c r="I1136" i="1"/>
  <c r="I1135" i="1"/>
  <c r="I1134" i="1"/>
  <c r="I1133" i="1"/>
  <c r="I1132" i="1"/>
  <c r="I1131" i="1"/>
  <c r="I1130" i="1"/>
  <c r="I1129" i="1"/>
  <c r="K1128" i="1"/>
  <c r="G1124" i="1"/>
  <c r="K1124" i="1" s="1"/>
  <c r="O1124" i="1" s="1"/>
  <c r="G1123" i="1"/>
  <c r="K1123" i="1" s="1"/>
  <c r="O1123" i="1" s="1"/>
  <c r="I1122" i="1"/>
  <c r="I1121" i="1"/>
  <c r="I1120" i="1"/>
  <c r="I1119" i="1"/>
  <c r="I1118" i="1"/>
  <c r="I1117" i="1"/>
  <c r="I1116" i="1"/>
  <c r="I1115" i="1"/>
  <c r="I1114" i="1"/>
  <c r="I1113" i="1"/>
  <c r="K1112" i="1"/>
  <c r="G1108" i="1"/>
  <c r="K1108" i="1" s="1"/>
  <c r="O1108" i="1" s="1"/>
  <c r="G1107" i="1"/>
  <c r="K1107" i="1" s="1"/>
  <c r="O1107" i="1" s="1"/>
  <c r="I1106" i="1"/>
  <c r="I1105" i="1"/>
  <c r="I1104" i="1"/>
  <c r="I1103" i="1"/>
  <c r="I1102" i="1"/>
  <c r="I1101" i="1"/>
  <c r="I1100" i="1"/>
  <c r="I1099" i="1"/>
  <c r="I1098" i="1"/>
  <c r="I1097" i="1"/>
  <c r="K1096" i="1"/>
  <c r="V1220" i="1" l="1"/>
  <c r="V1219" i="1"/>
  <c r="G1158" i="1"/>
  <c r="G1142" i="1"/>
  <c r="K1139" i="1"/>
  <c r="O1139" i="1" s="1"/>
  <c r="O1142" i="1" s="1"/>
  <c r="K1155" i="1"/>
  <c r="O1155" i="1" s="1"/>
  <c r="O1158" i="1" s="1"/>
  <c r="O1126" i="1"/>
  <c r="G1126" i="1"/>
  <c r="O1110" i="1"/>
  <c r="G1110" i="1"/>
  <c r="S1157" i="1" l="1"/>
  <c r="S1158" i="1"/>
  <c r="S1142" i="1"/>
  <c r="S1141" i="1"/>
  <c r="S1125" i="1"/>
  <c r="S1126" i="1"/>
  <c r="K1110" i="1"/>
  <c r="S1110" i="1"/>
  <c r="S1109" i="1"/>
  <c r="K1142" i="1"/>
  <c r="K1158" i="1"/>
  <c r="K1126" i="1"/>
  <c r="V1109" i="1" l="1"/>
  <c r="V1126" i="1"/>
  <c r="V1158" i="1"/>
  <c r="V1110" i="1"/>
  <c r="V1157" i="1"/>
  <c r="V1142" i="1"/>
  <c r="V1125" i="1"/>
  <c r="V1141" i="1"/>
  <c r="I671" i="1"/>
  <c r="C73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K70" i="1" s="1"/>
  <c r="O70" i="1" s="1"/>
  <c r="G71" i="1"/>
  <c r="G56" i="1"/>
  <c r="J46" i="1"/>
  <c r="G46" i="1"/>
  <c r="K46" i="1" s="1"/>
  <c r="O46" i="1" s="1"/>
  <c r="J70" i="1"/>
  <c r="G1179" i="1" l="1"/>
  <c r="G1181" i="1" s="1"/>
  <c r="I1177" i="1"/>
  <c r="K1176" i="1"/>
  <c r="G1164" i="1"/>
  <c r="G1166" i="1" s="1"/>
  <c r="I1163" i="1"/>
  <c r="I1162" i="1"/>
  <c r="I1161" i="1"/>
  <c r="K1160" i="1"/>
  <c r="I800" i="1"/>
  <c r="G800" i="1"/>
  <c r="K800" i="1" s="1"/>
  <c r="I799" i="1"/>
  <c r="K798" i="1"/>
  <c r="S1165" i="1" l="1"/>
  <c r="S1166" i="1"/>
  <c r="S1181" i="1"/>
  <c r="S1180" i="1"/>
  <c r="K1181" i="1"/>
  <c r="K1179" i="1"/>
  <c r="O1179" i="1" s="1"/>
  <c r="O1181" i="1" s="1"/>
  <c r="K1166" i="1"/>
  <c r="K1164" i="1"/>
  <c r="O1164" i="1" s="1"/>
  <c r="O1166" i="1" s="1"/>
  <c r="O800" i="1"/>
  <c r="O802" i="1" s="1"/>
  <c r="G802" i="1"/>
  <c r="K802" i="1" s="1"/>
  <c r="V1180" i="1" l="1"/>
  <c r="V1181" i="1"/>
  <c r="V1166" i="1"/>
  <c r="V1165" i="1"/>
  <c r="J1092" i="1"/>
  <c r="J1091" i="1"/>
  <c r="I1090" i="1"/>
  <c r="G1091" i="1"/>
  <c r="K1091" i="1" s="1"/>
  <c r="O1091" i="1" s="1"/>
  <c r="J707" i="1" l="1"/>
  <c r="G707" i="1"/>
  <c r="K707" i="1" s="1"/>
  <c r="O707" i="1" s="1"/>
  <c r="J706" i="1"/>
  <c r="G706" i="1"/>
  <c r="K706" i="1" s="1"/>
  <c r="O706" i="1" s="1"/>
  <c r="J705" i="1"/>
  <c r="G705" i="1"/>
  <c r="K705" i="1" s="1"/>
  <c r="O705" i="1" s="1"/>
  <c r="J704" i="1"/>
  <c r="G704" i="1"/>
  <c r="K704" i="1" s="1"/>
  <c r="O704" i="1" s="1"/>
  <c r="J703" i="1"/>
  <c r="G703" i="1"/>
  <c r="K703" i="1" s="1"/>
  <c r="O703" i="1" s="1"/>
  <c r="J702" i="1"/>
  <c r="G702" i="1"/>
  <c r="K702" i="1" s="1"/>
  <c r="O702" i="1" s="1"/>
  <c r="J701" i="1"/>
  <c r="G701" i="1"/>
  <c r="K701" i="1" s="1"/>
  <c r="O701" i="1" s="1"/>
  <c r="J700" i="1"/>
  <c r="G700" i="1"/>
  <c r="K700" i="1" s="1"/>
  <c r="O700" i="1" s="1"/>
  <c r="J699" i="1"/>
  <c r="G699" i="1"/>
  <c r="K699" i="1" s="1"/>
  <c r="O699" i="1" s="1"/>
  <c r="J698" i="1"/>
  <c r="G698" i="1"/>
  <c r="K698" i="1" s="1"/>
  <c r="O698" i="1" s="1"/>
  <c r="J697" i="1"/>
  <c r="G697" i="1"/>
  <c r="K697" i="1" s="1"/>
  <c r="O697" i="1" s="1"/>
  <c r="J696" i="1"/>
  <c r="G696" i="1"/>
  <c r="K696" i="1" s="1"/>
  <c r="O696" i="1" s="1"/>
  <c r="J695" i="1"/>
  <c r="G695" i="1"/>
  <c r="K695" i="1" s="1"/>
  <c r="O695" i="1" s="1"/>
  <c r="J694" i="1"/>
  <c r="G694" i="1"/>
  <c r="K694" i="1" s="1"/>
  <c r="O694" i="1" s="1"/>
  <c r="J693" i="1"/>
  <c r="G693" i="1"/>
  <c r="K693" i="1" s="1"/>
  <c r="O693" i="1" s="1"/>
  <c r="J692" i="1"/>
  <c r="G692" i="1"/>
  <c r="K692" i="1" s="1"/>
  <c r="O692" i="1" s="1"/>
  <c r="J691" i="1"/>
  <c r="G691" i="1"/>
  <c r="K691" i="1" s="1"/>
  <c r="O691" i="1" s="1"/>
  <c r="J690" i="1"/>
  <c r="G690" i="1"/>
  <c r="K690" i="1" s="1"/>
  <c r="O690" i="1" s="1"/>
  <c r="J689" i="1"/>
  <c r="G689" i="1"/>
  <c r="K689" i="1" s="1"/>
  <c r="O689" i="1" s="1"/>
  <c r="J688" i="1"/>
  <c r="G688" i="1"/>
  <c r="K688" i="1" s="1"/>
  <c r="O688" i="1" s="1"/>
  <c r="J687" i="1"/>
  <c r="G687" i="1"/>
  <c r="K687" i="1" s="1"/>
  <c r="O687" i="1" s="1"/>
  <c r="J686" i="1"/>
  <c r="G686" i="1"/>
  <c r="K686" i="1" s="1"/>
  <c r="O686" i="1" s="1"/>
  <c r="J685" i="1"/>
  <c r="G685" i="1"/>
  <c r="K685" i="1" s="1"/>
  <c r="O685" i="1" s="1"/>
  <c r="J684" i="1"/>
  <c r="G684" i="1"/>
  <c r="K684" i="1" s="1"/>
  <c r="O684" i="1" s="1"/>
  <c r="J683" i="1"/>
  <c r="G683" i="1"/>
  <c r="K683" i="1" s="1"/>
  <c r="O683" i="1" s="1"/>
  <c r="J682" i="1"/>
  <c r="G682" i="1"/>
  <c r="K682" i="1" s="1"/>
  <c r="O682" i="1" s="1"/>
  <c r="J681" i="1"/>
  <c r="G681" i="1"/>
  <c r="K681" i="1" s="1"/>
  <c r="O681" i="1" s="1"/>
  <c r="J680" i="1"/>
  <c r="G680" i="1"/>
  <c r="K680" i="1" s="1"/>
  <c r="O680" i="1" s="1"/>
  <c r="J679" i="1"/>
  <c r="G679" i="1"/>
  <c r="K679" i="1" s="1"/>
  <c r="O679" i="1" s="1"/>
  <c r="J678" i="1"/>
  <c r="G678" i="1"/>
  <c r="K678" i="1" s="1"/>
  <c r="O678" i="1" s="1"/>
  <c r="J677" i="1"/>
  <c r="G677" i="1"/>
  <c r="K677" i="1" s="1"/>
  <c r="O677" i="1" s="1"/>
  <c r="J676" i="1"/>
  <c r="G676" i="1"/>
  <c r="K676" i="1" s="1"/>
  <c r="O676" i="1" s="1"/>
  <c r="J675" i="1"/>
  <c r="G675" i="1"/>
  <c r="K675" i="1" s="1"/>
  <c r="O675" i="1" s="1"/>
  <c r="J674" i="1"/>
  <c r="G674" i="1"/>
  <c r="K674" i="1" s="1"/>
  <c r="O674" i="1" s="1"/>
  <c r="J673" i="1"/>
  <c r="G673" i="1"/>
  <c r="K673" i="1" s="1"/>
  <c r="O673" i="1" s="1"/>
  <c r="I672" i="1"/>
  <c r="I670" i="1"/>
  <c r="I669" i="1"/>
  <c r="I668" i="1"/>
  <c r="I667" i="1"/>
  <c r="K666" i="1"/>
  <c r="O709" i="1" l="1"/>
  <c r="G709" i="1"/>
  <c r="S709" i="1" l="1"/>
  <c r="S708" i="1"/>
  <c r="K709" i="1"/>
  <c r="J902" i="1"/>
  <c r="G902" i="1"/>
  <c r="K902" i="1" s="1"/>
  <c r="O902" i="1" s="1"/>
  <c r="J901" i="1"/>
  <c r="G901" i="1"/>
  <c r="K901" i="1" s="1"/>
  <c r="O901" i="1" s="1"/>
  <c r="J900" i="1"/>
  <c r="G900" i="1"/>
  <c r="K900" i="1" s="1"/>
  <c r="O900" i="1" s="1"/>
  <c r="J899" i="1"/>
  <c r="G899" i="1"/>
  <c r="K899" i="1" s="1"/>
  <c r="O899" i="1" s="1"/>
  <c r="J898" i="1"/>
  <c r="G898" i="1"/>
  <c r="K898" i="1" s="1"/>
  <c r="O898" i="1" s="1"/>
  <c r="J897" i="1"/>
  <c r="G897" i="1"/>
  <c r="K897" i="1" s="1"/>
  <c r="O897" i="1" s="1"/>
  <c r="J896" i="1"/>
  <c r="G896" i="1"/>
  <c r="K896" i="1" s="1"/>
  <c r="O896" i="1" s="1"/>
  <c r="J895" i="1"/>
  <c r="G895" i="1"/>
  <c r="K895" i="1" s="1"/>
  <c r="O895" i="1" s="1"/>
  <c r="J894" i="1"/>
  <c r="G894" i="1"/>
  <c r="K894" i="1" s="1"/>
  <c r="O894" i="1" s="1"/>
  <c r="J893" i="1"/>
  <c r="G893" i="1"/>
  <c r="K893" i="1" s="1"/>
  <c r="O893" i="1" s="1"/>
  <c r="J892" i="1"/>
  <c r="G892" i="1"/>
  <c r="K892" i="1" s="1"/>
  <c r="O892" i="1" s="1"/>
  <c r="J891" i="1"/>
  <c r="G891" i="1"/>
  <c r="K891" i="1" s="1"/>
  <c r="O891" i="1" s="1"/>
  <c r="J890" i="1"/>
  <c r="G890" i="1"/>
  <c r="K890" i="1" s="1"/>
  <c r="O890" i="1" s="1"/>
  <c r="J889" i="1"/>
  <c r="G889" i="1"/>
  <c r="K889" i="1" s="1"/>
  <c r="O889" i="1" s="1"/>
  <c r="J888" i="1"/>
  <c r="G888" i="1"/>
  <c r="K888" i="1" s="1"/>
  <c r="O888" i="1" s="1"/>
  <c r="J887" i="1"/>
  <c r="G887" i="1"/>
  <c r="K887" i="1" s="1"/>
  <c r="O887" i="1" s="1"/>
  <c r="J886" i="1"/>
  <c r="G886" i="1"/>
  <c r="K886" i="1" s="1"/>
  <c r="O886" i="1" s="1"/>
  <c r="J885" i="1"/>
  <c r="G885" i="1"/>
  <c r="K885" i="1" s="1"/>
  <c r="O885" i="1" s="1"/>
  <c r="K884" i="1"/>
  <c r="O884" i="1" s="1"/>
  <c r="J884" i="1"/>
  <c r="G884" i="1"/>
  <c r="J883" i="1"/>
  <c r="G883" i="1"/>
  <c r="K883" i="1" s="1"/>
  <c r="O883" i="1" s="1"/>
  <c r="J882" i="1"/>
  <c r="G882" i="1"/>
  <c r="K882" i="1" s="1"/>
  <c r="O882" i="1" s="1"/>
  <c r="J881" i="1"/>
  <c r="G881" i="1"/>
  <c r="K881" i="1" s="1"/>
  <c r="O881" i="1" s="1"/>
  <c r="J880" i="1"/>
  <c r="G880" i="1"/>
  <c r="K880" i="1" s="1"/>
  <c r="O880" i="1" s="1"/>
  <c r="J879" i="1"/>
  <c r="G879" i="1"/>
  <c r="K879" i="1" s="1"/>
  <c r="O879" i="1" s="1"/>
  <c r="J878" i="1"/>
  <c r="G878" i="1"/>
  <c r="K878" i="1" s="1"/>
  <c r="O878" i="1" s="1"/>
  <c r="J877" i="1"/>
  <c r="G877" i="1"/>
  <c r="K877" i="1" s="1"/>
  <c r="O877" i="1" s="1"/>
  <c r="J876" i="1"/>
  <c r="G876" i="1"/>
  <c r="K876" i="1" s="1"/>
  <c r="O876" i="1" s="1"/>
  <c r="J875" i="1"/>
  <c r="G875" i="1"/>
  <c r="K875" i="1" s="1"/>
  <c r="O875" i="1" s="1"/>
  <c r="J874" i="1"/>
  <c r="G874" i="1"/>
  <c r="K874" i="1" s="1"/>
  <c r="O874" i="1" s="1"/>
  <c r="J873" i="1"/>
  <c r="G873" i="1"/>
  <c r="K873" i="1" s="1"/>
  <c r="O873" i="1" s="1"/>
  <c r="J872" i="1"/>
  <c r="G872" i="1"/>
  <c r="K872" i="1" s="1"/>
  <c r="O872" i="1" s="1"/>
  <c r="J871" i="1"/>
  <c r="G871" i="1"/>
  <c r="K871" i="1" s="1"/>
  <c r="O871" i="1" s="1"/>
  <c r="J870" i="1"/>
  <c r="G870" i="1"/>
  <c r="K870" i="1" s="1"/>
  <c r="O870" i="1" s="1"/>
  <c r="J869" i="1"/>
  <c r="G869" i="1"/>
  <c r="K869" i="1" s="1"/>
  <c r="O869" i="1" s="1"/>
  <c r="J868" i="1"/>
  <c r="G868" i="1"/>
  <c r="K868" i="1" s="1"/>
  <c r="O868" i="1" s="1"/>
  <c r="I867" i="1"/>
  <c r="I866" i="1"/>
  <c r="I865" i="1"/>
  <c r="I864" i="1"/>
  <c r="I863" i="1"/>
  <c r="I862" i="1"/>
  <c r="I861" i="1"/>
  <c r="K860" i="1"/>
  <c r="V708" i="1" l="1"/>
  <c r="V709" i="1"/>
  <c r="G904" i="1"/>
  <c r="O904" i="1"/>
  <c r="J1082" i="1"/>
  <c r="G1082" i="1"/>
  <c r="K1082" i="1" s="1"/>
  <c r="O1082" i="1" s="1"/>
  <c r="J1039" i="1"/>
  <c r="G1039" i="1"/>
  <c r="K1039" i="1" s="1"/>
  <c r="O1039" i="1" s="1"/>
  <c r="J993" i="1"/>
  <c r="G993" i="1"/>
  <c r="K993" i="1" s="1"/>
  <c r="O993" i="1" s="1"/>
  <c r="J947" i="1"/>
  <c r="G947" i="1"/>
  <c r="K947" i="1" s="1"/>
  <c r="O947" i="1" s="1"/>
  <c r="J855" i="1"/>
  <c r="G855" i="1"/>
  <c r="K855" i="1" s="1"/>
  <c r="O855" i="1" s="1"/>
  <c r="J793" i="1"/>
  <c r="G793" i="1"/>
  <c r="K793" i="1" s="1"/>
  <c r="O793" i="1" s="1"/>
  <c r="J750" i="1"/>
  <c r="G750" i="1"/>
  <c r="K750" i="1" s="1"/>
  <c r="O750" i="1" s="1"/>
  <c r="J661" i="1"/>
  <c r="G661" i="1"/>
  <c r="K661" i="1" s="1"/>
  <c r="O661" i="1" s="1"/>
  <c r="J617" i="1"/>
  <c r="G617" i="1"/>
  <c r="K617" i="1" s="1"/>
  <c r="O617" i="1" s="1"/>
  <c r="J576" i="1"/>
  <c r="G576" i="1"/>
  <c r="K576" i="1" s="1"/>
  <c r="O576" i="1" s="1"/>
  <c r="J535" i="1"/>
  <c r="G535" i="1"/>
  <c r="K535" i="1" s="1"/>
  <c r="O535" i="1" s="1"/>
  <c r="J493" i="1"/>
  <c r="G493" i="1"/>
  <c r="K493" i="1" s="1"/>
  <c r="O493" i="1" s="1"/>
  <c r="J452" i="1"/>
  <c r="G452" i="1"/>
  <c r="K452" i="1" s="1"/>
  <c r="O452" i="1" s="1"/>
  <c r="J410" i="1"/>
  <c r="G410" i="1"/>
  <c r="K410" i="1" s="1"/>
  <c r="O410" i="1" s="1"/>
  <c r="J368" i="1"/>
  <c r="G368" i="1"/>
  <c r="K368" i="1" s="1"/>
  <c r="O368" i="1" s="1"/>
  <c r="J325" i="1"/>
  <c r="G325" i="1"/>
  <c r="K325" i="1" s="1"/>
  <c r="O325" i="1" s="1"/>
  <c r="J282" i="1"/>
  <c r="G282" i="1"/>
  <c r="K282" i="1" s="1"/>
  <c r="O282" i="1" s="1"/>
  <c r="J240" i="1"/>
  <c r="G240" i="1"/>
  <c r="K240" i="1" s="1"/>
  <c r="O240" i="1" s="1"/>
  <c r="J198" i="1"/>
  <c r="G198" i="1"/>
  <c r="K198" i="1" s="1"/>
  <c r="O198" i="1" s="1"/>
  <c r="J155" i="1"/>
  <c r="G155" i="1"/>
  <c r="K155" i="1" s="1"/>
  <c r="O155" i="1" s="1"/>
  <c r="D115" i="1"/>
  <c r="J112" i="1"/>
  <c r="G112" i="1"/>
  <c r="K112" i="1" s="1"/>
  <c r="O112" i="1" s="1"/>
  <c r="K904" i="1" l="1"/>
  <c r="S903" i="1"/>
  <c r="S904" i="1"/>
  <c r="J1061" i="1"/>
  <c r="G1061" i="1"/>
  <c r="K1061" i="1" s="1"/>
  <c r="O1061" i="1" s="1"/>
  <c r="J1018" i="1"/>
  <c r="G1018" i="1"/>
  <c r="K1018" i="1" s="1"/>
  <c r="O1018" i="1" s="1"/>
  <c r="J972" i="1"/>
  <c r="G972" i="1"/>
  <c r="K972" i="1" s="1"/>
  <c r="O972" i="1" s="1"/>
  <c r="J926" i="1"/>
  <c r="G926" i="1"/>
  <c r="K926" i="1" s="1"/>
  <c r="O926" i="1" s="1"/>
  <c r="J834" i="1"/>
  <c r="G834" i="1"/>
  <c r="K834" i="1" s="1"/>
  <c r="O834" i="1" s="1"/>
  <c r="J772" i="1"/>
  <c r="G772" i="1"/>
  <c r="K772" i="1" s="1"/>
  <c r="O772" i="1" s="1"/>
  <c r="J729" i="1"/>
  <c r="G729" i="1"/>
  <c r="K729" i="1" s="1"/>
  <c r="O729" i="1" s="1"/>
  <c r="J640" i="1"/>
  <c r="G640" i="1"/>
  <c r="K640" i="1" s="1"/>
  <c r="O640" i="1" s="1"/>
  <c r="J596" i="1"/>
  <c r="G596" i="1"/>
  <c r="K596" i="1" s="1"/>
  <c r="O596" i="1" s="1"/>
  <c r="J555" i="1"/>
  <c r="G555" i="1"/>
  <c r="K555" i="1" s="1"/>
  <c r="O555" i="1" s="1"/>
  <c r="J514" i="1"/>
  <c r="G514" i="1"/>
  <c r="K514" i="1" s="1"/>
  <c r="O514" i="1" s="1"/>
  <c r="J472" i="1"/>
  <c r="G472" i="1"/>
  <c r="K472" i="1" s="1"/>
  <c r="O472" i="1" s="1"/>
  <c r="J431" i="1"/>
  <c r="G431" i="1"/>
  <c r="K431" i="1" s="1"/>
  <c r="O431" i="1" s="1"/>
  <c r="J389" i="1"/>
  <c r="G389" i="1"/>
  <c r="K389" i="1" s="1"/>
  <c r="O389" i="1" s="1"/>
  <c r="J347" i="1"/>
  <c r="G347" i="1"/>
  <c r="K347" i="1" s="1"/>
  <c r="O347" i="1" s="1"/>
  <c r="J304" i="1"/>
  <c r="G304" i="1"/>
  <c r="K304" i="1" s="1"/>
  <c r="O304" i="1" s="1"/>
  <c r="J261" i="1"/>
  <c r="G261" i="1"/>
  <c r="K261" i="1" s="1"/>
  <c r="O261" i="1" s="1"/>
  <c r="J219" i="1"/>
  <c r="G219" i="1"/>
  <c r="K219" i="1" s="1"/>
  <c r="O219" i="1" s="1"/>
  <c r="J177" i="1"/>
  <c r="G177" i="1"/>
  <c r="K177" i="1" s="1"/>
  <c r="O177" i="1" s="1"/>
  <c r="J135" i="1"/>
  <c r="G135" i="1"/>
  <c r="K135" i="1" s="1"/>
  <c r="O135" i="1" s="1"/>
  <c r="J91" i="1"/>
  <c r="G91" i="1"/>
  <c r="K91" i="1" s="1"/>
  <c r="O91" i="1" s="1"/>
  <c r="J1059" i="1"/>
  <c r="G1059" i="1"/>
  <c r="K1059" i="1" s="1"/>
  <c r="O1059" i="1" s="1"/>
  <c r="J1016" i="1"/>
  <c r="G1016" i="1"/>
  <c r="K1016" i="1" s="1"/>
  <c r="O1016" i="1" s="1"/>
  <c r="J970" i="1"/>
  <c r="G970" i="1"/>
  <c r="K970" i="1" s="1"/>
  <c r="O970" i="1" s="1"/>
  <c r="J924" i="1"/>
  <c r="G924" i="1"/>
  <c r="K924" i="1" s="1"/>
  <c r="O924" i="1" s="1"/>
  <c r="J832" i="1"/>
  <c r="G832" i="1"/>
  <c r="K832" i="1" s="1"/>
  <c r="O832" i="1" s="1"/>
  <c r="J770" i="1"/>
  <c r="G770" i="1"/>
  <c r="K770" i="1" s="1"/>
  <c r="O770" i="1" s="1"/>
  <c r="J727" i="1"/>
  <c r="G727" i="1"/>
  <c r="K727" i="1" s="1"/>
  <c r="O727" i="1" s="1"/>
  <c r="J638" i="1"/>
  <c r="G638" i="1"/>
  <c r="K638" i="1" s="1"/>
  <c r="O638" i="1" s="1"/>
  <c r="J594" i="1"/>
  <c r="G594" i="1"/>
  <c r="K594" i="1" s="1"/>
  <c r="O594" i="1" s="1"/>
  <c r="J553" i="1"/>
  <c r="G553" i="1"/>
  <c r="K553" i="1" s="1"/>
  <c r="O553" i="1" s="1"/>
  <c r="J512" i="1"/>
  <c r="G512" i="1"/>
  <c r="K512" i="1" s="1"/>
  <c r="O512" i="1" s="1"/>
  <c r="J470" i="1"/>
  <c r="G470" i="1"/>
  <c r="K470" i="1" s="1"/>
  <c r="O470" i="1" s="1"/>
  <c r="J429" i="1"/>
  <c r="G429" i="1"/>
  <c r="K429" i="1" s="1"/>
  <c r="O429" i="1" s="1"/>
  <c r="J387" i="1"/>
  <c r="G387" i="1"/>
  <c r="K387" i="1" s="1"/>
  <c r="O387" i="1" s="1"/>
  <c r="J345" i="1"/>
  <c r="G345" i="1"/>
  <c r="K345" i="1" s="1"/>
  <c r="O345" i="1" s="1"/>
  <c r="J302" i="1"/>
  <c r="G302" i="1"/>
  <c r="K302" i="1" s="1"/>
  <c r="O302" i="1" s="1"/>
  <c r="J259" i="1"/>
  <c r="G259" i="1"/>
  <c r="K259" i="1" s="1"/>
  <c r="O259" i="1" s="1"/>
  <c r="J217" i="1"/>
  <c r="G217" i="1"/>
  <c r="K217" i="1" s="1"/>
  <c r="O217" i="1" s="1"/>
  <c r="J175" i="1"/>
  <c r="G175" i="1"/>
  <c r="K175" i="1" s="1"/>
  <c r="O175" i="1" s="1"/>
  <c r="J132" i="1"/>
  <c r="G132" i="1"/>
  <c r="K132" i="1" s="1"/>
  <c r="O132" i="1" s="1"/>
  <c r="J89" i="1"/>
  <c r="G89" i="1"/>
  <c r="K89" i="1" s="1"/>
  <c r="O89" i="1" s="1"/>
  <c r="J1072" i="1"/>
  <c r="G1072" i="1"/>
  <c r="K1072" i="1" s="1"/>
  <c r="O1072" i="1" s="1"/>
  <c r="J1029" i="1"/>
  <c r="G1029" i="1"/>
  <c r="K1029" i="1" s="1"/>
  <c r="O1029" i="1" s="1"/>
  <c r="J983" i="1"/>
  <c r="G983" i="1"/>
  <c r="K983" i="1" s="1"/>
  <c r="O983" i="1" s="1"/>
  <c r="J937" i="1"/>
  <c r="G937" i="1"/>
  <c r="K937" i="1" s="1"/>
  <c r="O937" i="1" s="1"/>
  <c r="J845" i="1"/>
  <c r="G845" i="1"/>
  <c r="K845" i="1" s="1"/>
  <c r="O845" i="1" s="1"/>
  <c r="J783" i="1"/>
  <c r="G783" i="1"/>
  <c r="K783" i="1" s="1"/>
  <c r="O783" i="1" s="1"/>
  <c r="J740" i="1"/>
  <c r="G740" i="1"/>
  <c r="K740" i="1" s="1"/>
  <c r="O740" i="1" s="1"/>
  <c r="J651" i="1"/>
  <c r="G651" i="1"/>
  <c r="K651" i="1" s="1"/>
  <c r="O651" i="1" s="1"/>
  <c r="J607" i="1"/>
  <c r="G607" i="1"/>
  <c r="K607" i="1" s="1"/>
  <c r="O607" i="1" s="1"/>
  <c r="J566" i="1"/>
  <c r="G566" i="1"/>
  <c r="K566" i="1" s="1"/>
  <c r="O566" i="1" s="1"/>
  <c r="J525" i="1"/>
  <c r="G525" i="1"/>
  <c r="K525" i="1" s="1"/>
  <c r="O525" i="1" s="1"/>
  <c r="J483" i="1"/>
  <c r="G483" i="1"/>
  <c r="K483" i="1" s="1"/>
  <c r="O483" i="1" s="1"/>
  <c r="J442" i="1"/>
  <c r="G442" i="1"/>
  <c r="K442" i="1" s="1"/>
  <c r="O442" i="1" s="1"/>
  <c r="J400" i="1"/>
  <c r="G400" i="1"/>
  <c r="K400" i="1" s="1"/>
  <c r="O400" i="1" s="1"/>
  <c r="J358" i="1"/>
  <c r="G358" i="1"/>
  <c r="K358" i="1" s="1"/>
  <c r="O358" i="1" s="1"/>
  <c r="J315" i="1"/>
  <c r="G315" i="1"/>
  <c r="K315" i="1" s="1"/>
  <c r="O315" i="1" s="1"/>
  <c r="J272" i="1"/>
  <c r="G272" i="1"/>
  <c r="K272" i="1" s="1"/>
  <c r="O272" i="1" s="1"/>
  <c r="J230" i="1"/>
  <c r="G230" i="1"/>
  <c r="K230" i="1" s="1"/>
  <c r="O230" i="1" s="1"/>
  <c r="J188" i="1"/>
  <c r="G188" i="1"/>
  <c r="K188" i="1" s="1"/>
  <c r="O188" i="1" s="1"/>
  <c r="J145" i="1"/>
  <c r="G145" i="1"/>
  <c r="K145" i="1" s="1"/>
  <c r="O145" i="1" s="1"/>
  <c r="J102" i="1"/>
  <c r="G102" i="1"/>
  <c r="K102" i="1" s="1"/>
  <c r="O102" i="1" s="1"/>
  <c r="J1053" i="1"/>
  <c r="G1053" i="1"/>
  <c r="K1053" i="1" s="1"/>
  <c r="O1053" i="1" s="1"/>
  <c r="J1010" i="1"/>
  <c r="G1010" i="1"/>
  <c r="K1010" i="1" s="1"/>
  <c r="O1010" i="1" s="1"/>
  <c r="J964" i="1"/>
  <c r="G964" i="1"/>
  <c r="K964" i="1" s="1"/>
  <c r="O964" i="1" s="1"/>
  <c r="J918" i="1"/>
  <c r="G918" i="1"/>
  <c r="K918" i="1" s="1"/>
  <c r="O918" i="1" s="1"/>
  <c r="J826" i="1"/>
  <c r="G826" i="1"/>
  <c r="K826" i="1" s="1"/>
  <c r="O826" i="1" s="1"/>
  <c r="J764" i="1"/>
  <c r="G764" i="1"/>
  <c r="K764" i="1" s="1"/>
  <c r="O764" i="1" s="1"/>
  <c r="J721" i="1"/>
  <c r="G721" i="1"/>
  <c r="K721" i="1" s="1"/>
  <c r="O721" i="1" s="1"/>
  <c r="J632" i="1"/>
  <c r="G632" i="1"/>
  <c r="K632" i="1" s="1"/>
  <c r="O632" i="1" s="1"/>
  <c r="J588" i="1"/>
  <c r="G588" i="1"/>
  <c r="K588" i="1" s="1"/>
  <c r="O588" i="1" s="1"/>
  <c r="J547" i="1"/>
  <c r="G547" i="1"/>
  <c r="K547" i="1" s="1"/>
  <c r="O547" i="1" s="1"/>
  <c r="J506" i="1"/>
  <c r="G506" i="1"/>
  <c r="K506" i="1" s="1"/>
  <c r="O506" i="1" s="1"/>
  <c r="J464" i="1"/>
  <c r="G464" i="1"/>
  <c r="K464" i="1" s="1"/>
  <c r="O464" i="1" s="1"/>
  <c r="J423" i="1"/>
  <c r="G423" i="1"/>
  <c r="K423" i="1" s="1"/>
  <c r="O423" i="1" s="1"/>
  <c r="J381" i="1"/>
  <c r="G381" i="1"/>
  <c r="K381" i="1" s="1"/>
  <c r="O381" i="1" s="1"/>
  <c r="J339" i="1"/>
  <c r="G339" i="1"/>
  <c r="K339" i="1" s="1"/>
  <c r="O339" i="1" s="1"/>
  <c r="J296" i="1"/>
  <c r="G296" i="1"/>
  <c r="K296" i="1" s="1"/>
  <c r="O296" i="1" s="1"/>
  <c r="J253" i="1"/>
  <c r="G253" i="1"/>
  <c r="K253" i="1" s="1"/>
  <c r="O253" i="1" s="1"/>
  <c r="J211" i="1"/>
  <c r="G211" i="1"/>
  <c r="K211" i="1" s="1"/>
  <c r="O211" i="1" s="1"/>
  <c r="J169" i="1"/>
  <c r="G169" i="1"/>
  <c r="K169" i="1" s="1"/>
  <c r="O169" i="1" s="1"/>
  <c r="J126" i="1"/>
  <c r="G126" i="1"/>
  <c r="K126" i="1" s="1"/>
  <c r="O126" i="1" s="1"/>
  <c r="J83" i="1"/>
  <c r="G83" i="1"/>
  <c r="K83" i="1" s="1"/>
  <c r="O83" i="1" s="1"/>
  <c r="J1058" i="1"/>
  <c r="G1058" i="1"/>
  <c r="K1058" i="1" s="1"/>
  <c r="O1058" i="1" s="1"/>
  <c r="J1015" i="1"/>
  <c r="G1015" i="1"/>
  <c r="K1015" i="1" s="1"/>
  <c r="O1015" i="1" s="1"/>
  <c r="J969" i="1"/>
  <c r="G969" i="1"/>
  <c r="K969" i="1" s="1"/>
  <c r="O969" i="1" s="1"/>
  <c r="J923" i="1"/>
  <c r="G923" i="1"/>
  <c r="K923" i="1" s="1"/>
  <c r="O923" i="1" s="1"/>
  <c r="J831" i="1"/>
  <c r="G831" i="1"/>
  <c r="K831" i="1" s="1"/>
  <c r="O831" i="1" s="1"/>
  <c r="J769" i="1"/>
  <c r="G769" i="1"/>
  <c r="K769" i="1" s="1"/>
  <c r="O769" i="1" s="1"/>
  <c r="J726" i="1"/>
  <c r="G726" i="1"/>
  <c r="K726" i="1" s="1"/>
  <c r="O726" i="1" s="1"/>
  <c r="J637" i="1"/>
  <c r="G637" i="1"/>
  <c r="K637" i="1" s="1"/>
  <c r="O637" i="1" s="1"/>
  <c r="J593" i="1"/>
  <c r="G593" i="1"/>
  <c r="K593" i="1" s="1"/>
  <c r="O593" i="1" s="1"/>
  <c r="J552" i="1"/>
  <c r="G552" i="1"/>
  <c r="K552" i="1" s="1"/>
  <c r="O552" i="1" s="1"/>
  <c r="J511" i="1"/>
  <c r="G511" i="1"/>
  <c r="K511" i="1" s="1"/>
  <c r="O511" i="1" s="1"/>
  <c r="J469" i="1"/>
  <c r="G469" i="1"/>
  <c r="K469" i="1" s="1"/>
  <c r="O469" i="1" s="1"/>
  <c r="J428" i="1"/>
  <c r="G428" i="1"/>
  <c r="K428" i="1" s="1"/>
  <c r="O428" i="1" s="1"/>
  <c r="G426" i="1"/>
  <c r="K426" i="1" s="1"/>
  <c r="O426" i="1" s="1"/>
  <c r="J426" i="1"/>
  <c r="J386" i="1"/>
  <c r="G386" i="1"/>
  <c r="K386" i="1" s="1"/>
  <c r="O386" i="1" s="1"/>
  <c r="J344" i="1"/>
  <c r="G344" i="1"/>
  <c r="K344" i="1" s="1"/>
  <c r="O344" i="1" s="1"/>
  <c r="J301" i="1"/>
  <c r="G301" i="1"/>
  <c r="K301" i="1" s="1"/>
  <c r="O301" i="1" s="1"/>
  <c r="J258" i="1"/>
  <c r="G258" i="1"/>
  <c r="K258" i="1" s="1"/>
  <c r="O258" i="1" s="1"/>
  <c r="J216" i="1"/>
  <c r="G216" i="1"/>
  <c r="K216" i="1" s="1"/>
  <c r="O216" i="1" s="1"/>
  <c r="J174" i="1"/>
  <c r="G174" i="1"/>
  <c r="K174" i="1" s="1"/>
  <c r="O174" i="1" s="1"/>
  <c r="J131" i="1"/>
  <c r="G131" i="1"/>
  <c r="K131" i="1" s="1"/>
  <c r="O131" i="1" s="1"/>
  <c r="J88" i="1"/>
  <c r="G88" i="1"/>
  <c r="K88" i="1" s="1"/>
  <c r="O88" i="1" s="1"/>
  <c r="J1056" i="1"/>
  <c r="G1056" i="1"/>
  <c r="K1056" i="1" s="1"/>
  <c r="O1056" i="1" s="1"/>
  <c r="J1013" i="1"/>
  <c r="G1013" i="1"/>
  <c r="K1013" i="1" s="1"/>
  <c r="O1013" i="1" s="1"/>
  <c r="J967" i="1"/>
  <c r="G967" i="1"/>
  <c r="K967" i="1" s="1"/>
  <c r="O967" i="1" s="1"/>
  <c r="J921" i="1"/>
  <c r="G921" i="1"/>
  <c r="K921" i="1" s="1"/>
  <c r="O921" i="1" s="1"/>
  <c r="J829" i="1"/>
  <c r="G829" i="1"/>
  <c r="K829" i="1" s="1"/>
  <c r="O829" i="1" s="1"/>
  <c r="J767" i="1"/>
  <c r="G767" i="1"/>
  <c r="K767" i="1" s="1"/>
  <c r="O767" i="1" s="1"/>
  <c r="J724" i="1"/>
  <c r="G724" i="1"/>
  <c r="K724" i="1" s="1"/>
  <c r="O724" i="1" s="1"/>
  <c r="J635" i="1"/>
  <c r="G635" i="1"/>
  <c r="K635" i="1" s="1"/>
  <c r="O635" i="1" s="1"/>
  <c r="J591" i="1"/>
  <c r="G591" i="1"/>
  <c r="K591" i="1" s="1"/>
  <c r="O591" i="1" s="1"/>
  <c r="J550" i="1"/>
  <c r="G550" i="1"/>
  <c r="K550" i="1" s="1"/>
  <c r="O550" i="1" s="1"/>
  <c r="J509" i="1"/>
  <c r="G509" i="1"/>
  <c r="K509" i="1" s="1"/>
  <c r="O509" i="1" s="1"/>
  <c r="J467" i="1"/>
  <c r="G467" i="1"/>
  <c r="K467" i="1" s="1"/>
  <c r="O467" i="1" s="1"/>
  <c r="J384" i="1"/>
  <c r="G384" i="1"/>
  <c r="K384" i="1" s="1"/>
  <c r="O384" i="1" s="1"/>
  <c r="J342" i="1"/>
  <c r="G342" i="1"/>
  <c r="K342" i="1" s="1"/>
  <c r="O342" i="1" s="1"/>
  <c r="J299" i="1"/>
  <c r="G299" i="1"/>
  <c r="K299" i="1" s="1"/>
  <c r="O299" i="1" s="1"/>
  <c r="J256" i="1"/>
  <c r="G256" i="1"/>
  <c r="K256" i="1" s="1"/>
  <c r="O256" i="1" s="1"/>
  <c r="J214" i="1"/>
  <c r="G214" i="1"/>
  <c r="K214" i="1" s="1"/>
  <c r="O214" i="1" s="1"/>
  <c r="J172" i="1"/>
  <c r="G172" i="1"/>
  <c r="K172" i="1" s="1"/>
  <c r="O172" i="1" s="1"/>
  <c r="J129" i="1"/>
  <c r="G129" i="1"/>
  <c r="K129" i="1" s="1"/>
  <c r="O129" i="1" s="1"/>
  <c r="J86" i="1"/>
  <c r="G86" i="1"/>
  <c r="K86" i="1" s="1"/>
  <c r="O86" i="1" s="1"/>
  <c r="G1038" i="1"/>
  <c r="V904" i="1" l="1"/>
  <c r="V903" i="1"/>
  <c r="J156" i="1"/>
  <c r="G156" i="1"/>
  <c r="K156" i="1" s="1"/>
  <c r="O156" i="1" s="1"/>
  <c r="J154" i="1"/>
  <c r="G154" i="1"/>
  <c r="K154" i="1" s="1"/>
  <c r="O154" i="1" s="1"/>
  <c r="J153" i="1"/>
  <c r="G153" i="1"/>
  <c r="K153" i="1" s="1"/>
  <c r="O153" i="1" s="1"/>
  <c r="J152" i="1"/>
  <c r="G152" i="1"/>
  <c r="K152" i="1" s="1"/>
  <c r="O152" i="1" s="1"/>
  <c r="J151" i="1"/>
  <c r="G151" i="1"/>
  <c r="K151" i="1" s="1"/>
  <c r="O151" i="1" s="1"/>
  <c r="J150" i="1"/>
  <c r="G150" i="1"/>
  <c r="K150" i="1" s="1"/>
  <c r="O150" i="1" s="1"/>
  <c r="J149" i="1"/>
  <c r="G149" i="1"/>
  <c r="K149" i="1" s="1"/>
  <c r="O149" i="1" s="1"/>
  <c r="J148" i="1"/>
  <c r="G148" i="1"/>
  <c r="K148" i="1" s="1"/>
  <c r="O148" i="1" s="1"/>
  <c r="J147" i="1"/>
  <c r="G147" i="1"/>
  <c r="K147" i="1" s="1"/>
  <c r="O147" i="1" s="1"/>
  <c r="J146" i="1"/>
  <c r="G146" i="1"/>
  <c r="K146" i="1" s="1"/>
  <c r="O146" i="1" s="1"/>
  <c r="J144" i="1"/>
  <c r="G144" i="1"/>
  <c r="K144" i="1" s="1"/>
  <c r="O144" i="1" s="1"/>
  <c r="J143" i="1"/>
  <c r="G143" i="1"/>
  <c r="K143" i="1" s="1"/>
  <c r="O143" i="1" s="1"/>
  <c r="J142" i="1"/>
  <c r="G142" i="1"/>
  <c r="K142" i="1" s="1"/>
  <c r="O142" i="1" s="1"/>
  <c r="J141" i="1"/>
  <c r="G141" i="1"/>
  <c r="K141" i="1" s="1"/>
  <c r="O141" i="1" s="1"/>
  <c r="J140" i="1"/>
  <c r="G140" i="1"/>
  <c r="K140" i="1" s="1"/>
  <c r="O140" i="1" s="1"/>
  <c r="J139" i="1"/>
  <c r="G139" i="1"/>
  <c r="K139" i="1" s="1"/>
  <c r="O139" i="1" s="1"/>
  <c r="J138" i="1"/>
  <c r="G138" i="1"/>
  <c r="K138" i="1" s="1"/>
  <c r="O138" i="1" s="1"/>
  <c r="J137" i="1"/>
  <c r="G137" i="1"/>
  <c r="K137" i="1" s="1"/>
  <c r="O137" i="1" s="1"/>
  <c r="J136" i="1"/>
  <c r="G136" i="1"/>
  <c r="K136" i="1" s="1"/>
  <c r="O136" i="1" s="1"/>
  <c r="J134" i="1"/>
  <c r="G134" i="1"/>
  <c r="K134" i="1" s="1"/>
  <c r="O134" i="1" s="1"/>
  <c r="J133" i="1"/>
  <c r="G133" i="1"/>
  <c r="K133" i="1" s="1"/>
  <c r="O133" i="1" s="1"/>
  <c r="J130" i="1"/>
  <c r="G130" i="1"/>
  <c r="K130" i="1" s="1"/>
  <c r="O130" i="1" s="1"/>
  <c r="J128" i="1"/>
  <c r="G128" i="1"/>
  <c r="K128" i="1" s="1"/>
  <c r="O128" i="1" s="1"/>
  <c r="J127" i="1"/>
  <c r="G127" i="1"/>
  <c r="K127" i="1" s="1"/>
  <c r="O127" i="1" s="1"/>
  <c r="J125" i="1"/>
  <c r="G125" i="1"/>
  <c r="K125" i="1" s="1"/>
  <c r="O125" i="1" s="1"/>
  <c r="J124" i="1"/>
  <c r="G124" i="1"/>
  <c r="K124" i="1" s="1"/>
  <c r="O124" i="1" s="1"/>
  <c r="J123" i="1"/>
  <c r="G123" i="1"/>
  <c r="K123" i="1" s="1"/>
  <c r="O123" i="1" s="1"/>
  <c r="J122" i="1"/>
  <c r="G122" i="1"/>
  <c r="K122" i="1" s="1"/>
  <c r="O122" i="1" s="1"/>
  <c r="I121" i="1"/>
  <c r="I120" i="1"/>
  <c r="I119" i="1"/>
  <c r="I118" i="1"/>
  <c r="K117" i="1"/>
  <c r="O158" i="1" l="1"/>
  <c r="G158" i="1"/>
  <c r="G618" i="1"/>
  <c r="G616" i="1"/>
  <c r="G615" i="1"/>
  <c r="G614" i="1"/>
  <c r="G613" i="1"/>
  <c r="G612" i="1"/>
  <c r="G611" i="1"/>
  <c r="G610" i="1"/>
  <c r="G609" i="1"/>
  <c r="G608" i="1"/>
  <c r="G606" i="1"/>
  <c r="G605" i="1"/>
  <c r="G604" i="1"/>
  <c r="G603" i="1"/>
  <c r="K603" i="1" s="1"/>
  <c r="O603" i="1" s="1"/>
  <c r="G602" i="1"/>
  <c r="K602" i="1" s="1"/>
  <c r="O602" i="1" s="1"/>
  <c r="G601" i="1"/>
  <c r="G600" i="1"/>
  <c r="G599" i="1"/>
  <c r="G598" i="1"/>
  <c r="G597" i="1"/>
  <c r="G595" i="1"/>
  <c r="G592" i="1"/>
  <c r="G590" i="1"/>
  <c r="G589" i="1"/>
  <c r="G587" i="1"/>
  <c r="G586" i="1"/>
  <c r="G585" i="1"/>
  <c r="G584" i="1"/>
  <c r="G577" i="1"/>
  <c r="G575" i="1"/>
  <c r="G574" i="1"/>
  <c r="G573" i="1"/>
  <c r="G572" i="1"/>
  <c r="G571" i="1"/>
  <c r="G570" i="1"/>
  <c r="G569" i="1"/>
  <c r="G568" i="1"/>
  <c r="G567" i="1"/>
  <c r="G565" i="1"/>
  <c r="G564" i="1"/>
  <c r="G563" i="1"/>
  <c r="G562" i="1"/>
  <c r="K562" i="1" s="1"/>
  <c r="O562" i="1" s="1"/>
  <c r="G561" i="1"/>
  <c r="G560" i="1"/>
  <c r="G559" i="1"/>
  <c r="G558" i="1"/>
  <c r="G557" i="1"/>
  <c r="G556" i="1"/>
  <c r="G554" i="1"/>
  <c r="G551" i="1"/>
  <c r="G549" i="1"/>
  <c r="G548" i="1"/>
  <c r="G546" i="1"/>
  <c r="G545" i="1"/>
  <c r="G544" i="1"/>
  <c r="G543" i="1"/>
  <c r="G536" i="1"/>
  <c r="G534" i="1"/>
  <c r="G533" i="1"/>
  <c r="G532" i="1"/>
  <c r="G531" i="1"/>
  <c r="G530" i="1"/>
  <c r="G529" i="1"/>
  <c r="G528" i="1"/>
  <c r="G527" i="1"/>
  <c r="G526" i="1"/>
  <c r="G524" i="1"/>
  <c r="G523" i="1"/>
  <c r="G522" i="1"/>
  <c r="G521" i="1"/>
  <c r="K521" i="1" s="1"/>
  <c r="O521" i="1" s="1"/>
  <c r="G520" i="1"/>
  <c r="K520" i="1" s="1"/>
  <c r="O520" i="1" s="1"/>
  <c r="G519" i="1"/>
  <c r="G518" i="1"/>
  <c r="G517" i="1"/>
  <c r="G516" i="1"/>
  <c r="G515" i="1"/>
  <c r="G513" i="1"/>
  <c r="G510" i="1"/>
  <c r="G508" i="1"/>
  <c r="G507" i="1"/>
  <c r="G505" i="1"/>
  <c r="G504" i="1"/>
  <c r="G503" i="1"/>
  <c r="G502" i="1"/>
  <c r="G494" i="1"/>
  <c r="G492" i="1"/>
  <c r="G491" i="1"/>
  <c r="G490" i="1"/>
  <c r="G489" i="1"/>
  <c r="G488" i="1"/>
  <c r="G487" i="1"/>
  <c r="G486" i="1"/>
  <c r="G485" i="1"/>
  <c r="G484" i="1"/>
  <c r="G482" i="1"/>
  <c r="G481" i="1"/>
  <c r="G480" i="1"/>
  <c r="G479" i="1"/>
  <c r="K479" i="1" s="1"/>
  <c r="O479" i="1" s="1"/>
  <c r="G478" i="1"/>
  <c r="K478" i="1" s="1"/>
  <c r="O478" i="1" s="1"/>
  <c r="G477" i="1"/>
  <c r="G476" i="1"/>
  <c r="G475" i="1"/>
  <c r="G474" i="1"/>
  <c r="G473" i="1"/>
  <c r="G471" i="1"/>
  <c r="G468" i="1"/>
  <c r="G466" i="1"/>
  <c r="G465" i="1"/>
  <c r="G463" i="1"/>
  <c r="G462" i="1"/>
  <c r="G461" i="1"/>
  <c r="G460" i="1"/>
  <c r="J1068" i="1"/>
  <c r="G1068" i="1"/>
  <c r="K1068" i="1" s="1"/>
  <c r="O1068" i="1" s="1"/>
  <c r="J1067" i="1"/>
  <c r="G1067" i="1"/>
  <c r="K1067" i="1" s="1"/>
  <c r="O1067" i="1" s="1"/>
  <c r="J1027" i="1"/>
  <c r="G1027" i="1"/>
  <c r="K1027" i="1" s="1"/>
  <c r="O1027" i="1" s="1"/>
  <c r="J1026" i="1"/>
  <c r="G1026" i="1"/>
  <c r="K1026" i="1" s="1"/>
  <c r="O1026" i="1" s="1"/>
  <c r="J1025" i="1"/>
  <c r="G1025" i="1"/>
  <c r="K1025" i="1" s="1"/>
  <c r="O1025" i="1" s="1"/>
  <c r="J979" i="1"/>
  <c r="G979" i="1"/>
  <c r="K979" i="1" s="1"/>
  <c r="O979" i="1" s="1"/>
  <c r="J978" i="1"/>
  <c r="G978" i="1"/>
  <c r="K978" i="1" s="1"/>
  <c r="O978" i="1" s="1"/>
  <c r="J935" i="1"/>
  <c r="G935" i="1"/>
  <c r="K935" i="1" s="1"/>
  <c r="O935" i="1" s="1"/>
  <c r="J934" i="1"/>
  <c r="G934" i="1"/>
  <c r="K934" i="1" s="1"/>
  <c r="O934" i="1" s="1"/>
  <c r="J933" i="1"/>
  <c r="G933" i="1"/>
  <c r="K933" i="1" s="1"/>
  <c r="O933" i="1" s="1"/>
  <c r="J841" i="1"/>
  <c r="G841" i="1"/>
  <c r="K841" i="1" s="1"/>
  <c r="O841" i="1" s="1"/>
  <c r="J840" i="1"/>
  <c r="G840" i="1"/>
  <c r="K840" i="1" s="1"/>
  <c r="O840" i="1" s="1"/>
  <c r="J842" i="1"/>
  <c r="G842" i="1"/>
  <c r="K842" i="1" s="1"/>
  <c r="O842" i="1" s="1"/>
  <c r="J779" i="1"/>
  <c r="G779" i="1"/>
  <c r="K779" i="1" s="1"/>
  <c r="O779" i="1" s="1"/>
  <c r="J778" i="1"/>
  <c r="G778" i="1"/>
  <c r="K778" i="1" s="1"/>
  <c r="O778" i="1" s="1"/>
  <c r="J736" i="1"/>
  <c r="G736" i="1"/>
  <c r="K736" i="1" s="1"/>
  <c r="O736" i="1" s="1"/>
  <c r="J735" i="1"/>
  <c r="G735" i="1"/>
  <c r="K735" i="1" s="1"/>
  <c r="O735" i="1" s="1"/>
  <c r="J647" i="1"/>
  <c r="G647" i="1"/>
  <c r="K647" i="1" s="1"/>
  <c r="O647" i="1" s="1"/>
  <c r="J646" i="1"/>
  <c r="G646" i="1"/>
  <c r="K646" i="1" s="1"/>
  <c r="O646" i="1" s="1"/>
  <c r="J603" i="1"/>
  <c r="J602" i="1"/>
  <c r="J562" i="1"/>
  <c r="J561" i="1"/>
  <c r="K561" i="1"/>
  <c r="O561" i="1" s="1"/>
  <c r="J521" i="1"/>
  <c r="J520" i="1"/>
  <c r="J479" i="1"/>
  <c r="J478" i="1"/>
  <c r="J438" i="1"/>
  <c r="G438" i="1"/>
  <c r="K438" i="1" s="1"/>
  <c r="O438" i="1" s="1"/>
  <c r="J437" i="1"/>
  <c r="G437" i="1"/>
  <c r="K437" i="1" s="1"/>
  <c r="O437" i="1" s="1"/>
  <c r="J396" i="1"/>
  <c r="G396" i="1"/>
  <c r="K396" i="1" s="1"/>
  <c r="O396" i="1" s="1"/>
  <c r="J395" i="1"/>
  <c r="G395" i="1"/>
  <c r="K395" i="1" s="1"/>
  <c r="O395" i="1" s="1"/>
  <c r="J354" i="1"/>
  <c r="G354" i="1"/>
  <c r="K354" i="1" s="1"/>
  <c r="O354" i="1" s="1"/>
  <c r="J353" i="1"/>
  <c r="G353" i="1"/>
  <c r="K353" i="1" s="1"/>
  <c r="O353" i="1" s="1"/>
  <c r="J311" i="1"/>
  <c r="G311" i="1"/>
  <c r="K311" i="1" s="1"/>
  <c r="O311" i="1" s="1"/>
  <c r="J310" i="1"/>
  <c r="G310" i="1"/>
  <c r="K310" i="1" s="1"/>
  <c r="O310" i="1" s="1"/>
  <c r="J268" i="1"/>
  <c r="G268" i="1"/>
  <c r="K268" i="1" s="1"/>
  <c r="O268" i="1" s="1"/>
  <c r="J267" i="1"/>
  <c r="G267" i="1"/>
  <c r="K267" i="1" s="1"/>
  <c r="O267" i="1" s="1"/>
  <c r="J226" i="1"/>
  <c r="G226" i="1"/>
  <c r="K226" i="1" s="1"/>
  <c r="O226" i="1" s="1"/>
  <c r="J225" i="1"/>
  <c r="G225" i="1"/>
  <c r="K225" i="1" s="1"/>
  <c r="O225" i="1" s="1"/>
  <c r="J184" i="1"/>
  <c r="G184" i="1"/>
  <c r="K184" i="1" s="1"/>
  <c r="O184" i="1" s="1"/>
  <c r="J183" i="1"/>
  <c r="G183" i="1"/>
  <c r="K183" i="1" s="1"/>
  <c r="O183" i="1" s="1"/>
  <c r="S158" i="1" l="1"/>
  <c r="S157" i="1"/>
  <c r="K158" i="1"/>
  <c r="J99" i="1"/>
  <c r="G99" i="1"/>
  <c r="K99" i="1" s="1"/>
  <c r="O99" i="1" s="1"/>
  <c r="J97" i="1"/>
  <c r="G97" i="1"/>
  <c r="K97" i="1" s="1"/>
  <c r="O97" i="1" s="1"/>
  <c r="J1064" i="1"/>
  <c r="G1064" i="1"/>
  <c r="K1064" i="1" s="1"/>
  <c r="O1064" i="1" s="1"/>
  <c r="J1063" i="1"/>
  <c r="G1063" i="1"/>
  <c r="K1063" i="1" s="1"/>
  <c r="O1063" i="1" s="1"/>
  <c r="J1021" i="1"/>
  <c r="G1021" i="1"/>
  <c r="K1021" i="1" s="1"/>
  <c r="O1021" i="1" s="1"/>
  <c r="J1020" i="1"/>
  <c r="G1020" i="1"/>
  <c r="K1020" i="1" s="1"/>
  <c r="O1020" i="1" s="1"/>
  <c r="J975" i="1"/>
  <c r="G975" i="1"/>
  <c r="K975" i="1" s="1"/>
  <c r="O975" i="1" s="1"/>
  <c r="J974" i="1"/>
  <c r="G974" i="1"/>
  <c r="K974" i="1" s="1"/>
  <c r="O974" i="1" s="1"/>
  <c r="J929" i="1"/>
  <c r="G929" i="1"/>
  <c r="K929" i="1" s="1"/>
  <c r="O929" i="1" s="1"/>
  <c r="J928" i="1"/>
  <c r="G928" i="1"/>
  <c r="K928" i="1" s="1"/>
  <c r="O928" i="1" s="1"/>
  <c r="J837" i="1"/>
  <c r="G837" i="1"/>
  <c r="K837" i="1" s="1"/>
  <c r="O837" i="1" s="1"/>
  <c r="J836" i="1"/>
  <c r="G836" i="1"/>
  <c r="K836" i="1" s="1"/>
  <c r="O836" i="1" s="1"/>
  <c r="J775" i="1"/>
  <c r="G775" i="1"/>
  <c r="K775" i="1" s="1"/>
  <c r="O775" i="1" s="1"/>
  <c r="J774" i="1"/>
  <c r="G774" i="1"/>
  <c r="K774" i="1" s="1"/>
  <c r="O774" i="1" s="1"/>
  <c r="J732" i="1"/>
  <c r="G732" i="1"/>
  <c r="K732" i="1" s="1"/>
  <c r="O732" i="1" s="1"/>
  <c r="J731" i="1"/>
  <c r="G731" i="1"/>
  <c r="K731" i="1" s="1"/>
  <c r="O731" i="1" s="1"/>
  <c r="J643" i="1"/>
  <c r="G643" i="1"/>
  <c r="K643" i="1" s="1"/>
  <c r="O643" i="1" s="1"/>
  <c r="J642" i="1"/>
  <c r="G642" i="1"/>
  <c r="K642" i="1" s="1"/>
  <c r="O642" i="1" s="1"/>
  <c r="J599" i="1"/>
  <c r="K599" i="1"/>
  <c r="O599" i="1" s="1"/>
  <c r="J598" i="1"/>
  <c r="K598" i="1"/>
  <c r="O598" i="1" s="1"/>
  <c r="J558" i="1"/>
  <c r="K558" i="1"/>
  <c r="O558" i="1" s="1"/>
  <c r="J557" i="1"/>
  <c r="K557" i="1"/>
  <c r="O557" i="1" s="1"/>
  <c r="J517" i="1"/>
  <c r="K517" i="1"/>
  <c r="O517" i="1" s="1"/>
  <c r="J516" i="1"/>
  <c r="K516" i="1"/>
  <c r="O516" i="1" s="1"/>
  <c r="J475" i="1"/>
  <c r="K475" i="1"/>
  <c r="O475" i="1" s="1"/>
  <c r="J474" i="1"/>
  <c r="K474" i="1"/>
  <c r="O474" i="1" s="1"/>
  <c r="J434" i="1"/>
  <c r="G434" i="1"/>
  <c r="K434" i="1" s="1"/>
  <c r="O434" i="1" s="1"/>
  <c r="J433" i="1"/>
  <c r="G433" i="1"/>
  <c r="K433" i="1" s="1"/>
  <c r="O433" i="1" s="1"/>
  <c r="J392" i="1"/>
  <c r="G392" i="1"/>
  <c r="K392" i="1" s="1"/>
  <c r="O392" i="1" s="1"/>
  <c r="J391" i="1"/>
  <c r="G391" i="1"/>
  <c r="K391" i="1" s="1"/>
  <c r="O391" i="1" s="1"/>
  <c r="J350" i="1"/>
  <c r="G350" i="1"/>
  <c r="K350" i="1" s="1"/>
  <c r="O350" i="1" s="1"/>
  <c r="J349" i="1"/>
  <c r="G349" i="1"/>
  <c r="K349" i="1" s="1"/>
  <c r="O349" i="1" s="1"/>
  <c r="J307" i="1"/>
  <c r="G307" i="1"/>
  <c r="K307" i="1" s="1"/>
  <c r="O307" i="1" s="1"/>
  <c r="J306" i="1"/>
  <c r="G306" i="1"/>
  <c r="K306" i="1" s="1"/>
  <c r="O306" i="1" s="1"/>
  <c r="J264" i="1"/>
  <c r="G264" i="1"/>
  <c r="K264" i="1" s="1"/>
  <c r="O264" i="1" s="1"/>
  <c r="J263" i="1"/>
  <c r="G263" i="1"/>
  <c r="K263" i="1" s="1"/>
  <c r="O263" i="1" s="1"/>
  <c r="J222" i="1"/>
  <c r="G222" i="1"/>
  <c r="K222" i="1" s="1"/>
  <c r="O222" i="1" s="1"/>
  <c r="J221" i="1"/>
  <c r="G221" i="1"/>
  <c r="K221" i="1" s="1"/>
  <c r="O221" i="1" s="1"/>
  <c r="J182" i="1"/>
  <c r="G182" i="1"/>
  <c r="K182" i="1" s="1"/>
  <c r="O182" i="1" s="1"/>
  <c r="J181" i="1"/>
  <c r="G181" i="1"/>
  <c r="K181" i="1" s="1"/>
  <c r="O181" i="1" s="1"/>
  <c r="J96" i="1"/>
  <c r="G96" i="1"/>
  <c r="K96" i="1" s="1"/>
  <c r="O96" i="1" s="1"/>
  <c r="J95" i="1"/>
  <c r="G95" i="1"/>
  <c r="K95" i="1" s="1"/>
  <c r="O95" i="1" s="1"/>
  <c r="J1081" i="1"/>
  <c r="G1081" i="1"/>
  <c r="K1081" i="1" s="1"/>
  <c r="O1081" i="1" s="1"/>
  <c r="J1038" i="1"/>
  <c r="K1038" i="1"/>
  <c r="O1038" i="1" s="1"/>
  <c r="J992" i="1"/>
  <c r="G992" i="1"/>
  <c r="K992" i="1" s="1"/>
  <c r="O992" i="1" s="1"/>
  <c r="J946" i="1"/>
  <c r="G946" i="1"/>
  <c r="K946" i="1" s="1"/>
  <c r="O946" i="1" s="1"/>
  <c r="J854" i="1"/>
  <c r="G854" i="1"/>
  <c r="K854" i="1" s="1"/>
  <c r="O854" i="1" s="1"/>
  <c r="J792" i="1"/>
  <c r="G792" i="1"/>
  <c r="K792" i="1" s="1"/>
  <c r="O792" i="1" s="1"/>
  <c r="J749" i="1"/>
  <c r="G749" i="1"/>
  <c r="K749" i="1" s="1"/>
  <c r="O749" i="1" s="1"/>
  <c r="J660" i="1"/>
  <c r="G660" i="1"/>
  <c r="K660" i="1" s="1"/>
  <c r="O660" i="1" s="1"/>
  <c r="J616" i="1"/>
  <c r="K616" i="1"/>
  <c r="O616" i="1" s="1"/>
  <c r="J575" i="1"/>
  <c r="K575" i="1"/>
  <c r="O575" i="1" s="1"/>
  <c r="J534" i="1"/>
  <c r="K534" i="1"/>
  <c r="O534" i="1" s="1"/>
  <c r="J492" i="1"/>
  <c r="K492" i="1"/>
  <c r="O492" i="1" s="1"/>
  <c r="J451" i="1"/>
  <c r="G451" i="1"/>
  <c r="K451" i="1" s="1"/>
  <c r="O451" i="1" s="1"/>
  <c r="J409" i="1"/>
  <c r="G409" i="1"/>
  <c r="K409" i="1" s="1"/>
  <c r="O409" i="1" s="1"/>
  <c r="J367" i="1"/>
  <c r="G367" i="1"/>
  <c r="K367" i="1" s="1"/>
  <c r="O367" i="1" s="1"/>
  <c r="J324" i="1"/>
  <c r="G324" i="1"/>
  <c r="K324" i="1" s="1"/>
  <c r="O324" i="1" s="1"/>
  <c r="J281" i="1"/>
  <c r="G281" i="1"/>
  <c r="K281" i="1" s="1"/>
  <c r="O281" i="1" s="1"/>
  <c r="J239" i="1"/>
  <c r="G239" i="1"/>
  <c r="K239" i="1" s="1"/>
  <c r="O239" i="1" s="1"/>
  <c r="J197" i="1"/>
  <c r="G197" i="1"/>
  <c r="K197" i="1" s="1"/>
  <c r="O197" i="1" s="1"/>
  <c r="J111" i="1"/>
  <c r="G111" i="1"/>
  <c r="K111" i="1" s="1"/>
  <c r="O111" i="1" s="1"/>
  <c r="J1052" i="1"/>
  <c r="G1052" i="1"/>
  <c r="K1052" i="1" s="1"/>
  <c r="O1052" i="1" s="1"/>
  <c r="J1051" i="1"/>
  <c r="G1051" i="1"/>
  <c r="K1051" i="1" s="1"/>
  <c r="O1051" i="1" s="1"/>
  <c r="J1009" i="1"/>
  <c r="G1009" i="1"/>
  <c r="K1009" i="1" s="1"/>
  <c r="O1009" i="1" s="1"/>
  <c r="J1008" i="1"/>
  <c r="G1008" i="1"/>
  <c r="K1008" i="1" s="1"/>
  <c r="O1008" i="1" s="1"/>
  <c r="J963" i="1"/>
  <c r="G963" i="1"/>
  <c r="K963" i="1" s="1"/>
  <c r="O963" i="1" s="1"/>
  <c r="J962" i="1"/>
  <c r="G962" i="1"/>
  <c r="K962" i="1" s="1"/>
  <c r="O962" i="1" s="1"/>
  <c r="J917" i="1"/>
  <c r="G917" i="1"/>
  <c r="K917" i="1" s="1"/>
  <c r="O917" i="1" s="1"/>
  <c r="J916" i="1"/>
  <c r="G916" i="1"/>
  <c r="K916" i="1" s="1"/>
  <c r="O916" i="1" s="1"/>
  <c r="J825" i="1"/>
  <c r="G825" i="1"/>
  <c r="K825" i="1" s="1"/>
  <c r="O825" i="1" s="1"/>
  <c r="J824" i="1"/>
  <c r="G824" i="1"/>
  <c r="K824" i="1" s="1"/>
  <c r="O824" i="1" s="1"/>
  <c r="G763" i="1"/>
  <c r="G762" i="1"/>
  <c r="K762" i="1" s="1"/>
  <c r="O762" i="1" s="1"/>
  <c r="G761" i="1"/>
  <c r="J763" i="1"/>
  <c r="K763" i="1"/>
  <c r="O763" i="1" s="1"/>
  <c r="J762" i="1"/>
  <c r="G720" i="1"/>
  <c r="K720" i="1" s="1"/>
  <c r="O720" i="1" s="1"/>
  <c r="G719" i="1"/>
  <c r="K719" i="1" s="1"/>
  <c r="O719" i="1" s="1"/>
  <c r="G718" i="1"/>
  <c r="J720" i="1"/>
  <c r="J719" i="1"/>
  <c r="J631" i="1"/>
  <c r="G631" i="1"/>
  <c r="K631" i="1" s="1"/>
  <c r="O631" i="1" s="1"/>
  <c r="J630" i="1"/>
  <c r="G630" i="1"/>
  <c r="K630" i="1" s="1"/>
  <c r="O630" i="1" s="1"/>
  <c r="J587" i="1"/>
  <c r="K587" i="1"/>
  <c r="O587" i="1" s="1"/>
  <c r="J586" i="1"/>
  <c r="K586" i="1"/>
  <c r="O586" i="1" s="1"/>
  <c r="J546" i="1"/>
  <c r="K546" i="1"/>
  <c r="O546" i="1" s="1"/>
  <c r="J545" i="1"/>
  <c r="K545" i="1"/>
  <c r="O545" i="1" s="1"/>
  <c r="J505" i="1"/>
  <c r="K505" i="1"/>
  <c r="O505" i="1" s="1"/>
  <c r="J504" i="1"/>
  <c r="K504" i="1"/>
  <c r="O504" i="1" s="1"/>
  <c r="J463" i="1"/>
  <c r="K463" i="1"/>
  <c r="O463" i="1" s="1"/>
  <c r="J462" i="1"/>
  <c r="K462" i="1"/>
  <c r="O462" i="1" s="1"/>
  <c r="J422" i="1"/>
  <c r="G422" i="1"/>
  <c r="K422" i="1" s="1"/>
  <c r="O422" i="1" s="1"/>
  <c r="J421" i="1"/>
  <c r="G421" i="1"/>
  <c r="K421" i="1" s="1"/>
  <c r="O421" i="1" s="1"/>
  <c r="J380" i="1"/>
  <c r="G380" i="1"/>
  <c r="K380" i="1" s="1"/>
  <c r="O380" i="1" s="1"/>
  <c r="J379" i="1"/>
  <c r="G379" i="1"/>
  <c r="K379" i="1" s="1"/>
  <c r="O379" i="1" s="1"/>
  <c r="J338" i="1"/>
  <c r="G338" i="1"/>
  <c r="K338" i="1" s="1"/>
  <c r="O338" i="1" s="1"/>
  <c r="J337" i="1"/>
  <c r="G337" i="1"/>
  <c r="K337" i="1" s="1"/>
  <c r="O337" i="1" s="1"/>
  <c r="J295" i="1"/>
  <c r="G295" i="1"/>
  <c r="K295" i="1" s="1"/>
  <c r="O295" i="1" s="1"/>
  <c r="J294" i="1"/>
  <c r="G294" i="1"/>
  <c r="K294" i="1" s="1"/>
  <c r="O294" i="1" s="1"/>
  <c r="J252" i="1"/>
  <c r="G252" i="1"/>
  <c r="K252" i="1" s="1"/>
  <c r="O252" i="1" s="1"/>
  <c r="J251" i="1"/>
  <c r="G251" i="1"/>
  <c r="K251" i="1" s="1"/>
  <c r="O251" i="1" s="1"/>
  <c r="G209" i="1"/>
  <c r="G210" i="1"/>
  <c r="K210" i="1" s="1"/>
  <c r="O210" i="1" s="1"/>
  <c r="J210" i="1"/>
  <c r="J209" i="1"/>
  <c r="J168" i="1"/>
  <c r="G168" i="1"/>
  <c r="K168" i="1" s="1"/>
  <c r="O168" i="1" s="1"/>
  <c r="J167" i="1"/>
  <c r="G167" i="1"/>
  <c r="K167" i="1" s="1"/>
  <c r="O167" i="1" s="1"/>
  <c r="J80" i="1"/>
  <c r="G80" i="1"/>
  <c r="J81" i="1"/>
  <c r="G81" i="1"/>
  <c r="K81" i="1" s="1"/>
  <c r="O81" i="1" s="1"/>
  <c r="J1079" i="1"/>
  <c r="G1079" i="1"/>
  <c r="K1079" i="1" s="1"/>
  <c r="O1079" i="1" s="1"/>
  <c r="J1036" i="1"/>
  <c r="G1036" i="1"/>
  <c r="K1036" i="1" s="1"/>
  <c r="O1036" i="1" s="1"/>
  <c r="J990" i="1"/>
  <c r="G990" i="1"/>
  <c r="K990" i="1" s="1"/>
  <c r="O990" i="1" s="1"/>
  <c r="J944" i="1"/>
  <c r="G944" i="1"/>
  <c r="K944" i="1" s="1"/>
  <c r="O944" i="1" s="1"/>
  <c r="J852" i="1"/>
  <c r="G852" i="1"/>
  <c r="K852" i="1" s="1"/>
  <c r="O852" i="1" s="1"/>
  <c r="J790" i="1"/>
  <c r="G790" i="1"/>
  <c r="K790" i="1" s="1"/>
  <c r="O790" i="1" s="1"/>
  <c r="J747" i="1"/>
  <c r="G747" i="1"/>
  <c r="K747" i="1" s="1"/>
  <c r="O747" i="1" s="1"/>
  <c r="J658" i="1"/>
  <c r="G658" i="1"/>
  <c r="K658" i="1" s="1"/>
  <c r="O658" i="1" s="1"/>
  <c r="J614" i="1"/>
  <c r="K614" i="1"/>
  <c r="O614" i="1" s="1"/>
  <c r="J573" i="1"/>
  <c r="K573" i="1"/>
  <c r="O573" i="1" s="1"/>
  <c r="J532" i="1"/>
  <c r="K532" i="1"/>
  <c r="O532" i="1" s="1"/>
  <c r="J490" i="1"/>
  <c r="K490" i="1"/>
  <c r="O490" i="1" s="1"/>
  <c r="J449" i="1"/>
  <c r="G449" i="1"/>
  <c r="K449" i="1" s="1"/>
  <c r="O449" i="1" s="1"/>
  <c r="J407" i="1"/>
  <c r="G407" i="1"/>
  <c r="K407" i="1" s="1"/>
  <c r="O407" i="1" s="1"/>
  <c r="J365" i="1"/>
  <c r="G365" i="1"/>
  <c r="K365" i="1" s="1"/>
  <c r="O365" i="1" s="1"/>
  <c r="J322" i="1"/>
  <c r="G322" i="1"/>
  <c r="K322" i="1" s="1"/>
  <c r="O322" i="1" s="1"/>
  <c r="J279" i="1"/>
  <c r="G279" i="1"/>
  <c r="K279" i="1" s="1"/>
  <c r="O279" i="1" s="1"/>
  <c r="J237" i="1"/>
  <c r="G237" i="1"/>
  <c r="K237" i="1" s="1"/>
  <c r="O237" i="1" s="1"/>
  <c r="J195" i="1"/>
  <c r="G195" i="1"/>
  <c r="K195" i="1" s="1"/>
  <c r="O195" i="1" s="1"/>
  <c r="J109" i="1"/>
  <c r="G109" i="1"/>
  <c r="K109" i="1" s="1"/>
  <c r="O109" i="1" s="1"/>
  <c r="J1076" i="1"/>
  <c r="G1076" i="1"/>
  <c r="K1076" i="1" s="1"/>
  <c r="O1076" i="1" s="1"/>
  <c r="J1033" i="1"/>
  <c r="G1033" i="1"/>
  <c r="K1033" i="1" s="1"/>
  <c r="O1033" i="1" s="1"/>
  <c r="J987" i="1"/>
  <c r="G987" i="1"/>
  <c r="K987" i="1" s="1"/>
  <c r="O987" i="1" s="1"/>
  <c r="J941" i="1"/>
  <c r="G941" i="1"/>
  <c r="K941" i="1" s="1"/>
  <c r="O941" i="1" s="1"/>
  <c r="J849" i="1"/>
  <c r="G849" i="1"/>
  <c r="K849" i="1" s="1"/>
  <c r="O849" i="1" s="1"/>
  <c r="J787" i="1"/>
  <c r="G787" i="1"/>
  <c r="K787" i="1" s="1"/>
  <c r="O787" i="1" s="1"/>
  <c r="J744" i="1"/>
  <c r="G744" i="1"/>
  <c r="K744" i="1" s="1"/>
  <c r="O744" i="1" s="1"/>
  <c r="J655" i="1"/>
  <c r="G655" i="1"/>
  <c r="K655" i="1" s="1"/>
  <c r="O655" i="1" s="1"/>
  <c r="J611" i="1"/>
  <c r="K611" i="1"/>
  <c r="O611" i="1" s="1"/>
  <c r="J570" i="1"/>
  <c r="K570" i="1"/>
  <c r="O570" i="1" s="1"/>
  <c r="J529" i="1"/>
  <c r="K529" i="1"/>
  <c r="O529" i="1" s="1"/>
  <c r="J487" i="1"/>
  <c r="K487" i="1"/>
  <c r="O487" i="1" s="1"/>
  <c r="J446" i="1"/>
  <c r="G446" i="1"/>
  <c r="K446" i="1" s="1"/>
  <c r="O446" i="1" s="1"/>
  <c r="J404" i="1"/>
  <c r="G404" i="1"/>
  <c r="K404" i="1" s="1"/>
  <c r="O404" i="1" s="1"/>
  <c r="J362" i="1"/>
  <c r="G362" i="1"/>
  <c r="K362" i="1" s="1"/>
  <c r="O362" i="1" s="1"/>
  <c r="J319" i="1"/>
  <c r="G319" i="1"/>
  <c r="K319" i="1" s="1"/>
  <c r="O319" i="1" s="1"/>
  <c r="J276" i="1"/>
  <c r="G276" i="1"/>
  <c r="K276" i="1" s="1"/>
  <c r="O276" i="1" s="1"/>
  <c r="J234" i="1"/>
  <c r="G234" i="1"/>
  <c r="K234" i="1" s="1"/>
  <c r="O234" i="1" s="1"/>
  <c r="J192" i="1"/>
  <c r="G192" i="1"/>
  <c r="K192" i="1" s="1"/>
  <c r="O192" i="1" s="1"/>
  <c r="J106" i="1"/>
  <c r="G106" i="1"/>
  <c r="K106" i="1" s="1"/>
  <c r="O106" i="1" s="1"/>
  <c r="J1074" i="1"/>
  <c r="G1074" i="1"/>
  <c r="K1074" i="1" s="1"/>
  <c r="O1074" i="1" s="1"/>
  <c r="J1031" i="1"/>
  <c r="G1031" i="1"/>
  <c r="K1031" i="1" s="1"/>
  <c r="O1031" i="1" s="1"/>
  <c r="J985" i="1"/>
  <c r="G985" i="1"/>
  <c r="K985" i="1" s="1"/>
  <c r="O985" i="1" s="1"/>
  <c r="J939" i="1"/>
  <c r="G939" i="1"/>
  <c r="K939" i="1" s="1"/>
  <c r="O939" i="1" s="1"/>
  <c r="J847" i="1"/>
  <c r="G847" i="1"/>
  <c r="K847" i="1" s="1"/>
  <c r="O847" i="1" s="1"/>
  <c r="J785" i="1"/>
  <c r="G785" i="1"/>
  <c r="K785" i="1" s="1"/>
  <c r="O785" i="1" s="1"/>
  <c r="J742" i="1"/>
  <c r="G742" i="1"/>
  <c r="K742" i="1" s="1"/>
  <c r="O742" i="1" s="1"/>
  <c r="J653" i="1"/>
  <c r="G653" i="1"/>
  <c r="K653" i="1" s="1"/>
  <c r="O653" i="1" s="1"/>
  <c r="J609" i="1"/>
  <c r="K609" i="1"/>
  <c r="O609" i="1" s="1"/>
  <c r="J568" i="1"/>
  <c r="J527" i="1"/>
  <c r="K527" i="1"/>
  <c r="O527" i="1" s="1"/>
  <c r="J485" i="1"/>
  <c r="K485" i="1"/>
  <c r="O485" i="1" s="1"/>
  <c r="J444" i="1"/>
  <c r="G444" i="1"/>
  <c r="K444" i="1" s="1"/>
  <c r="O444" i="1" s="1"/>
  <c r="J402" i="1"/>
  <c r="G402" i="1"/>
  <c r="K402" i="1" s="1"/>
  <c r="O402" i="1" s="1"/>
  <c r="J360" i="1"/>
  <c r="G360" i="1"/>
  <c r="J317" i="1"/>
  <c r="G317" i="1"/>
  <c r="J274" i="1"/>
  <c r="G274" i="1"/>
  <c r="K274" i="1" s="1"/>
  <c r="O274" i="1" s="1"/>
  <c r="J232" i="1"/>
  <c r="G232" i="1"/>
  <c r="K232" i="1" s="1"/>
  <c r="O232" i="1" s="1"/>
  <c r="J191" i="1"/>
  <c r="G191" i="1"/>
  <c r="K191" i="1" s="1"/>
  <c r="O191" i="1" s="1"/>
  <c r="J105" i="1"/>
  <c r="G105" i="1"/>
  <c r="K105" i="1" s="1"/>
  <c r="O105" i="1" s="1"/>
  <c r="G1040" i="1"/>
  <c r="G994" i="1"/>
  <c r="G794" i="1"/>
  <c r="G746" i="1"/>
  <c r="G751" i="1"/>
  <c r="G788" i="1"/>
  <c r="G283" i="1"/>
  <c r="G199" i="1"/>
  <c r="G113" i="1"/>
  <c r="G110" i="1"/>
  <c r="G108" i="1"/>
  <c r="G79" i="1"/>
  <c r="V157" i="1" l="1"/>
  <c r="V158" i="1"/>
  <c r="K209" i="1"/>
  <c r="O209" i="1" s="1"/>
  <c r="K80" i="1"/>
  <c r="O80" i="1" s="1"/>
  <c r="K568" i="1"/>
  <c r="O568" i="1" s="1"/>
  <c r="K360" i="1"/>
  <c r="O360" i="1" s="1"/>
  <c r="K317" i="1"/>
  <c r="O317" i="1" s="1"/>
  <c r="J71" i="1" l="1"/>
  <c r="K71" i="1"/>
  <c r="O71" i="1" s="1"/>
  <c r="J69" i="1"/>
  <c r="K69" i="1"/>
  <c r="O69" i="1" s="1"/>
  <c r="J68" i="1"/>
  <c r="K68" i="1"/>
  <c r="O68" i="1" s="1"/>
  <c r="J67" i="1"/>
  <c r="K67" i="1"/>
  <c r="O67" i="1" s="1"/>
  <c r="J66" i="1"/>
  <c r="K66" i="1"/>
  <c r="O66" i="1" s="1"/>
  <c r="J65" i="1"/>
  <c r="K65" i="1"/>
  <c r="O65" i="1" s="1"/>
  <c r="J64" i="1"/>
  <c r="K64" i="1"/>
  <c r="O64" i="1" s="1"/>
  <c r="J63" i="1"/>
  <c r="K63" i="1"/>
  <c r="O63" i="1" s="1"/>
  <c r="J62" i="1"/>
  <c r="K62" i="1"/>
  <c r="O62" i="1" s="1"/>
  <c r="J61" i="1"/>
  <c r="K61" i="1"/>
  <c r="O61" i="1" s="1"/>
  <c r="J60" i="1"/>
  <c r="K60" i="1"/>
  <c r="O60" i="1" s="1"/>
  <c r="J59" i="1"/>
  <c r="K59" i="1"/>
  <c r="O59" i="1" s="1"/>
  <c r="J58" i="1"/>
  <c r="K58" i="1"/>
  <c r="O58" i="1" s="1"/>
  <c r="J57" i="1"/>
  <c r="K57" i="1"/>
  <c r="O57" i="1" s="1"/>
  <c r="J56" i="1"/>
  <c r="I55" i="1"/>
  <c r="I54" i="1"/>
  <c r="I53" i="1"/>
  <c r="I52" i="1"/>
  <c r="K51" i="1"/>
  <c r="J47" i="1"/>
  <c r="G47" i="1"/>
  <c r="K47" i="1" s="1"/>
  <c r="O47" i="1" s="1"/>
  <c r="J22" i="1"/>
  <c r="G22" i="1"/>
  <c r="K22" i="1" s="1"/>
  <c r="O22" i="1" s="1"/>
  <c r="G73" i="1" l="1"/>
  <c r="K56" i="1"/>
  <c r="O56" i="1" s="1"/>
  <c r="O73" i="1" s="1"/>
  <c r="S72" i="1" l="1"/>
  <c r="S73" i="1"/>
  <c r="K73" i="1"/>
  <c r="J1040" i="1"/>
  <c r="K1040" i="1"/>
  <c r="O1040" i="1" s="1"/>
  <c r="J994" i="1"/>
  <c r="J794" i="1"/>
  <c r="K794" i="1"/>
  <c r="O794" i="1" s="1"/>
  <c r="J751" i="1"/>
  <c r="K751" i="1"/>
  <c r="O751" i="1" s="1"/>
  <c r="J662" i="1"/>
  <c r="G662" i="1"/>
  <c r="K662" i="1" s="1"/>
  <c r="O662" i="1" s="1"/>
  <c r="J577" i="1"/>
  <c r="K577" i="1"/>
  <c r="O577" i="1" s="1"/>
  <c r="J494" i="1"/>
  <c r="K494" i="1"/>
  <c r="O494" i="1" s="1"/>
  <c r="J411" i="1"/>
  <c r="G411" i="1"/>
  <c r="K411" i="1" s="1"/>
  <c r="O411" i="1" s="1"/>
  <c r="K199" i="1"/>
  <c r="O199" i="1" s="1"/>
  <c r="J199" i="1"/>
  <c r="J113" i="1"/>
  <c r="K113" i="1"/>
  <c r="O113" i="1" s="1"/>
  <c r="J100" i="1"/>
  <c r="G100" i="1"/>
  <c r="K100" i="1" s="1"/>
  <c r="O100" i="1" s="1"/>
  <c r="J24" i="1"/>
  <c r="G24" i="1"/>
  <c r="K24" i="1" s="1"/>
  <c r="O24" i="1" s="1"/>
  <c r="V73" i="1" l="1"/>
  <c r="V72" i="1"/>
  <c r="K994" i="1"/>
  <c r="O994" i="1" s="1"/>
  <c r="J45" i="1"/>
  <c r="G45" i="1"/>
  <c r="K45" i="1" s="1"/>
  <c r="O45" i="1" s="1"/>
  <c r="J44" i="1"/>
  <c r="G44" i="1"/>
  <c r="K44" i="1" s="1"/>
  <c r="O44" i="1" s="1"/>
  <c r="J43" i="1"/>
  <c r="G43" i="1"/>
  <c r="K43" i="1" s="1"/>
  <c r="O43" i="1" s="1"/>
  <c r="J42" i="1"/>
  <c r="G42" i="1"/>
  <c r="K42" i="1" s="1"/>
  <c r="O42" i="1" s="1"/>
  <c r="J41" i="1"/>
  <c r="G41" i="1"/>
  <c r="K41" i="1" s="1"/>
  <c r="O41" i="1" s="1"/>
  <c r="J37" i="1"/>
  <c r="G37" i="1"/>
  <c r="K37" i="1" s="1"/>
  <c r="O37" i="1" s="1"/>
  <c r="J36" i="1"/>
  <c r="G36" i="1"/>
  <c r="K36" i="1" s="1"/>
  <c r="O36" i="1" s="1"/>
  <c r="J35" i="1"/>
  <c r="G35" i="1"/>
  <c r="K35" i="1" s="1"/>
  <c r="O35" i="1" s="1"/>
  <c r="J34" i="1"/>
  <c r="G34" i="1"/>
  <c r="K34" i="1" s="1"/>
  <c r="O34" i="1" s="1"/>
  <c r="J33" i="1"/>
  <c r="G33" i="1"/>
  <c r="J40" i="1"/>
  <c r="G40" i="1"/>
  <c r="K40" i="1" s="1"/>
  <c r="O40" i="1" s="1"/>
  <c r="J39" i="1"/>
  <c r="G39" i="1"/>
  <c r="K39" i="1" s="1"/>
  <c r="O39" i="1" s="1"/>
  <c r="J38" i="1"/>
  <c r="G38" i="1"/>
  <c r="K38" i="1" s="1"/>
  <c r="O38" i="1" s="1"/>
  <c r="J21" i="1"/>
  <c r="G21" i="1"/>
  <c r="K21" i="1" s="1"/>
  <c r="O21" i="1" s="1"/>
  <c r="J23" i="1"/>
  <c r="G23" i="1"/>
  <c r="K23" i="1" s="1"/>
  <c r="O23" i="1" s="1"/>
  <c r="I31" i="1"/>
  <c r="I8" i="1"/>
  <c r="J20" i="1"/>
  <c r="G20" i="1"/>
  <c r="K20" i="1" s="1"/>
  <c r="O20" i="1" s="1"/>
  <c r="G49" i="1" l="1"/>
  <c r="K33" i="1"/>
  <c r="O33" i="1" s="1"/>
  <c r="O49" i="1" s="1"/>
  <c r="J1069" i="1"/>
  <c r="G1069" i="1"/>
  <c r="K1069" i="1" s="1"/>
  <c r="O1069" i="1" s="1"/>
  <c r="J980" i="1"/>
  <c r="G980" i="1"/>
  <c r="K980" i="1" s="1"/>
  <c r="O980" i="1" s="1"/>
  <c r="J780" i="1"/>
  <c r="G780" i="1"/>
  <c r="K780" i="1" s="1"/>
  <c r="O780" i="1" s="1"/>
  <c r="J737" i="1"/>
  <c r="G737" i="1"/>
  <c r="K737" i="1" s="1"/>
  <c r="O737" i="1" s="1"/>
  <c r="J648" i="1"/>
  <c r="G648" i="1"/>
  <c r="K648" i="1" s="1"/>
  <c r="O648" i="1" s="1"/>
  <c r="J604" i="1"/>
  <c r="K604" i="1"/>
  <c r="O604" i="1" s="1"/>
  <c r="J563" i="1"/>
  <c r="K563" i="1"/>
  <c r="O563" i="1" s="1"/>
  <c r="J522" i="1"/>
  <c r="K522" i="1"/>
  <c r="O522" i="1" s="1"/>
  <c r="J480" i="1"/>
  <c r="K480" i="1"/>
  <c r="O480" i="1" s="1"/>
  <c r="J439" i="1"/>
  <c r="G439" i="1"/>
  <c r="K439" i="1" s="1"/>
  <c r="O439" i="1" s="1"/>
  <c r="J397" i="1"/>
  <c r="G397" i="1"/>
  <c r="K397" i="1" s="1"/>
  <c r="O397" i="1" s="1"/>
  <c r="J355" i="1"/>
  <c r="G355" i="1"/>
  <c r="K355" i="1" s="1"/>
  <c r="O355" i="1" s="1"/>
  <c r="J312" i="1"/>
  <c r="G312" i="1"/>
  <c r="K312" i="1" s="1"/>
  <c r="O312" i="1" s="1"/>
  <c r="J269" i="1"/>
  <c r="G269" i="1"/>
  <c r="K269" i="1" s="1"/>
  <c r="O269" i="1" s="1"/>
  <c r="J228" i="1"/>
  <c r="G228" i="1"/>
  <c r="K228" i="1" s="1"/>
  <c r="O228" i="1" s="1"/>
  <c r="J186" i="1"/>
  <c r="G186" i="1"/>
  <c r="K186" i="1" s="1"/>
  <c r="O186" i="1" s="1"/>
  <c r="J13" i="1"/>
  <c r="G13" i="1"/>
  <c r="K13" i="1" s="1"/>
  <c r="O13" i="1" s="1"/>
  <c r="S48" i="1" l="1"/>
  <c r="S49" i="1"/>
  <c r="G760" i="1"/>
  <c r="K761" i="1"/>
  <c r="O761" i="1" s="1"/>
  <c r="G765" i="1"/>
  <c r="K765" i="1" s="1"/>
  <c r="O765" i="1" s="1"/>
  <c r="G766" i="1"/>
  <c r="K766" i="1" s="1"/>
  <c r="O766" i="1" s="1"/>
  <c r="G768" i="1"/>
  <c r="K768" i="1" s="1"/>
  <c r="O768" i="1" s="1"/>
  <c r="G771" i="1"/>
  <c r="K771" i="1" s="1"/>
  <c r="O771" i="1" s="1"/>
  <c r="G773" i="1"/>
  <c r="K773" i="1" s="1"/>
  <c r="O773" i="1" s="1"/>
  <c r="G776" i="1"/>
  <c r="K776" i="1" s="1"/>
  <c r="O776" i="1" s="1"/>
  <c r="G777" i="1"/>
  <c r="K777" i="1" s="1"/>
  <c r="O777" i="1" s="1"/>
  <c r="G781" i="1"/>
  <c r="K781" i="1" s="1"/>
  <c r="O781" i="1" s="1"/>
  <c r="G782" i="1"/>
  <c r="K782" i="1" s="1"/>
  <c r="O782" i="1" s="1"/>
  <c r="G784" i="1"/>
  <c r="K784" i="1" s="1"/>
  <c r="O784" i="1" s="1"/>
  <c r="G786" i="1"/>
  <c r="K786" i="1" s="1"/>
  <c r="O786" i="1" s="1"/>
  <c r="K788" i="1"/>
  <c r="O788" i="1" s="1"/>
  <c r="G789" i="1"/>
  <c r="K789" i="1" s="1"/>
  <c r="O789" i="1" s="1"/>
  <c r="G791" i="1"/>
  <c r="K791" i="1" s="1"/>
  <c r="O791" i="1" s="1"/>
  <c r="J791" i="1"/>
  <c r="J789" i="1"/>
  <c r="J788" i="1"/>
  <c r="J786" i="1"/>
  <c r="J784" i="1"/>
  <c r="J782" i="1"/>
  <c r="J781" i="1"/>
  <c r="J777" i="1"/>
  <c r="J776" i="1"/>
  <c r="J773" i="1"/>
  <c r="J771" i="1"/>
  <c r="J768" i="1"/>
  <c r="J766" i="1"/>
  <c r="J765" i="1"/>
  <c r="J761" i="1"/>
  <c r="J760" i="1"/>
  <c r="I759" i="1"/>
  <c r="I758" i="1"/>
  <c r="I757" i="1"/>
  <c r="I756" i="1"/>
  <c r="K755" i="1"/>
  <c r="G717" i="1"/>
  <c r="K718" i="1"/>
  <c r="O718" i="1" s="1"/>
  <c r="G722" i="1"/>
  <c r="K722" i="1" s="1"/>
  <c r="O722" i="1" s="1"/>
  <c r="G723" i="1"/>
  <c r="K723" i="1" s="1"/>
  <c r="O723" i="1" s="1"/>
  <c r="G725" i="1"/>
  <c r="K725" i="1" s="1"/>
  <c r="O725" i="1" s="1"/>
  <c r="G728" i="1"/>
  <c r="K728" i="1" s="1"/>
  <c r="O728" i="1" s="1"/>
  <c r="G730" i="1"/>
  <c r="K730" i="1" s="1"/>
  <c r="O730" i="1" s="1"/>
  <c r="G733" i="1"/>
  <c r="K733" i="1" s="1"/>
  <c r="O733" i="1" s="1"/>
  <c r="G734" i="1"/>
  <c r="K734" i="1" s="1"/>
  <c r="O734" i="1" s="1"/>
  <c r="G738" i="1"/>
  <c r="K738" i="1" s="1"/>
  <c r="O738" i="1" s="1"/>
  <c r="G739" i="1"/>
  <c r="K739" i="1" s="1"/>
  <c r="O739" i="1" s="1"/>
  <c r="G741" i="1"/>
  <c r="K741" i="1" s="1"/>
  <c r="O741" i="1" s="1"/>
  <c r="G743" i="1"/>
  <c r="K743" i="1" s="1"/>
  <c r="O743" i="1" s="1"/>
  <c r="G745" i="1"/>
  <c r="K745" i="1" s="1"/>
  <c r="O745" i="1" s="1"/>
  <c r="K746" i="1"/>
  <c r="O746" i="1" s="1"/>
  <c r="G748" i="1"/>
  <c r="K748" i="1" s="1"/>
  <c r="O748" i="1" s="1"/>
  <c r="J748" i="1"/>
  <c r="J746" i="1"/>
  <c r="J745" i="1"/>
  <c r="J743" i="1"/>
  <c r="J741" i="1"/>
  <c r="J739" i="1"/>
  <c r="J738" i="1"/>
  <c r="J734" i="1"/>
  <c r="J733" i="1"/>
  <c r="J730" i="1"/>
  <c r="J728" i="1"/>
  <c r="J725" i="1"/>
  <c r="J723" i="1"/>
  <c r="J722" i="1"/>
  <c r="J718" i="1"/>
  <c r="J717" i="1"/>
  <c r="I716" i="1"/>
  <c r="I715" i="1"/>
  <c r="I714" i="1"/>
  <c r="I713" i="1"/>
  <c r="I712" i="1"/>
  <c r="K711" i="1"/>
  <c r="V49" i="1" l="1"/>
  <c r="V48" i="1"/>
  <c r="K717" i="1"/>
  <c r="O717" i="1" s="1"/>
  <c r="O753" i="1" s="1"/>
  <c r="G753" i="1"/>
  <c r="K760" i="1"/>
  <c r="O760" i="1" s="1"/>
  <c r="O796" i="1" s="1"/>
  <c r="G796" i="1"/>
  <c r="J369" i="1"/>
  <c r="G369" i="1"/>
  <c r="K369" i="1" s="1"/>
  <c r="O369" i="1" s="1"/>
  <c r="J366" i="1"/>
  <c r="G366" i="1"/>
  <c r="K366" i="1" s="1"/>
  <c r="O366" i="1" s="1"/>
  <c r="J364" i="1"/>
  <c r="G364" i="1"/>
  <c r="K364" i="1" s="1"/>
  <c r="O364" i="1" s="1"/>
  <c r="J363" i="1"/>
  <c r="G363" i="1"/>
  <c r="K363" i="1" s="1"/>
  <c r="O363" i="1" s="1"/>
  <c r="J361" i="1"/>
  <c r="G361" i="1"/>
  <c r="K361" i="1" s="1"/>
  <c r="O361" i="1" s="1"/>
  <c r="J359" i="1"/>
  <c r="G359" i="1"/>
  <c r="K359" i="1" s="1"/>
  <c r="O359" i="1" s="1"/>
  <c r="J357" i="1"/>
  <c r="G357" i="1"/>
  <c r="K357" i="1" s="1"/>
  <c r="O357" i="1" s="1"/>
  <c r="J356" i="1"/>
  <c r="G356" i="1"/>
  <c r="K356" i="1" s="1"/>
  <c r="O356" i="1" s="1"/>
  <c r="J352" i="1"/>
  <c r="G352" i="1"/>
  <c r="K352" i="1" s="1"/>
  <c r="O352" i="1" s="1"/>
  <c r="J351" i="1"/>
  <c r="G351" i="1"/>
  <c r="K351" i="1" s="1"/>
  <c r="O351" i="1" s="1"/>
  <c r="J348" i="1"/>
  <c r="G348" i="1"/>
  <c r="K348" i="1" s="1"/>
  <c r="O348" i="1" s="1"/>
  <c r="J346" i="1"/>
  <c r="G346" i="1"/>
  <c r="K346" i="1" s="1"/>
  <c r="O346" i="1" s="1"/>
  <c r="J343" i="1"/>
  <c r="G343" i="1"/>
  <c r="K343" i="1" s="1"/>
  <c r="O343" i="1" s="1"/>
  <c r="J341" i="1"/>
  <c r="G341" i="1"/>
  <c r="K341" i="1" s="1"/>
  <c r="O341" i="1" s="1"/>
  <c r="J340" i="1"/>
  <c r="G340" i="1"/>
  <c r="K340" i="1" s="1"/>
  <c r="O340" i="1" s="1"/>
  <c r="J336" i="1"/>
  <c r="G336" i="1"/>
  <c r="K336" i="1" s="1"/>
  <c r="O336" i="1" s="1"/>
  <c r="J335" i="1"/>
  <c r="G335" i="1"/>
  <c r="I334" i="1"/>
  <c r="I333" i="1"/>
  <c r="I332" i="1"/>
  <c r="I331" i="1"/>
  <c r="K330" i="1"/>
  <c r="J574" i="1"/>
  <c r="K574" i="1"/>
  <c r="O574" i="1" s="1"/>
  <c r="J572" i="1"/>
  <c r="K572" i="1"/>
  <c r="O572" i="1" s="1"/>
  <c r="J571" i="1"/>
  <c r="K571" i="1"/>
  <c r="O571" i="1" s="1"/>
  <c r="J569" i="1"/>
  <c r="K569" i="1"/>
  <c r="O569" i="1" s="1"/>
  <c r="J567" i="1"/>
  <c r="K567" i="1"/>
  <c r="O567" i="1" s="1"/>
  <c r="J565" i="1"/>
  <c r="K565" i="1"/>
  <c r="O565" i="1" s="1"/>
  <c r="J564" i="1"/>
  <c r="K564" i="1"/>
  <c r="O564" i="1" s="1"/>
  <c r="J560" i="1"/>
  <c r="K560" i="1"/>
  <c r="O560" i="1" s="1"/>
  <c r="J559" i="1"/>
  <c r="K559" i="1"/>
  <c r="O559" i="1" s="1"/>
  <c r="J556" i="1"/>
  <c r="K556" i="1"/>
  <c r="O556" i="1" s="1"/>
  <c r="J554" i="1"/>
  <c r="K554" i="1"/>
  <c r="O554" i="1" s="1"/>
  <c r="J551" i="1"/>
  <c r="K551" i="1"/>
  <c r="O551" i="1" s="1"/>
  <c r="J549" i="1"/>
  <c r="K549" i="1"/>
  <c r="O549" i="1" s="1"/>
  <c r="J548" i="1"/>
  <c r="K548" i="1"/>
  <c r="O548" i="1" s="1"/>
  <c r="J544" i="1"/>
  <c r="K544" i="1"/>
  <c r="O544" i="1" s="1"/>
  <c r="J543" i="1"/>
  <c r="I542" i="1"/>
  <c r="I541" i="1"/>
  <c r="K540" i="1"/>
  <c r="J491" i="1"/>
  <c r="K491" i="1"/>
  <c r="O491" i="1" s="1"/>
  <c r="J489" i="1"/>
  <c r="K489" i="1"/>
  <c r="O489" i="1" s="1"/>
  <c r="J488" i="1"/>
  <c r="K488" i="1"/>
  <c r="O488" i="1" s="1"/>
  <c r="J486" i="1"/>
  <c r="K486" i="1"/>
  <c r="O486" i="1" s="1"/>
  <c r="J484" i="1"/>
  <c r="K484" i="1"/>
  <c r="O484" i="1" s="1"/>
  <c r="J482" i="1"/>
  <c r="K482" i="1"/>
  <c r="O482" i="1" s="1"/>
  <c r="J481" i="1"/>
  <c r="K481" i="1"/>
  <c r="O481" i="1" s="1"/>
  <c r="J477" i="1"/>
  <c r="K477" i="1"/>
  <c r="O477" i="1" s="1"/>
  <c r="J476" i="1"/>
  <c r="K476" i="1"/>
  <c r="O476" i="1" s="1"/>
  <c r="J473" i="1"/>
  <c r="K473" i="1"/>
  <c r="O473" i="1" s="1"/>
  <c r="J471" i="1"/>
  <c r="K471" i="1"/>
  <c r="O471" i="1" s="1"/>
  <c r="J468" i="1"/>
  <c r="K468" i="1"/>
  <c r="O468" i="1" s="1"/>
  <c r="J466" i="1"/>
  <c r="K466" i="1"/>
  <c r="O466" i="1" s="1"/>
  <c r="J465" i="1"/>
  <c r="K465" i="1"/>
  <c r="O465" i="1" s="1"/>
  <c r="J461" i="1"/>
  <c r="K461" i="1"/>
  <c r="O461" i="1" s="1"/>
  <c r="J460" i="1"/>
  <c r="I459" i="1"/>
  <c r="I458" i="1"/>
  <c r="K457" i="1"/>
  <c r="G377" i="1"/>
  <c r="G378" i="1"/>
  <c r="K378" i="1" s="1"/>
  <c r="O378" i="1" s="1"/>
  <c r="G382" i="1"/>
  <c r="K382" i="1" s="1"/>
  <c r="O382" i="1" s="1"/>
  <c r="G383" i="1"/>
  <c r="K383" i="1" s="1"/>
  <c r="O383" i="1" s="1"/>
  <c r="G385" i="1"/>
  <c r="K385" i="1" s="1"/>
  <c r="O385" i="1" s="1"/>
  <c r="G388" i="1"/>
  <c r="K388" i="1" s="1"/>
  <c r="O388" i="1" s="1"/>
  <c r="G390" i="1"/>
  <c r="K390" i="1" s="1"/>
  <c r="O390" i="1" s="1"/>
  <c r="G393" i="1"/>
  <c r="K393" i="1" s="1"/>
  <c r="O393" i="1" s="1"/>
  <c r="G394" i="1"/>
  <c r="K394" i="1" s="1"/>
  <c r="O394" i="1" s="1"/>
  <c r="G398" i="1"/>
  <c r="K398" i="1" s="1"/>
  <c r="O398" i="1" s="1"/>
  <c r="G399" i="1"/>
  <c r="K399" i="1" s="1"/>
  <c r="O399" i="1" s="1"/>
  <c r="G401" i="1"/>
  <c r="K401" i="1" s="1"/>
  <c r="O401" i="1" s="1"/>
  <c r="G403" i="1"/>
  <c r="K403" i="1" s="1"/>
  <c r="O403" i="1" s="1"/>
  <c r="G405" i="1"/>
  <c r="K405" i="1" s="1"/>
  <c r="O405" i="1" s="1"/>
  <c r="G406" i="1"/>
  <c r="K406" i="1" s="1"/>
  <c r="O406" i="1" s="1"/>
  <c r="G408" i="1"/>
  <c r="K408" i="1" s="1"/>
  <c r="O408" i="1" s="1"/>
  <c r="J408" i="1"/>
  <c r="J406" i="1"/>
  <c r="J405" i="1"/>
  <c r="J403" i="1"/>
  <c r="J401" i="1"/>
  <c r="J399" i="1"/>
  <c r="J398" i="1"/>
  <c r="J394" i="1"/>
  <c r="J393" i="1"/>
  <c r="J390" i="1"/>
  <c r="J388" i="1"/>
  <c r="J385" i="1"/>
  <c r="J383" i="1"/>
  <c r="J382" i="1"/>
  <c r="J378" i="1"/>
  <c r="J377" i="1"/>
  <c r="I376" i="1"/>
  <c r="I375" i="1"/>
  <c r="I374" i="1"/>
  <c r="K373" i="1"/>
  <c r="J1066" i="1"/>
  <c r="G1066" i="1"/>
  <c r="K1066" i="1" s="1"/>
  <c r="O1066" i="1" s="1"/>
  <c r="J1023" i="1"/>
  <c r="G1023" i="1"/>
  <c r="K1023" i="1" s="1"/>
  <c r="O1023" i="1" s="1"/>
  <c r="J977" i="1"/>
  <c r="G977" i="1"/>
  <c r="K977" i="1" s="1"/>
  <c r="O977" i="1" s="1"/>
  <c r="J931" i="1"/>
  <c r="G931" i="1"/>
  <c r="K931" i="1" s="1"/>
  <c r="O931" i="1" s="1"/>
  <c r="J839" i="1"/>
  <c r="G839" i="1"/>
  <c r="K839" i="1" s="1"/>
  <c r="O839" i="1" s="1"/>
  <c r="J645" i="1"/>
  <c r="G645" i="1"/>
  <c r="K645" i="1" s="1"/>
  <c r="O645" i="1" s="1"/>
  <c r="J601" i="1"/>
  <c r="K601" i="1"/>
  <c r="O601" i="1" s="1"/>
  <c r="J519" i="1"/>
  <c r="K519" i="1"/>
  <c r="O519" i="1" s="1"/>
  <c r="J436" i="1"/>
  <c r="G436" i="1"/>
  <c r="K436" i="1" s="1"/>
  <c r="O436" i="1" s="1"/>
  <c r="J309" i="1"/>
  <c r="G309" i="1"/>
  <c r="K309" i="1" s="1"/>
  <c r="O309" i="1" s="1"/>
  <c r="J266" i="1"/>
  <c r="G266" i="1"/>
  <c r="K266" i="1" s="1"/>
  <c r="O266" i="1" s="1"/>
  <c r="J224" i="1"/>
  <c r="G224" i="1"/>
  <c r="K224" i="1" s="1"/>
  <c r="O224" i="1" s="1"/>
  <c r="J180" i="1"/>
  <c r="G180" i="1"/>
  <c r="K180" i="1" s="1"/>
  <c r="O180" i="1" s="1"/>
  <c r="J94" i="1"/>
  <c r="G94" i="1"/>
  <c r="K94" i="1" s="1"/>
  <c r="O94" i="1" s="1"/>
  <c r="S753" i="1" l="1"/>
  <c r="S752" i="1"/>
  <c r="S795" i="1"/>
  <c r="S796" i="1"/>
  <c r="K543" i="1"/>
  <c r="O543" i="1" s="1"/>
  <c r="O579" i="1" s="1"/>
  <c r="G579" i="1"/>
  <c r="K377" i="1"/>
  <c r="O377" i="1" s="1"/>
  <c r="O413" i="1" s="1"/>
  <c r="G413" i="1"/>
  <c r="K460" i="1"/>
  <c r="O460" i="1" s="1"/>
  <c r="O496" i="1" s="1"/>
  <c r="G496" i="1"/>
  <c r="K335" i="1"/>
  <c r="O335" i="1" s="1"/>
  <c r="O371" i="1" s="1"/>
  <c r="G371" i="1"/>
  <c r="K796" i="1"/>
  <c r="K753" i="1"/>
  <c r="G424" i="1"/>
  <c r="G254" i="1"/>
  <c r="G215" i="1"/>
  <c r="G308" i="1"/>
  <c r="V752" i="1" l="1"/>
  <c r="S370" i="1"/>
  <c r="S371" i="1"/>
  <c r="S413" i="1"/>
  <c r="S412" i="1"/>
  <c r="V753" i="1"/>
  <c r="S496" i="1"/>
  <c r="S495" i="1"/>
  <c r="V795" i="1"/>
  <c r="V796" i="1"/>
  <c r="K371" i="1"/>
  <c r="K579" i="1"/>
  <c r="K496" i="1"/>
  <c r="K413" i="1"/>
  <c r="I32" i="1"/>
  <c r="I30" i="1"/>
  <c r="I29" i="1"/>
  <c r="K28" i="1"/>
  <c r="J1080" i="1"/>
  <c r="G1080" i="1"/>
  <c r="K1080" i="1" s="1"/>
  <c r="O1080" i="1" s="1"/>
  <c r="J948" i="1"/>
  <c r="G948" i="1"/>
  <c r="K948" i="1" s="1"/>
  <c r="O948" i="1" s="1"/>
  <c r="J853" i="1"/>
  <c r="G853" i="1"/>
  <c r="K853" i="1" s="1"/>
  <c r="O853" i="1" s="1"/>
  <c r="J618" i="1"/>
  <c r="K618" i="1"/>
  <c r="O618" i="1" s="1"/>
  <c r="J536" i="1"/>
  <c r="K536" i="1"/>
  <c r="O536" i="1" s="1"/>
  <c r="J453" i="1"/>
  <c r="G453" i="1"/>
  <c r="K453" i="1" s="1"/>
  <c r="O453" i="1" s="1"/>
  <c r="J323" i="1"/>
  <c r="G323" i="1"/>
  <c r="K323" i="1" s="1"/>
  <c r="O323" i="1" s="1"/>
  <c r="J280" i="1"/>
  <c r="G280" i="1"/>
  <c r="K280" i="1" s="1"/>
  <c r="O280" i="1" s="1"/>
  <c r="J238" i="1"/>
  <c r="G238" i="1"/>
  <c r="K238" i="1" s="1"/>
  <c r="O238" i="1" s="1"/>
  <c r="G1186" i="1"/>
  <c r="G1188" i="1" s="1"/>
  <c r="K1188" i="1" s="1"/>
  <c r="I1184" i="1"/>
  <c r="K1183" i="1"/>
  <c r="V371" i="1" l="1"/>
  <c r="Z371" i="1" s="1"/>
  <c r="V370" i="1"/>
  <c r="V495" i="1"/>
  <c r="V412" i="1"/>
  <c r="V496" i="1"/>
  <c r="V413" i="1"/>
  <c r="Z538" i="1" s="1"/>
  <c r="K1186" i="1"/>
  <c r="O1186" i="1" s="1"/>
  <c r="O1188" i="1" s="1"/>
  <c r="G1232" i="1"/>
  <c r="G1234" i="1" s="1"/>
  <c r="I1232" i="1"/>
  <c r="K1231" i="1"/>
  <c r="G1092" i="1"/>
  <c r="G1094" i="1" s="1"/>
  <c r="I1089" i="1"/>
  <c r="I1088" i="1"/>
  <c r="K1087" i="1"/>
  <c r="I1288" i="1"/>
  <c r="I1289" i="1"/>
  <c r="G1289" i="1"/>
  <c r="K1289" i="1" s="1"/>
  <c r="O1289" i="1" s="1"/>
  <c r="I1287" i="1"/>
  <c r="G1287" i="1"/>
  <c r="K1287" i="1" s="1"/>
  <c r="O1287" i="1" s="1"/>
  <c r="I1286" i="1"/>
  <c r="K1285" i="1"/>
  <c r="G1239" i="1"/>
  <c r="I1239" i="1"/>
  <c r="G1172" i="1"/>
  <c r="G1174" i="1" s="1"/>
  <c r="I1170" i="1"/>
  <c r="I1169" i="1"/>
  <c r="K1168" i="1"/>
  <c r="S1094" i="1" l="1"/>
  <c r="S1093" i="1"/>
  <c r="S1174" i="1"/>
  <c r="S1173" i="1"/>
  <c r="K1239" i="1"/>
  <c r="O1239" i="1" s="1"/>
  <c r="O1241" i="1" s="1"/>
  <c r="G1241" i="1"/>
  <c r="O1291" i="1"/>
  <c r="O1300" i="1" s="1"/>
  <c r="K49" i="1"/>
  <c r="K1232" i="1"/>
  <c r="O1232" i="1" s="1"/>
  <c r="O1234" i="1" s="1"/>
  <c r="O1243" i="1" s="1"/>
  <c r="K1234" i="1"/>
  <c r="K1094" i="1"/>
  <c r="K1092" i="1"/>
  <c r="O1092" i="1" s="1"/>
  <c r="K1174" i="1"/>
  <c r="K1172" i="1"/>
  <c r="O1172" i="1" s="1"/>
  <c r="O1174" i="1" s="1"/>
  <c r="V1174" i="1" l="1"/>
  <c r="V1093" i="1"/>
  <c r="V1173" i="1"/>
  <c r="V1094" i="1"/>
  <c r="O1094" i="1"/>
  <c r="J1037" i="1"/>
  <c r="G1037" i="1"/>
  <c r="K1037" i="1" s="1"/>
  <c r="O1037" i="1" s="1"/>
  <c r="J1035" i="1"/>
  <c r="G1035" i="1"/>
  <c r="K1035" i="1" s="1"/>
  <c r="O1035" i="1" s="1"/>
  <c r="J1034" i="1"/>
  <c r="G1034" i="1"/>
  <c r="K1034" i="1" s="1"/>
  <c r="O1034" i="1" s="1"/>
  <c r="J1032" i="1"/>
  <c r="G1032" i="1"/>
  <c r="K1032" i="1" s="1"/>
  <c r="O1032" i="1" s="1"/>
  <c r="J1030" i="1"/>
  <c r="G1030" i="1"/>
  <c r="K1030" i="1" s="1"/>
  <c r="O1030" i="1" s="1"/>
  <c r="J1028" i="1"/>
  <c r="G1028" i="1"/>
  <c r="K1028" i="1" s="1"/>
  <c r="O1028" i="1" s="1"/>
  <c r="J1024" i="1"/>
  <c r="G1024" i="1"/>
  <c r="K1024" i="1" s="1"/>
  <c r="O1024" i="1" s="1"/>
  <c r="J1022" i="1"/>
  <c r="G1022" i="1"/>
  <c r="K1022" i="1" s="1"/>
  <c r="O1022" i="1" s="1"/>
  <c r="J1019" i="1"/>
  <c r="G1019" i="1"/>
  <c r="K1019" i="1" s="1"/>
  <c r="O1019" i="1" s="1"/>
  <c r="J1017" i="1"/>
  <c r="G1017" i="1"/>
  <c r="K1017" i="1" s="1"/>
  <c r="O1017" i="1" s="1"/>
  <c r="J1014" i="1"/>
  <c r="G1014" i="1"/>
  <c r="K1014" i="1" s="1"/>
  <c r="O1014" i="1" s="1"/>
  <c r="J1012" i="1"/>
  <c r="G1012" i="1"/>
  <c r="K1012" i="1" s="1"/>
  <c r="O1012" i="1" s="1"/>
  <c r="J1011" i="1"/>
  <c r="G1011" i="1"/>
  <c r="K1011" i="1" s="1"/>
  <c r="O1011" i="1" s="1"/>
  <c r="J1007" i="1"/>
  <c r="G1007" i="1"/>
  <c r="K1007" i="1" s="1"/>
  <c r="O1007" i="1" s="1"/>
  <c r="J1006" i="1"/>
  <c r="G1006" i="1"/>
  <c r="I1005" i="1"/>
  <c r="I1004" i="1"/>
  <c r="I1003" i="1"/>
  <c r="I1002" i="1"/>
  <c r="I1001" i="1"/>
  <c r="I1000" i="1"/>
  <c r="I999" i="1"/>
  <c r="K998" i="1"/>
  <c r="J991" i="1"/>
  <c r="G991" i="1"/>
  <c r="K991" i="1" s="1"/>
  <c r="O991" i="1" s="1"/>
  <c r="J989" i="1"/>
  <c r="G989" i="1"/>
  <c r="K989" i="1" s="1"/>
  <c r="O989" i="1" s="1"/>
  <c r="J988" i="1"/>
  <c r="G988" i="1"/>
  <c r="K988" i="1" s="1"/>
  <c r="O988" i="1" s="1"/>
  <c r="J986" i="1"/>
  <c r="G986" i="1"/>
  <c r="K986" i="1" s="1"/>
  <c r="O986" i="1" s="1"/>
  <c r="J984" i="1"/>
  <c r="G984" i="1"/>
  <c r="K984" i="1" s="1"/>
  <c r="O984" i="1" s="1"/>
  <c r="J982" i="1"/>
  <c r="G982" i="1"/>
  <c r="K982" i="1" s="1"/>
  <c r="O982" i="1" s="1"/>
  <c r="J981" i="1"/>
  <c r="G981" i="1"/>
  <c r="K981" i="1" s="1"/>
  <c r="O981" i="1" s="1"/>
  <c r="J976" i="1"/>
  <c r="G976" i="1"/>
  <c r="K976" i="1" s="1"/>
  <c r="O976" i="1" s="1"/>
  <c r="J973" i="1"/>
  <c r="G973" i="1"/>
  <c r="K973" i="1" s="1"/>
  <c r="O973" i="1" s="1"/>
  <c r="J971" i="1"/>
  <c r="G971" i="1"/>
  <c r="K971" i="1" s="1"/>
  <c r="O971" i="1" s="1"/>
  <c r="J968" i="1"/>
  <c r="G968" i="1"/>
  <c r="K968" i="1" s="1"/>
  <c r="O968" i="1" s="1"/>
  <c r="J966" i="1"/>
  <c r="G966" i="1"/>
  <c r="K966" i="1" s="1"/>
  <c r="O966" i="1" s="1"/>
  <c r="J965" i="1"/>
  <c r="G965" i="1"/>
  <c r="K965" i="1" s="1"/>
  <c r="O965" i="1" s="1"/>
  <c r="J961" i="1"/>
  <c r="G961" i="1"/>
  <c r="K961" i="1" s="1"/>
  <c r="O961" i="1" s="1"/>
  <c r="J960" i="1"/>
  <c r="G960" i="1"/>
  <c r="I959" i="1"/>
  <c r="I958" i="1"/>
  <c r="I957" i="1"/>
  <c r="I956" i="1"/>
  <c r="I955" i="1"/>
  <c r="I954" i="1"/>
  <c r="I953" i="1"/>
  <c r="K952" i="1"/>
  <c r="J945" i="1"/>
  <c r="G945" i="1"/>
  <c r="K945" i="1" s="1"/>
  <c r="O945" i="1" s="1"/>
  <c r="J943" i="1"/>
  <c r="G943" i="1"/>
  <c r="K943" i="1" s="1"/>
  <c r="O943" i="1" s="1"/>
  <c r="J942" i="1"/>
  <c r="G942" i="1"/>
  <c r="K942" i="1" s="1"/>
  <c r="O942" i="1" s="1"/>
  <c r="J940" i="1"/>
  <c r="G940" i="1"/>
  <c r="K940" i="1" s="1"/>
  <c r="O940" i="1" s="1"/>
  <c r="J938" i="1"/>
  <c r="G938" i="1"/>
  <c r="K938" i="1" s="1"/>
  <c r="O938" i="1" s="1"/>
  <c r="J936" i="1"/>
  <c r="G936" i="1"/>
  <c r="K936" i="1" s="1"/>
  <c r="O936" i="1" s="1"/>
  <c r="J932" i="1"/>
  <c r="G932" i="1"/>
  <c r="K932" i="1" s="1"/>
  <c r="O932" i="1" s="1"/>
  <c r="J930" i="1"/>
  <c r="G930" i="1"/>
  <c r="K930" i="1" s="1"/>
  <c r="O930" i="1" s="1"/>
  <c r="J927" i="1"/>
  <c r="G927" i="1"/>
  <c r="K927" i="1" s="1"/>
  <c r="O927" i="1" s="1"/>
  <c r="J925" i="1"/>
  <c r="G925" i="1"/>
  <c r="K925" i="1" s="1"/>
  <c r="O925" i="1" s="1"/>
  <c r="J922" i="1"/>
  <c r="G922" i="1"/>
  <c r="K922" i="1" s="1"/>
  <c r="O922" i="1" s="1"/>
  <c r="J920" i="1"/>
  <c r="G920" i="1"/>
  <c r="K920" i="1" s="1"/>
  <c r="O920" i="1" s="1"/>
  <c r="J919" i="1"/>
  <c r="G919" i="1"/>
  <c r="K919" i="1" s="1"/>
  <c r="O919" i="1" s="1"/>
  <c r="J915" i="1"/>
  <c r="G915" i="1"/>
  <c r="K915" i="1" s="1"/>
  <c r="O915" i="1" s="1"/>
  <c r="J914" i="1"/>
  <c r="G914" i="1"/>
  <c r="I913" i="1"/>
  <c r="I912" i="1"/>
  <c r="I911" i="1"/>
  <c r="I910" i="1"/>
  <c r="I909" i="1"/>
  <c r="I908" i="1"/>
  <c r="I907" i="1"/>
  <c r="K906" i="1"/>
  <c r="G1049" i="1"/>
  <c r="J1049" i="1"/>
  <c r="G1050" i="1"/>
  <c r="K1050" i="1" s="1"/>
  <c r="O1050" i="1" s="1"/>
  <c r="J1050" i="1"/>
  <c r="G1054" i="1"/>
  <c r="K1054" i="1" s="1"/>
  <c r="O1054" i="1" s="1"/>
  <c r="J1054" i="1"/>
  <c r="G1055" i="1"/>
  <c r="K1055" i="1" s="1"/>
  <c r="O1055" i="1" s="1"/>
  <c r="J1055" i="1"/>
  <c r="G1057" i="1"/>
  <c r="K1057" i="1" s="1"/>
  <c r="O1057" i="1" s="1"/>
  <c r="J1057" i="1"/>
  <c r="G1060" i="1"/>
  <c r="K1060" i="1" s="1"/>
  <c r="O1060" i="1" s="1"/>
  <c r="J1060" i="1"/>
  <c r="G1062" i="1"/>
  <c r="K1062" i="1" s="1"/>
  <c r="O1062" i="1" s="1"/>
  <c r="J1062" i="1"/>
  <c r="G1065" i="1"/>
  <c r="K1065" i="1" s="1"/>
  <c r="O1065" i="1" s="1"/>
  <c r="J1065" i="1"/>
  <c r="G1070" i="1"/>
  <c r="K1070" i="1" s="1"/>
  <c r="O1070" i="1" s="1"/>
  <c r="J1070" i="1"/>
  <c r="G1071" i="1"/>
  <c r="K1071" i="1" s="1"/>
  <c r="O1071" i="1" s="1"/>
  <c r="J1071" i="1"/>
  <c r="G1073" i="1"/>
  <c r="K1073" i="1" s="1"/>
  <c r="O1073" i="1" s="1"/>
  <c r="J1073" i="1"/>
  <c r="G1075" i="1"/>
  <c r="K1075" i="1" s="1"/>
  <c r="O1075" i="1" s="1"/>
  <c r="J1075" i="1"/>
  <c r="G822" i="1"/>
  <c r="J822" i="1"/>
  <c r="G823" i="1"/>
  <c r="K823" i="1" s="1"/>
  <c r="O823" i="1" s="1"/>
  <c r="J823" i="1"/>
  <c r="G827" i="1"/>
  <c r="K827" i="1" s="1"/>
  <c r="O827" i="1" s="1"/>
  <c r="J827" i="1"/>
  <c r="G828" i="1"/>
  <c r="K828" i="1" s="1"/>
  <c r="O828" i="1" s="1"/>
  <c r="J828" i="1"/>
  <c r="G830" i="1"/>
  <c r="K830" i="1" s="1"/>
  <c r="O830" i="1" s="1"/>
  <c r="J830" i="1"/>
  <c r="G833" i="1"/>
  <c r="K833" i="1" s="1"/>
  <c r="O833" i="1" s="1"/>
  <c r="J833" i="1"/>
  <c r="G835" i="1"/>
  <c r="K835" i="1" s="1"/>
  <c r="O835" i="1" s="1"/>
  <c r="J835" i="1"/>
  <c r="G838" i="1"/>
  <c r="K838" i="1" s="1"/>
  <c r="O838" i="1" s="1"/>
  <c r="J838" i="1"/>
  <c r="G843" i="1"/>
  <c r="K843" i="1" s="1"/>
  <c r="O843" i="1" s="1"/>
  <c r="J843" i="1"/>
  <c r="G844" i="1"/>
  <c r="K844" i="1" s="1"/>
  <c r="O844" i="1" s="1"/>
  <c r="J844" i="1"/>
  <c r="G846" i="1"/>
  <c r="K846" i="1" s="1"/>
  <c r="O846" i="1" s="1"/>
  <c r="J846" i="1"/>
  <c r="G848" i="1"/>
  <c r="K848" i="1" s="1"/>
  <c r="O848" i="1" s="1"/>
  <c r="J848" i="1"/>
  <c r="G850" i="1"/>
  <c r="K850" i="1" s="1"/>
  <c r="O850" i="1" s="1"/>
  <c r="J850" i="1"/>
  <c r="G628" i="1"/>
  <c r="J628" i="1"/>
  <c r="G629" i="1"/>
  <c r="K629" i="1" s="1"/>
  <c r="O629" i="1" s="1"/>
  <c r="J629" i="1"/>
  <c r="G633" i="1"/>
  <c r="K633" i="1" s="1"/>
  <c r="O633" i="1" s="1"/>
  <c r="J633" i="1"/>
  <c r="G634" i="1"/>
  <c r="K634" i="1" s="1"/>
  <c r="O634" i="1" s="1"/>
  <c r="J634" i="1"/>
  <c r="G636" i="1"/>
  <c r="K636" i="1" s="1"/>
  <c r="O636" i="1" s="1"/>
  <c r="J636" i="1"/>
  <c r="G639" i="1"/>
  <c r="K639" i="1" s="1"/>
  <c r="O639" i="1" s="1"/>
  <c r="J639" i="1"/>
  <c r="G641" i="1"/>
  <c r="K641" i="1" s="1"/>
  <c r="O641" i="1" s="1"/>
  <c r="J641" i="1"/>
  <c r="G644" i="1"/>
  <c r="K644" i="1" s="1"/>
  <c r="O644" i="1" s="1"/>
  <c r="J644" i="1"/>
  <c r="G649" i="1"/>
  <c r="K649" i="1" s="1"/>
  <c r="O649" i="1" s="1"/>
  <c r="J649" i="1"/>
  <c r="G650" i="1"/>
  <c r="K650" i="1" s="1"/>
  <c r="O650" i="1" s="1"/>
  <c r="J650" i="1"/>
  <c r="G652" i="1"/>
  <c r="K652" i="1" s="1"/>
  <c r="O652" i="1" s="1"/>
  <c r="J652" i="1"/>
  <c r="G654" i="1"/>
  <c r="K654" i="1" s="1"/>
  <c r="O654" i="1" s="1"/>
  <c r="J654" i="1"/>
  <c r="I583" i="1"/>
  <c r="J584" i="1"/>
  <c r="K585" i="1"/>
  <c r="O585" i="1" s="1"/>
  <c r="J585" i="1"/>
  <c r="K589" i="1"/>
  <c r="O589" i="1" s="1"/>
  <c r="J589" i="1"/>
  <c r="K590" i="1"/>
  <c r="O590" i="1" s="1"/>
  <c r="J590" i="1"/>
  <c r="K592" i="1"/>
  <c r="O592" i="1" s="1"/>
  <c r="J592" i="1"/>
  <c r="K595" i="1"/>
  <c r="O595" i="1" s="1"/>
  <c r="J595" i="1"/>
  <c r="K597" i="1"/>
  <c r="O597" i="1" s="1"/>
  <c r="J597" i="1"/>
  <c r="K600" i="1"/>
  <c r="O600" i="1" s="1"/>
  <c r="J600" i="1"/>
  <c r="K605" i="1"/>
  <c r="O605" i="1" s="1"/>
  <c r="J605" i="1"/>
  <c r="K606" i="1"/>
  <c r="O606" i="1" s="1"/>
  <c r="J606" i="1"/>
  <c r="K608" i="1"/>
  <c r="O608" i="1" s="1"/>
  <c r="J608" i="1"/>
  <c r="K610" i="1"/>
  <c r="O610" i="1" s="1"/>
  <c r="J610" i="1"/>
  <c r="J502" i="1"/>
  <c r="K503" i="1"/>
  <c r="O503" i="1" s="1"/>
  <c r="J503" i="1"/>
  <c r="K507" i="1"/>
  <c r="O507" i="1" s="1"/>
  <c r="J507" i="1"/>
  <c r="K508" i="1"/>
  <c r="O508" i="1" s="1"/>
  <c r="J508" i="1"/>
  <c r="K510" i="1"/>
  <c r="O510" i="1" s="1"/>
  <c r="J510" i="1"/>
  <c r="K513" i="1"/>
  <c r="O513" i="1" s="1"/>
  <c r="J513" i="1"/>
  <c r="K515" i="1"/>
  <c r="O515" i="1" s="1"/>
  <c r="J515" i="1"/>
  <c r="K518" i="1"/>
  <c r="O518" i="1" s="1"/>
  <c r="J518" i="1"/>
  <c r="K523" i="1"/>
  <c r="O523" i="1" s="1"/>
  <c r="J523" i="1"/>
  <c r="K524" i="1"/>
  <c r="O524" i="1" s="1"/>
  <c r="J524" i="1"/>
  <c r="K526" i="1"/>
  <c r="O526" i="1" s="1"/>
  <c r="J526" i="1"/>
  <c r="K528" i="1"/>
  <c r="O528" i="1" s="1"/>
  <c r="J528" i="1"/>
  <c r="K530" i="1"/>
  <c r="O530" i="1" s="1"/>
  <c r="J530" i="1"/>
  <c r="K531" i="1"/>
  <c r="O531" i="1" s="1"/>
  <c r="J531" i="1"/>
  <c r="G419" i="1"/>
  <c r="J419" i="1"/>
  <c r="G420" i="1"/>
  <c r="K420" i="1" s="1"/>
  <c r="O420" i="1" s="1"/>
  <c r="J420" i="1"/>
  <c r="K424" i="1"/>
  <c r="O424" i="1" s="1"/>
  <c r="J424" i="1"/>
  <c r="G425" i="1"/>
  <c r="K425" i="1" s="1"/>
  <c r="O425" i="1" s="1"/>
  <c r="J425" i="1"/>
  <c r="G427" i="1"/>
  <c r="K427" i="1" s="1"/>
  <c r="O427" i="1" s="1"/>
  <c r="J427" i="1"/>
  <c r="G430" i="1"/>
  <c r="K430" i="1" s="1"/>
  <c r="O430" i="1" s="1"/>
  <c r="J430" i="1"/>
  <c r="G432" i="1"/>
  <c r="K432" i="1" s="1"/>
  <c r="O432" i="1" s="1"/>
  <c r="J432" i="1"/>
  <c r="G435" i="1"/>
  <c r="K435" i="1" s="1"/>
  <c r="O435" i="1" s="1"/>
  <c r="J435" i="1"/>
  <c r="G440" i="1"/>
  <c r="K440" i="1" s="1"/>
  <c r="O440" i="1" s="1"/>
  <c r="J440" i="1"/>
  <c r="G441" i="1"/>
  <c r="K441" i="1" s="1"/>
  <c r="O441" i="1" s="1"/>
  <c r="J441" i="1"/>
  <c r="J292" i="1"/>
  <c r="J293" i="1"/>
  <c r="J297" i="1"/>
  <c r="J298" i="1"/>
  <c r="J300" i="1"/>
  <c r="J303" i="1"/>
  <c r="J305" i="1"/>
  <c r="J308" i="1"/>
  <c r="J313" i="1"/>
  <c r="J314" i="1"/>
  <c r="J316" i="1"/>
  <c r="J318" i="1"/>
  <c r="J320" i="1"/>
  <c r="G292" i="1"/>
  <c r="G293" i="1"/>
  <c r="K293" i="1" s="1"/>
  <c r="O293" i="1" s="1"/>
  <c r="G297" i="1"/>
  <c r="K297" i="1" s="1"/>
  <c r="O297" i="1" s="1"/>
  <c r="G298" i="1"/>
  <c r="K298" i="1" s="1"/>
  <c r="O298" i="1" s="1"/>
  <c r="G300" i="1"/>
  <c r="K300" i="1" s="1"/>
  <c r="O300" i="1" s="1"/>
  <c r="G303" i="1"/>
  <c r="K303" i="1" s="1"/>
  <c r="O303" i="1" s="1"/>
  <c r="G305" i="1"/>
  <c r="K305" i="1" s="1"/>
  <c r="O305" i="1" s="1"/>
  <c r="K308" i="1"/>
  <c r="O308" i="1" s="1"/>
  <c r="G313" i="1"/>
  <c r="K313" i="1" s="1"/>
  <c r="O313" i="1" s="1"/>
  <c r="G314" i="1"/>
  <c r="K314" i="1" s="1"/>
  <c r="O314" i="1" s="1"/>
  <c r="G316" i="1"/>
  <c r="K316" i="1" s="1"/>
  <c r="O316" i="1" s="1"/>
  <c r="G318" i="1"/>
  <c r="K318" i="1" s="1"/>
  <c r="O318" i="1" s="1"/>
  <c r="G320" i="1"/>
  <c r="K320" i="1" s="1"/>
  <c r="O320" i="1" s="1"/>
  <c r="G321" i="1"/>
  <c r="J249" i="1"/>
  <c r="J250" i="1"/>
  <c r="J254" i="1"/>
  <c r="J255" i="1"/>
  <c r="J257" i="1"/>
  <c r="J260" i="1"/>
  <c r="J262" i="1"/>
  <c r="J265" i="1"/>
  <c r="J270" i="1"/>
  <c r="J271" i="1"/>
  <c r="J273" i="1"/>
  <c r="J275" i="1"/>
  <c r="J277" i="1"/>
  <c r="J278" i="1"/>
  <c r="J283" i="1"/>
  <c r="G249" i="1"/>
  <c r="G250" i="1"/>
  <c r="K250" i="1" s="1"/>
  <c r="O250" i="1" s="1"/>
  <c r="K254" i="1"/>
  <c r="O254" i="1" s="1"/>
  <c r="G255" i="1"/>
  <c r="K255" i="1" s="1"/>
  <c r="O255" i="1" s="1"/>
  <c r="G257" i="1"/>
  <c r="K257" i="1" s="1"/>
  <c r="O257" i="1" s="1"/>
  <c r="G260" i="1"/>
  <c r="K260" i="1" s="1"/>
  <c r="O260" i="1" s="1"/>
  <c r="G262" i="1"/>
  <c r="K262" i="1" s="1"/>
  <c r="O262" i="1" s="1"/>
  <c r="G265" i="1"/>
  <c r="K265" i="1" s="1"/>
  <c r="O265" i="1" s="1"/>
  <c r="G270" i="1"/>
  <c r="K270" i="1" s="1"/>
  <c r="O270" i="1" s="1"/>
  <c r="G271" i="1"/>
  <c r="K271" i="1" s="1"/>
  <c r="O271" i="1" s="1"/>
  <c r="G273" i="1"/>
  <c r="K273" i="1" s="1"/>
  <c r="O273" i="1" s="1"/>
  <c r="G275" i="1"/>
  <c r="K275" i="1" s="1"/>
  <c r="O275" i="1" s="1"/>
  <c r="G277" i="1"/>
  <c r="K277" i="1" s="1"/>
  <c r="O277" i="1" s="1"/>
  <c r="G278" i="1"/>
  <c r="K278" i="1" s="1"/>
  <c r="O278" i="1" s="1"/>
  <c r="J207" i="1"/>
  <c r="J208" i="1"/>
  <c r="J212" i="1"/>
  <c r="J213" i="1"/>
  <c r="J215" i="1"/>
  <c r="J218" i="1"/>
  <c r="J220" i="1"/>
  <c r="J223" i="1"/>
  <c r="J227" i="1"/>
  <c r="J229" i="1"/>
  <c r="J231" i="1"/>
  <c r="J233" i="1"/>
  <c r="J235" i="1"/>
  <c r="G207" i="1"/>
  <c r="G208" i="1"/>
  <c r="K208" i="1" s="1"/>
  <c r="O208" i="1" s="1"/>
  <c r="G212" i="1"/>
  <c r="K212" i="1" s="1"/>
  <c r="O212" i="1" s="1"/>
  <c r="G213" i="1"/>
  <c r="K213" i="1" s="1"/>
  <c r="O213" i="1" s="1"/>
  <c r="K215" i="1"/>
  <c r="O215" i="1" s="1"/>
  <c r="G218" i="1"/>
  <c r="K218" i="1" s="1"/>
  <c r="O218" i="1" s="1"/>
  <c r="G220" i="1"/>
  <c r="G223" i="1"/>
  <c r="K223" i="1" s="1"/>
  <c r="O223" i="1" s="1"/>
  <c r="G227" i="1"/>
  <c r="K227" i="1" s="1"/>
  <c r="O227" i="1" s="1"/>
  <c r="G229" i="1"/>
  <c r="K229" i="1" s="1"/>
  <c r="O229" i="1" s="1"/>
  <c r="G231" i="1"/>
  <c r="K231" i="1" s="1"/>
  <c r="O231" i="1" s="1"/>
  <c r="G233" i="1"/>
  <c r="K233" i="1" s="1"/>
  <c r="O233" i="1" s="1"/>
  <c r="G235" i="1"/>
  <c r="K235" i="1" s="1"/>
  <c r="O235" i="1" s="1"/>
  <c r="J165" i="1"/>
  <c r="J166" i="1"/>
  <c r="J170" i="1"/>
  <c r="J171" i="1"/>
  <c r="J173" i="1"/>
  <c r="J176" i="1"/>
  <c r="J178" i="1"/>
  <c r="J179" i="1"/>
  <c r="J185" i="1"/>
  <c r="J187" i="1"/>
  <c r="J189" i="1"/>
  <c r="J190" i="1"/>
  <c r="J193" i="1"/>
  <c r="J194" i="1"/>
  <c r="G165" i="1"/>
  <c r="G166" i="1"/>
  <c r="K166" i="1" s="1"/>
  <c r="O166" i="1" s="1"/>
  <c r="G170" i="1"/>
  <c r="K170" i="1" s="1"/>
  <c r="O170" i="1" s="1"/>
  <c r="G171" i="1"/>
  <c r="K171" i="1" s="1"/>
  <c r="O171" i="1" s="1"/>
  <c r="G173" i="1"/>
  <c r="K173" i="1" s="1"/>
  <c r="O173" i="1" s="1"/>
  <c r="G176" i="1"/>
  <c r="K176" i="1" s="1"/>
  <c r="O176" i="1" s="1"/>
  <c r="G178" i="1"/>
  <c r="K178" i="1" s="1"/>
  <c r="O178" i="1" s="1"/>
  <c r="G179" i="1"/>
  <c r="K179" i="1" s="1"/>
  <c r="O179" i="1" s="1"/>
  <c r="G185" i="1"/>
  <c r="K185" i="1" s="1"/>
  <c r="O185" i="1" s="1"/>
  <c r="G187" i="1"/>
  <c r="K187" i="1" s="1"/>
  <c r="O187" i="1" s="1"/>
  <c r="G189" i="1"/>
  <c r="K189" i="1" s="1"/>
  <c r="O189" i="1" s="1"/>
  <c r="G190" i="1"/>
  <c r="K190" i="1" s="1"/>
  <c r="O190" i="1" s="1"/>
  <c r="G193" i="1"/>
  <c r="K193" i="1" s="1"/>
  <c r="O193" i="1" s="1"/>
  <c r="J79" i="1"/>
  <c r="J82" i="1"/>
  <c r="J84" i="1"/>
  <c r="J85" i="1"/>
  <c r="J87" i="1"/>
  <c r="J90" i="1"/>
  <c r="J92" i="1"/>
  <c r="J93" i="1"/>
  <c r="J98" i="1"/>
  <c r="J101" i="1"/>
  <c r="J103" i="1"/>
  <c r="J104" i="1"/>
  <c r="J107" i="1"/>
  <c r="J108" i="1"/>
  <c r="J110" i="1"/>
  <c r="K79" i="1"/>
  <c r="O79" i="1" s="1"/>
  <c r="G82" i="1"/>
  <c r="G84" i="1"/>
  <c r="K84" i="1" s="1"/>
  <c r="O84" i="1" s="1"/>
  <c r="G85" i="1"/>
  <c r="K85" i="1" s="1"/>
  <c r="O85" i="1" s="1"/>
  <c r="G87" i="1"/>
  <c r="K87" i="1" s="1"/>
  <c r="O87" i="1" s="1"/>
  <c r="G90" i="1"/>
  <c r="K90" i="1" s="1"/>
  <c r="O90" i="1" s="1"/>
  <c r="G92" i="1"/>
  <c r="K92" i="1" s="1"/>
  <c r="O92" i="1" s="1"/>
  <c r="G93" i="1"/>
  <c r="K93" i="1" s="1"/>
  <c r="O93" i="1" s="1"/>
  <c r="G98" i="1"/>
  <c r="K98" i="1" s="1"/>
  <c r="O98" i="1" s="1"/>
  <c r="G101" i="1"/>
  <c r="K101" i="1" s="1"/>
  <c r="O101" i="1" s="1"/>
  <c r="G103" i="1"/>
  <c r="K103" i="1" s="1"/>
  <c r="O103" i="1" s="1"/>
  <c r="G104" i="1"/>
  <c r="K104" i="1" s="1"/>
  <c r="O104" i="1" s="1"/>
  <c r="G107" i="1"/>
  <c r="K107" i="1" s="1"/>
  <c r="O107" i="1" s="1"/>
  <c r="K108" i="1"/>
  <c r="O108" i="1" s="1"/>
  <c r="K110" i="1"/>
  <c r="O110" i="1" s="1"/>
  <c r="G10" i="1"/>
  <c r="G11" i="1"/>
  <c r="K11" i="1" s="1"/>
  <c r="O11" i="1" s="1"/>
  <c r="G12" i="1"/>
  <c r="K12" i="1" s="1"/>
  <c r="O12" i="1" s="1"/>
  <c r="G14" i="1"/>
  <c r="K14" i="1" s="1"/>
  <c r="O14" i="1" s="1"/>
  <c r="G15" i="1"/>
  <c r="K15" i="1" s="1"/>
  <c r="O15" i="1" s="1"/>
  <c r="G16" i="1"/>
  <c r="K16" i="1" s="1"/>
  <c r="O16" i="1" s="1"/>
  <c r="G17" i="1"/>
  <c r="K17" i="1" s="1"/>
  <c r="O17" i="1" s="1"/>
  <c r="G18" i="1"/>
  <c r="K18" i="1" s="1"/>
  <c r="O18" i="1" s="1"/>
  <c r="G19" i="1"/>
  <c r="K19" i="1" s="1"/>
  <c r="O19" i="1" s="1"/>
  <c r="J10" i="1"/>
  <c r="J11" i="1"/>
  <c r="J12" i="1"/>
  <c r="J14" i="1"/>
  <c r="J15" i="1"/>
  <c r="J16" i="1"/>
  <c r="J17" i="1"/>
  <c r="J18" i="1"/>
  <c r="J19" i="1"/>
  <c r="G115" i="1" l="1"/>
  <c r="K220" i="1"/>
  <c r="O220" i="1" s="1"/>
  <c r="K207" i="1"/>
  <c r="O207" i="1" s="1"/>
  <c r="K292" i="1"/>
  <c r="O292" i="1" s="1"/>
  <c r="K822" i="1"/>
  <c r="O822" i="1" s="1"/>
  <c r="K1049" i="1"/>
  <c r="O1049" i="1" s="1"/>
  <c r="K165" i="1"/>
  <c r="O165" i="1" s="1"/>
  <c r="K419" i="1"/>
  <c r="O419" i="1" s="1"/>
  <c r="K502" i="1"/>
  <c r="O502" i="1" s="1"/>
  <c r="K584" i="1"/>
  <c r="O584" i="1" s="1"/>
  <c r="K914" i="1"/>
  <c r="O914" i="1" s="1"/>
  <c r="O950" i="1" s="1"/>
  <c r="G950" i="1"/>
  <c r="K1006" i="1"/>
  <c r="O1006" i="1" s="1"/>
  <c r="O1042" i="1" s="1"/>
  <c r="G1042" i="1"/>
  <c r="K960" i="1"/>
  <c r="O960" i="1" s="1"/>
  <c r="O996" i="1" s="1"/>
  <c r="G996" i="1"/>
  <c r="G26" i="1"/>
  <c r="K628" i="1"/>
  <c r="O628" i="1" s="1"/>
  <c r="K249" i="1"/>
  <c r="O249" i="1" s="1"/>
  <c r="G285" i="1"/>
  <c r="K82" i="1"/>
  <c r="O82" i="1" s="1"/>
  <c r="O115" i="1" s="1"/>
  <c r="K10" i="1"/>
  <c r="O10" i="1" s="1"/>
  <c r="O26" i="1" s="1"/>
  <c r="Q49" i="1" s="1"/>
  <c r="K283" i="1"/>
  <c r="O283" i="1" s="1"/>
  <c r="S285" i="1" l="1"/>
  <c r="V285" i="1" s="1"/>
  <c r="S284" i="1"/>
  <c r="S995" i="1"/>
  <c r="S996" i="1"/>
  <c r="S1042" i="1"/>
  <c r="S1041" i="1"/>
  <c r="S950" i="1"/>
  <c r="S949" i="1"/>
  <c r="S25" i="1"/>
  <c r="O285" i="1"/>
  <c r="K26" i="1"/>
  <c r="K1042" i="1"/>
  <c r="K950" i="1"/>
  <c r="K996" i="1"/>
  <c r="J1083" i="1"/>
  <c r="G1083" i="1"/>
  <c r="U25" i="1" l="1"/>
  <c r="U48" i="1" s="1"/>
  <c r="U72" i="1" s="1"/>
  <c r="V25" i="1"/>
  <c r="W25" i="1"/>
  <c r="W48" i="1" s="1"/>
  <c r="W72" i="1" s="1"/>
  <c r="V996" i="1"/>
  <c r="V950" i="1"/>
  <c r="V115" i="1"/>
  <c r="V1041" i="1"/>
  <c r="V284" i="1"/>
  <c r="V949" i="1"/>
  <c r="T26" i="1"/>
  <c r="T49" i="1" s="1"/>
  <c r="V26" i="1"/>
  <c r="W26" i="1" s="1"/>
  <c r="W49" i="1" s="1"/>
  <c r="W73" i="1" s="1"/>
  <c r="V995" i="1"/>
  <c r="V114" i="1"/>
  <c r="W114" i="1" s="1"/>
  <c r="W157" i="1" s="1"/>
  <c r="U114" i="1"/>
  <c r="U157" i="1" s="1"/>
  <c r="V1042" i="1"/>
  <c r="K1083" i="1"/>
  <c r="O1083" i="1" s="1"/>
  <c r="I806" i="1"/>
  <c r="G806" i="1"/>
  <c r="K806" i="1" s="1"/>
  <c r="O806" i="1" s="1"/>
  <c r="O808" i="1" s="1"/>
  <c r="I805" i="1"/>
  <c r="K804" i="1"/>
  <c r="G1268" i="1"/>
  <c r="K1268" i="1" s="1"/>
  <c r="O1268" i="1" s="1"/>
  <c r="I1268" i="1"/>
  <c r="X49" i="1" l="1"/>
  <c r="T73" i="1"/>
  <c r="W115" i="1"/>
  <c r="W158" i="1" s="1"/>
  <c r="G808" i="1"/>
  <c r="K808" i="1" s="1"/>
  <c r="I1249" i="1"/>
  <c r="G1249" i="1"/>
  <c r="K1249" i="1" s="1"/>
  <c r="O1249" i="1" s="1"/>
  <c r="G659" i="1"/>
  <c r="G450" i="1"/>
  <c r="G448" i="1"/>
  <c r="G326" i="1"/>
  <c r="G328" i="1" s="1"/>
  <c r="G241" i="1"/>
  <c r="G236" i="1"/>
  <c r="S328" i="1" l="1"/>
  <c r="S327" i="1"/>
  <c r="X73" i="1"/>
  <c r="T115" i="1"/>
  <c r="G243" i="1"/>
  <c r="R3" i="1"/>
  <c r="V327" i="1" l="1"/>
  <c r="X115" i="1"/>
  <c r="T158" i="1"/>
  <c r="X158" i="1" s="1"/>
  <c r="S242" i="1"/>
  <c r="S243" i="1"/>
  <c r="V243" i="1" s="1"/>
  <c r="V328" i="1"/>
  <c r="J443" i="1"/>
  <c r="J445" i="1"/>
  <c r="I418" i="1"/>
  <c r="J1078" i="1"/>
  <c r="J1077" i="1"/>
  <c r="J856" i="1"/>
  <c r="J851" i="1"/>
  <c r="I821" i="1"/>
  <c r="I1048" i="1"/>
  <c r="J656" i="1"/>
  <c r="J657" i="1"/>
  <c r="I627" i="1"/>
  <c r="J321" i="1"/>
  <c r="J326" i="1"/>
  <c r="I291" i="1"/>
  <c r="J236" i="1"/>
  <c r="J241" i="1"/>
  <c r="I248" i="1"/>
  <c r="I206" i="1"/>
  <c r="J196" i="1"/>
  <c r="I164" i="1"/>
  <c r="J533" i="1"/>
  <c r="I78" i="1"/>
  <c r="I9" i="1"/>
  <c r="J612" i="1"/>
  <c r="K659" i="1"/>
  <c r="O659" i="1" s="1"/>
  <c r="J659" i="1"/>
  <c r="J615" i="1"/>
  <c r="K615" i="1"/>
  <c r="O615" i="1" s="1"/>
  <c r="J613" i="1"/>
  <c r="K613" i="1"/>
  <c r="O613" i="1" s="1"/>
  <c r="J450" i="1"/>
  <c r="K450" i="1"/>
  <c r="O450" i="1" s="1"/>
  <c r="J448" i="1"/>
  <c r="J447" i="1"/>
  <c r="G620" i="1"/>
  <c r="G538" i="1"/>
  <c r="G447" i="1"/>
  <c r="K447" i="1" s="1"/>
  <c r="O447" i="1" s="1"/>
  <c r="S538" i="1" l="1"/>
  <c r="S537" i="1"/>
  <c r="V242" i="1"/>
  <c r="K612" i="1"/>
  <c r="O612" i="1" s="1"/>
  <c r="O620" i="1" s="1"/>
  <c r="K533" i="1"/>
  <c r="O533" i="1" s="1"/>
  <c r="O538" i="1" s="1"/>
  <c r="K448" i="1"/>
  <c r="O448" i="1" s="1"/>
  <c r="V537" i="1" l="1"/>
  <c r="V538" i="1"/>
  <c r="I1247" i="1"/>
  <c r="K1248" i="1"/>
  <c r="G1250" i="1"/>
  <c r="K1250" i="1" s="1"/>
  <c r="O1250" i="1" s="1"/>
  <c r="I1250" i="1"/>
  <c r="G1251" i="1"/>
  <c r="K1251" i="1" s="1"/>
  <c r="O1251" i="1" s="1"/>
  <c r="I1251" i="1"/>
  <c r="G1252" i="1"/>
  <c r="K1252" i="1" s="1"/>
  <c r="O1252" i="1" s="1"/>
  <c r="I1252" i="1"/>
  <c r="I1256" i="1"/>
  <c r="K1257" i="1"/>
  <c r="G1258" i="1"/>
  <c r="K1258" i="1" s="1"/>
  <c r="I1258" i="1"/>
  <c r="I1262" i="1"/>
  <c r="K1263" i="1"/>
  <c r="G1264" i="1"/>
  <c r="K1264" i="1" s="1"/>
  <c r="O1264" i="1" s="1"/>
  <c r="I1264" i="1"/>
  <c r="G1265" i="1"/>
  <c r="K1265" i="1" s="1"/>
  <c r="O1265" i="1" s="1"/>
  <c r="I1265" i="1"/>
  <c r="G1266" i="1"/>
  <c r="K1266" i="1" s="1"/>
  <c r="O1266" i="1" s="1"/>
  <c r="I1266" i="1"/>
  <c r="G1267" i="1"/>
  <c r="K1267" i="1" s="1"/>
  <c r="O1267" i="1" s="1"/>
  <c r="I1267" i="1"/>
  <c r="I1272" i="1"/>
  <c r="K1273" i="1"/>
  <c r="G1274" i="1"/>
  <c r="K1274" i="1" s="1"/>
  <c r="I1274" i="1"/>
  <c r="G1275" i="1"/>
  <c r="K1275" i="1" s="1"/>
  <c r="I1275" i="1"/>
  <c r="G1276" i="1"/>
  <c r="K1276" i="1" s="1"/>
  <c r="O1276" i="1" s="1"/>
  <c r="I1276" i="1"/>
  <c r="G1277" i="1"/>
  <c r="K1277" i="1" s="1"/>
  <c r="O1277" i="1" s="1"/>
  <c r="I1277" i="1"/>
  <c r="G443" i="1"/>
  <c r="G196" i="1"/>
  <c r="G194" i="1"/>
  <c r="G1078" i="1"/>
  <c r="G1077" i="1"/>
  <c r="G856" i="1"/>
  <c r="G851" i="1"/>
  <c r="G656" i="1"/>
  <c r="K1236" i="1"/>
  <c r="K1044" i="1"/>
  <c r="K814" i="1"/>
  <c r="K622" i="1"/>
  <c r="K581" i="1"/>
  <c r="K499" i="1"/>
  <c r="K415" i="1"/>
  <c r="K287" i="1"/>
  <c r="K245" i="1"/>
  <c r="K203" i="1"/>
  <c r="K160" i="1"/>
  <c r="K75" i="1"/>
  <c r="K5" i="1"/>
  <c r="I247" i="1"/>
  <c r="I246" i="1"/>
  <c r="I163" i="1"/>
  <c r="G1085" i="1" l="1"/>
  <c r="G858" i="1"/>
  <c r="O1270" i="1"/>
  <c r="O1254" i="1"/>
  <c r="O1279" i="1"/>
  <c r="K194" i="1"/>
  <c r="O194" i="1" s="1"/>
  <c r="G201" i="1"/>
  <c r="S201" i="1" s="1"/>
  <c r="O1258" i="1"/>
  <c r="O1260" i="1" s="1"/>
  <c r="K620" i="1"/>
  <c r="G1260" i="1"/>
  <c r="K1260" i="1" s="1"/>
  <c r="G1279" i="1"/>
  <c r="K1279" i="1" s="1"/>
  <c r="G1254" i="1"/>
  <c r="K1254" i="1" s="1"/>
  <c r="G1270" i="1"/>
  <c r="K1270" i="1" s="1"/>
  <c r="I582" i="1"/>
  <c r="I501" i="1"/>
  <c r="I500" i="1"/>
  <c r="G445" i="1"/>
  <c r="K445" i="1" s="1"/>
  <c r="O445" i="1" s="1"/>
  <c r="I417" i="1"/>
  <c r="I416" i="1"/>
  <c r="K1078" i="1"/>
  <c r="O1078" i="1" s="1"/>
  <c r="K1077" i="1"/>
  <c r="O1077" i="1" s="1"/>
  <c r="I1047" i="1"/>
  <c r="I1046" i="1"/>
  <c r="I1045" i="1"/>
  <c r="I1238" i="1"/>
  <c r="I1237" i="1"/>
  <c r="I817" i="1"/>
  <c r="I818" i="1"/>
  <c r="I819" i="1"/>
  <c r="I820" i="1"/>
  <c r="K856" i="1"/>
  <c r="O856" i="1" s="1"/>
  <c r="I816" i="1"/>
  <c r="I815" i="1"/>
  <c r="S200" i="1" l="1"/>
  <c r="S858" i="1"/>
  <c r="S857" i="1"/>
  <c r="S1085" i="1"/>
  <c r="S1084" i="1"/>
  <c r="O1281" i="1"/>
  <c r="O1299" i="1" s="1"/>
  <c r="G455" i="1"/>
  <c r="O1085" i="1"/>
  <c r="O1298" i="1"/>
  <c r="K538" i="1"/>
  <c r="K285" i="1"/>
  <c r="K1085" i="1"/>
  <c r="K443" i="1"/>
  <c r="O443" i="1" s="1"/>
  <c r="O455" i="1" s="1"/>
  <c r="K858" i="1"/>
  <c r="K851" i="1"/>
  <c r="O851" i="1" s="1"/>
  <c r="O858" i="1" s="1"/>
  <c r="K656" i="1"/>
  <c r="O656" i="1" s="1"/>
  <c r="G657" i="1"/>
  <c r="G664" i="1" s="1"/>
  <c r="I626" i="1"/>
  <c r="I625" i="1"/>
  <c r="I624" i="1"/>
  <c r="I623" i="1"/>
  <c r="K321" i="1"/>
  <c r="O321" i="1" s="1"/>
  <c r="I290" i="1"/>
  <c r="I289" i="1"/>
  <c r="I288" i="1"/>
  <c r="K241" i="1"/>
  <c r="O241" i="1" s="1"/>
  <c r="I205" i="1"/>
  <c r="I204" i="1"/>
  <c r="K196" i="1"/>
  <c r="O196" i="1" s="1"/>
  <c r="O201" i="1" s="1"/>
  <c r="I162" i="1"/>
  <c r="I161" i="1"/>
  <c r="K455" i="1" l="1"/>
  <c r="S455" i="1"/>
  <c r="S454" i="1"/>
  <c r="V858" i="1"/>
  <c r="S663" i="1"/>
  <c r="S664" i="1"/>
  <c r="V1084" i="1"/>
  <c r="T201" i="1"/>
  <c r="V201" i="1"/>
  <c r="Z201" i="1" s="1"/>
  <c r="V857" i="1"/>
  <c r="V1085" i="1"/>
  <c r="V200" i="1"/>
  <c r="W200" i="1" s="1"/>
  <c r="W242" i="1" s="1"/>
  <c r="W284" i="1" s="1"/>
  <c r="W327" i="1" s="1"/>
  <c r="W370" i="1" s="1"/>
  <c r="W412" i="1" s="1"/>
  <c r="U200" i="1"/>
  <c r="U242" i="1" s="1"/>
  <c r="U284" i="1" s="1"/>
  <c r="U327" i="1" s="1"/>
  <c r="U370" i="1" s="1"/>
  <c r="U412" i="1" s="1"/>
  <c r="O1190" i="1"/>
  <c r="O1297" i="1" s="1"/>
  <c r="K1241" i="1"/>
  <c r="K657" i="1"/>
  <c r="O657" i="1" s="1"/>
  <c r="K326" i="1"/>
  <c r="O326" i="1" s="1"/>
  <c r="O328" i="1" s="1"/>
  <c r="K243" i="1"/>
  <c r="K236" i="1"/>
  <c r="O236" i="1" s="1"/>
  <c r="O243" i="1" s="1"/>
  <c r="K201" i="1"/>
  <c r="W201" i="1" l="1"/>
  <c r="W243" i="1" s="1"/>
  <c r="W285" i="1" s="1"/>
  <c r="W328" i="1" s="1"/>
  <c r="W371" i="1" s="1"/>
  <c r="W413" i="1" s="1"/>
  <c r="Z1232" i="1"/>
  <c r="V664" i="1"/>
  <c r="V454" i="1"/>
  <c r="W454" i="1" s="1"/>
  <c r="W495" i="1" s="1"/>
  <c r="W537" i="1" s="1"/>
  <c r="W663" i="1" s="1"/>
  <c r="W708" i="1" s="1"/>
  <c r="W752" i="1" s="1"/>
  <c r="W795" i="1" s="1"/>
  <c r="W857" i="1" s="1"/>
  <c r="W903" i="1" s="1"/>
  <c r="W949" i="1" s="1"/>
  <c r="W995" i="1" s="1"/>
  <c r="W1041" i="1" s="1"/>
  <c r="W1084" i="1" s="1"/>
  <c r="W1093" i="1" s="1"/>
  <c r="W1109" i="1" s="1"/>
  <c r="W1125" i="1" s="1"/>
  <c r="W1141" i="1" s="1"/>
  <c r="W1157" i="1" s="1"/>
  <c r="W1165" i="1" s="1"/>
  <c r="W1173" i="1" s="1"/>
  <c r="W1180" i="1" s="1"/>
  <c r="W1201" i="1" s="1"/>
  <c r="W1210" i="1" s="1"/>
  <c r="W1219" i="1" s="1"/>
  <c r="W1228" i="1" s="1"/>
  <c r="U454" i="1"/>
  <c r="U495" i="1" s="1"/>
  <c r="U537" i="1" s="1"/>
  <c r="U663" i="1" s="1"/>
  <c r="U708" i="1" s="1"/>
  <c r="U752" i="1" s="1"/>
  <c r="U795" i="1" s="1"/>
  <c r="U857" i="1" s="1"/>
  <c r="U903" i="1" s="1"/>
  <c r="U949" i="1" s="1"/>
  <c r="U995" i="1" s="1"/>
  <c r="U1041" i="1" s="1"/>
  <c r="U1084" i="1" s="1"/>
  <c r="U1093" i="1" s="1"/>
  <c r="U1109" i="1" s="1"/>
  <c r="U1125" i="1" s="1"/>
  <c r="U1141" i="1" s="1"/>
  <c r="U1157" i="1" s="1"/>
  <c r="U1165" i="1" s="1"/>
  <c r="U1173" i="1" s="1"/>
  <c r="U1180" i="1" s="1"/>
  <c r="U1201" i="1" s="1"/>
  <c r="U1210" i="1" s="1"/>
  <c r="U1219" i="1" s="1"/>
  <c r="U1228" i="1" s="1"/>
  <c r="T243" i="1"/>
  <c r="X201" i="1"/>
  <c r="V663" i="1"/>
  <c r="V455" i="1"/>
  <c r="W455" i="1" s="1"/>
  <c r="W496" i="1" s="1"/>
  <c r="W538" i="1" s="1"/>
  <c r="O664" i="1"/>
  <c r="O810" i="1" s="1"/>
  <c r="K328" i="1"/>
  <c r="K664" i="1"/>
  <c r="I77" i="1"/>
  <c r="I76" i="1"/>
  <c r="I7" i="1"/>
  <c r="I6" i="1"/>
  <c r="T285" i="1" l="1"/>
  <c r="X243" i="1"/>
  <c r="W664" i="1"/>
  <c r="W709" i="1" s="1"/>
  <c r="W753" i="1" s="1"/>
  <c r="W796" i="1" s="1"/>
  <c r="W858" i="1" s="1"/>
  <c r="W904" i="1" s="1"/>
  <c r="W950" i="1" s="1"/>
  <c r="W996" i="1" s="1"/>
  <c r="W1042" i="1" s="1"/>
  <c r="W1085" i="1" s="1"/>
  <c r="W1094" i="1" s="1"/>
  <c r="W1110" i="1" s="1"/>
  <c r="W1126" i="1" s="1"/>
  <c r="W1142" i="1" s="1"/>
  <c r="W1158" i="1" s="1"/>
  <c r="W1166" i="1" s="1"/>
  <c r="W1174" i="1" s="1"/>
  <c r="W1181" i="1" s="1"/>
  <c r="W1202" i="1" s="1"/>
  <c r="W1211" i="1" s="1"/>
  <c r="W1220" i="1" s="1"/>
  <c r="W1229" i="1" s="1"/>
  <c r="O1296" i="1"/>
  <c r="O1302" i="1" s="1"/>
  <c r="X285" i="1" l="1"/>
  <c r="T328" i="1"/>
  <c r="K115" i="1"/>
  <c r="X328" i="1" l="1"/>
  <c r="T371" i="1"/>
  <c r="O1307" i="1"/>
  <c r="X371" i="1" l="1"/>
  <c r="T413" i="1"/>
  <c r="O1311" i="1"/>
  <c r="O1309" i="1"/>
  <c r="X413" i="1" l="1"/>
  <c r="T455" i="1"/>
  <c r="O1313" i="1"/>
  <c r="O1315" i="1" s="1"/>
  <c r="X455" i="1" l="1"/>
  <c r="T496" i="1"/>
  <c r="O1317" i="1"/>
  <c r="X496" i="1" l="1"/>
  <c r="T538" i="1"/>
  <c r="X538" i="1" l="1"/>
  <c r="T664" i="1"/>
  <c r="X664" i="1" l="1"/>
  <c r="T709" i="1"/>
  <c r="X709" i="1" l="1"/>
  <c r="T753" i="1"/>
  <c r="X753" i="1" l="1"/>
  <c r="T796" i="1"/>
  <c r="X796" i="1" l="1"/>
  <c r="T858" i="1"/>
  <c r="X858" i="1" l="1"/>
  <c r="T904" i="1"/>
  <c r="X904" i="1" l="1"/>
  <c r="T950" i="1"/>
  <c r="X950" i="1" l="1"/>
  <c r="T996" i="1"/>
  <c r="X996" i="1" l="1"/>
  <c r="T1042" i="1"/>
  <c r="X1042" i="1" l="1"/>
  <c r="T1085" i="1"/>
  <c r="X1085" i="1" l="1"/>
  <c r="T1094" i="1"/>
  <c r="X1094" i="1" l="1"/>
  <c r="T1110" i="1"/>
  <c r="X1110" i="1" l="1"/>
  <c r="T1126" i="1"/>
  <c r="X1126" i="1" l="1"/>
  <c r="T1142" i="1"/>
  <c r="X1142" i="1" l="1"/>
  <c r="T1158" i="1"/>
  <c r="X1158" i="1" l="1"/>
  <c r="T1166" i="1"/>
  <c r="X1166" i="1" l="1"/>
  <c r="T1174" i="1"/>
  <c r="X1174" i="1" l="1"/>
  <c r="T1181" i="1"/>
  <c r="X1181" i="1" l="1"/>
  <c r="T1202" i="1"/>
  <c r="X1202" i="1" l="1"/>
  <c r="T1211" i="1"/>
  <c r="X1211" i="1" l="1"/>
  <c r="T1220" i="1"/>
  <c r="X1220" i="1" l="1"/>
  <c r="T1229" i="1"/>
  <c r="X1229" i="1" s="1"/>
</calcChain>
</file>

<file path=xl/sharedStrings.xml><?xml version="1.0" encoding="utf-8"?>
<sst xmlns="http://schemas.openxmlformats.org/spreadsheetml/2006/main" count="1907" uniqueCount="271">
  <si>
    <t>P. Iguals</t>
  </si>
  <si>
    <t>Llargada</t>
  </si>
  <si>
    <t>Amplada</t>
  </si>
  <si>
    <t>Fondària</t>
  </si>
  <si>
    <t>Quantitat</t>
  </si>
  <si>
    <t>Total</t>
  </si>
  <si>
    <t>Escomesa provisional electricitat a caseta.</t>
  </si>
  <si>
    <t>Escomesa provisional fontaneria a caseta.</t>
  </si>
  <si>
    <t>Escomesa provisional sanejament a caseta</t>
  </si>
  <si>
    <r>
      <t xml:space="preserve">       </t>
    </r>
    <r>
      <rPr>
        <b/>
        <sz val="10"/>
        <rFont val="Arial"/>
        <family val="2"/>
      </rPr>
      <t>b.- Senyalitzacions.</t>
    </r>
  </si>
  <si>
    <t>Tanca contenció vianants.</t>
  </si>
  <si>
    <t>Cascs de seguretat.</t>
  </si>
  <si>
    <t>Ulleres contra impactes.</t>
  </si>
  <si>
    <t>Mascaretes antipols.</t>
  </si>
  <si>
    <t>Protectors auditius.</t>
  </si>
  <si>
    <t>Comité de seguretat e higiene.</t>
  </si>
  <si>
    <t>Formació de seguretat e higiene.</t>
  </si>
  <si>
    <t>Reconeixement mèdic obligatori.</t>
  </si>
  <si>
    <t>Equip de neteja i conservació.</t>
  </si>
  <si>
    <t>Total ml</t>
  </si>
  <si>
    <t>Total m³</t>
  </si>
  <si>
    <t>Unitats</t>
  </si>
  <si>
    <t>Preu ut.</t>
  </si>
  <si>
    <t>Benefici Industrial, (6%):</t>
  </si>
  <si>
    <t>Despeses Generals, (13%):</t>
  </si>
  <si>
    <t>l'abocador</t>
  </si>
  <si>
    <t>SUBTOTAL:</t>
  </si>
  <si>
    <r>
      <t>Total m</t>
    </r>
    <r>
      <rPr>
        <sz val="10"/>
        <rFont val="Calibri"/>
        <family val="2"/>
      </rPr>
      <t>²</t>
    </r>
  </si>
  <si>
    <t>Total ut</t>
  </si>
  <si>
    <t xml:space="preserve">        d.- Ma d'obra de seguretat.</t>
  </si>
  <si>
    <r>
      <t xml:space="preserve">5.6.- </t>
    </r>
    <r>
      <rPr>
        <b/>
        <u/>
        <sz val="10"/>
        <rFont val="Arial"/>
        <family val="2"/>
      </rPr>
      <t>Pressupost d'Execució per Contracta.</t>
    </r>
  </si>
  <si>
    <t>Excavació per a localització de serveis</t>
  </si>
  <si>
    <t xml:space="preserve">en terreny no classificat amb mitjans </t>
  </si>
  <si>
    <t>manuals i terres deixades a la vora.</t>
  </si>
  <si>
    <r>
      <t>Total m</t>
    </r>
    <r>
      <rPr>
        <sz val="10"/>
        <rFont val="Calibri"/>
        <family val="2"/>
      </rPr>
      <t>³</t>
    </r>
  </si>
  <si>
    <t>màquina tallajunts amb disc de diamant,</t>
  </si>
  <si>
    <t>retroexcavadora amb martell trencador.</t>
  </si>
  <si>
    <t>Rebliment i piconatge de rasa d'amplada més</t>
  </si>
  <si>
    <t>de 0,6 i fins a 1,5 m, amb sorra, en tongades</t>
  </si>
  <si>
    <t>de gruix de més de 25 i fins a 50 cm utilitzant</t>
  </si>
  <si>
    <t>picó vibrant.</t>
  </si>
  <si>
    <t>Banda contínua de plàstic de color, de 30 cm</t>
  </si>
  <si>
    <t>d'amplada, col·locada al llarg de la rasa a 20</t>
  </si>
  <si>
    <t>cm per sobre de la canonada, per a malla</t>
  </si>
  <si>
    <t>senyalitzadora.</t>
  </si>
  <si>
    <t xml:space="preserve">grandària màxima del granulat 20 mm, </t>
  </si>
  <si>
    <t xml:space="preserve">escampat des de camió, estesa i vibratge </t>
  </si>
  <si>
    <t>manual i acabat reglejat.</t>
  </si>
  <si>
    <t>TOTAL OBRA CIVIL:</t>
  </si>
  <si>
    <t xml:space="preserve">Tub de polietilè de PE-100, de 63 mm de </t>
  </si>
  <si>
    <t>diàmetre nominal, de 16 bar de pressió nominal</t>
  </si>
  <si>
    <t>per aigua potable UNE-EN 12202-2, connectat</t>
  </si>
  <si>
    <t>a pressió, amb grau de dificultat mitja,</t>
  </si>
  <si>
    <t>utilitzant unions soldades i col·locat al fons de</t>
  </si>
  <si>
    <t xml:space="preserve">i tapa de fosa modular EN-GJS-500-7 </t>
  </si>
  <si>
    <t>(250 micres), comporta de fosa+EPDM i</t>
  </si>
  <si>
    <t>tancament de seient elàstic, eix d'acer inox</t>
  </si>
  <si>
    <t>la rasa. Inclou accessoris termosoldables</t>
  </si>
  <si>
    <t>Càrrega de terres procedents de l'excavació,</t>
  </si>
  <si>
    <t>sobre camió volquet de 10 Tn, mitjançant</t>
  </si>
  <si>
    <t>mini-pala carregadora.</t>
  </si>
  <si>
    <t>Tall en paviment i mescla bituminosa amb</t>
  </si>
  <si>
    <t>d'amplada amb retroexcavadora amb</t>
  </si>
  <si>
    <t>martell trencador. Trams amples.</t>
  </si>
  <si>
    <t xml:space="preserve">Excavació de rasa de fins a 0,6 m d'amplada i  </t>
  </si>
  <si>
    <t>fins a 1 m de fondària, en terreny fluix, amb</t>
  </si>
  <si>
    <t>fins a 1 m de fondària, en terreny dur, amb</t>
  </si>
  <si>
    <t>d'acord als plànols de la xarxa existent.</t>
  </si>
  <si>
    <t>T</t>
  </si>
  <si>
    <t>Peó</t>
  </si>
  <si>
    <t>Oficial</t>
  </si>
  <si>
    <t xml:space="preserve">Temps </t>
  </si>
  <si>
    <t xml:space="preserve"> acumulat</t>
  </si>
  <si>
    <t>Dies</t>
  </si>
  <si>
    <t>(8 hores)</t>
  </si>
  <si>
    <t>Pressupost Execució Material</t>
  </si>
  <si>
    <t>Import:</t>
  </si>
  <si>
    <t>L'ENGINYER TÈCNIC INDUSTRIAL</t>
  </si>
  <si>
    <t>Joan Vilella Vilana</t>
  </si>
  <si>
    <t>Col·legiat núm. 12282-L</t>
  </si>
  <si>
    <t>Lloguer de caseta per vestidors.</t>
  </si>
  <si>
    <r>
      <t xml:space="preserve">       </t>
    </r>
    <r>
      <rPr>
        <b/>
        <sz val="10"/>
        <rFont val="Arial"/>
        <family val="2"/>
      </rPr>
      <t>a.- Instal·lacions provisionals.</t>
    </r>
  </si>
  <si>
    <r>
      <t xml:space="preserve">       </t>
    </r>
    <r>
      <rPr>
        <b/>
        <sz val="10"/>
        <rFont val="Arial"/>
        <family val="2"/>
      </rPr>
      <t>c.- Proteccions personals i de tercers.</t>
    </r>
  </si>
  <si>
    <t xml:space="preserve">Proves i assatjos en canonades per </t>
  </si>
  <si>
    <t>comprovar estanqueitat.</t>
  </si>
  <si>
    <t>Protecció de rases per passeres en carrers</t>
  </si>
  <si>
    <t>Partida alçada imprevistos d'obra civil,</t>
  </si>
  <si>
    <t>IVA 21%:</t>
  </si>
  <si>
    <t>HM-20/P/20/IIa de consistència plàstica,</t>
  </si>
  <si>
    <t>Subministrament i col·locació d'arqueta per</t>
  </si>
  <si>
    <t>Carrer de Lleida</t>
  </si>
  <si>
    <t>C Ponent</t>
  </si>
  <si>
    <t>Zona Plaça Catalunya</t>
  </si>
  <si>
    <t xml:space="preserve">Carrer de l’Estació </t>
  </si>
  <si>
    <t>Carrer d’Alfons XIII</t>
  </si>
  <si>
    <t>C de la Teuleria</t>
  </si>
  <si>
    <t>Ramon Fuster i Rabés</t>
  </si>
  <si>
    <t>C de Miquel Parcerisa</t>
  </si>
  <si>
    <t xml:space="preserve">Ctra N-II, lateral sud, </t>
  </si>
  <si>
    <t>sectorització i equips de merura sectorials</t>
  </si>
  <si>
    <t xml:space="preserve">Tub de polietilè de PE-100, de 90 mm de </t>
  </si>
  <si>
    <t xml:space="preserve">Tub de polietilè de PE-100, de 110 mm de </t>
  </si>
  <si>
    <t xml:space="preserve">Tub de polietilè de PE-100, de 125 mm de </t>
  </si>
  <si>
    <t>Treballs per enllaç de la nova xarxa amb</t>
  </si>
  <si>
    <t>Equip de recepció de ràdio del senyal dels</t>
  </si>
  <si>
    <t>inhalàmbric, amb antena exterior.</t>
  </si>
  <si>
    <t xml:space="preserve">equips de mesura, amb sistema </t>
  </si>
  <si>
    <t>complementària.</t>
  </si>
  <si>
    <t>medioambiental.</t>
  </si>
  <si>
    <t>Memòries, Projecte i documentació</t>
  </si>
  <si>
    <t>Supervisió,direccions d'obra i control</t>
  </si>
  <si>
    <t>Software de control.</t>
  </si>
  <si>
    <r>
      <t xml:space="preserve">           El pressupost de les obres de l'estudi</t>
    </r>
    <r>
      <rPr>
        <b/>
        <sz val="10"/>
        <rFont val="Arial"/>
        <family val="2"/>
      </rPr>
      <t xml:space="preserve"> d'Execució de l'Obra Civil per renovar</t>
    </r>
  </si>
  <si>
    <t>TOTAL INSTAL.LACIONS:</t>
  </si>
  <si>
    <t>TOTAL DIGITALITZACIO:</t>
  </si>
  <si>
    <t>TOTAL SEGURETAT:</t>
  </si>
  <si>
    <t>TOTAL DOCUMENTACIÓ:</t>
  </si>
  <si>
    <t xml:space="preserve">            3.2.1.- Obra Civil:</t>
  </si>
  <si>
    <t xml:space="preserve">            3.2.2.- Instal·lacions:</t>
  </si>
  <si>
    <t xml:space="preserve">            3.2.4.- Seguretat i Salut:</t>
  </si>
  <si>
    <t xml:space="preserve">            3.2.5.- Documentació executiva i de legalització:</t>
  </si>
  <si>
    <t xml:space="preserve">            3.2.3.- Digitalització:</t>
  </si>
  <si>
    <t>Import, (€)</t>
  </si>
  <si>
    <t>TOTAL EXECUCIÓ MATERIAL, (€):</t>
  </si>
  <si>
    <t>PRESSUPOST D'EXECUCIÓ PER CONTRATA, (€):</t>
  </si>
  <si>
    <t>de formigó de 80x60x60 cm,</t>
  </si>
  <si>
    <t>Partida alçada imprevistos d'instal·lació,</t>
  </si>
  <si>
    <t>Creuament via</t>
  </si>
  <si>
    <t xml:space="preserve">Demolició de vorera, de fins </t>
  </si>
  <si>
    <t>de la vorera, sobre camió, amb mini pala</t>
  </si>
  <si>
    <t>carregadora.</t>
  </si>
  <si>
    <t>de 0,6 i fins a 1 m, amb sorra, en tongades</t>
  </si>
  <si>
    <t>de gruix de més de 5 i fins a 10 cm utilitzant</t>
  </si>
  <si>
    <t>15 cm de gruix i fins a 100 cm</t>
  </si>
  <si>
    <t>Rebliment i piconatge vorera d'amplada més</t>
  </si>
  <si>
    <t>Paviment formigó sense additius, (rasa)</t>
  </si>
  <si>
    <t>Vorera amb lloseta i formigó sense additius</t>
  </si>
  <si>
    <t>Vorada de vorera amb bloc de formigó</t>
  </si>
  <si>
    <t>prefabricat, sobre solera de formigó</t>
  </si>
  <si>
    <t>tot acabat.</t>
  </si>
  <si>
    <r>
      <t xml:space="preserve">5.3.- </t>
    </r>
    <r>
      <rPr>
        <b/>
        <u/>
        <sz val="10"/>
        <rFont val="Arial"/>
        <family val="2"/>
      </rPr>
      <t>Mesuraments.</t>
    </r>
  </si>
  <si>
    <r>
      <t xml:space="preserve">           </t>
    </r>
    <r>
      <rPr>
        <b/>
        <sz val="10"/>
        <rFont val="Arial"/>
        <family val="2"/>
      </rPr>
      <t>5.3.1.- Obra Civil.</t>
    </r>
  </si>
  <si>
    <t xml:space="preserve">           5.3.2.- Instal·lacions.</t>
  </si>
  <si>
    <r>
      <t xml:space="preserve">           </t>
    </r>
    <r>
      <rPr>
        <b/>
        <sz val="10"/>
        <rFont val="Arial"/>
        <family val="2"/>
      </rPr>
      <t>5.3.3.- Digitalització del sistema.</t>
    </r>
  </si>
  <si>
    <r>
      <t xml:space="preserve">        </t>
    </r>
    <r>
      <rPr>
        <b/>
        <sz val="10"/>
        <rFont val="Arial"/>
        <family val="2"/>
      </rPr>
      <t>5.3.4.- Seguretat i Salut.</t>
    </r>
  </si>
  <si>
    <r>
      <t xml:space="preserve">        </t>
    </r>
    <r>
      <rPr>
        <b/>
        <sz val="10"/>
        <rFont val="Arial"/>
        <family val="2"/>
      </rPr>
      <t>5.3.5.- Documentació executiva i de legalització.</t>
    </r>
  </si>
  <si>
    <r>
      <t xml:space="preserve">5.5.- </t>
    </r>
    <r>
      <rPr>
        <b/>
        <u/>
        <sz val="10"/>
        <rFont val="Arial"/>
        <family val="2"/>
      </rPr>
      <t>Resum de preus per partides.</t>
    </r>
  </si>
  <si>
    <r>
      <t xml:space="preserve">5.4.- </t>
    </r>
    <r>
      <rPr>
        <b/>
        <u/>
        <sz val="10"/>
        <rFont val="Arial"/>
        <family val="2"/>
      </rPr>
      <t>Pressupost per partides.</t>
    </r>
  </si>
  <si>
    <t xml:space="preserve">          5.4.1.- Obra Civil.</t>
  </si>
  <si>
    <t xml:space="preserve">          5.4.2.- Instal·lacions.</t>
  </si>
  <si>
    <r>
      <t xml:space="preserve">           </t>
    </r>
    <r>
      <rPr>
        <b/>
        <sz val="10"/>
        <rFont val="Arial"/>
        <family val="2"/>
      </rPr>
      <t>5.4.3.- Digitalització del sistema.</t>
    </r>
  </si>
  <si>
    <r>
      <t xml:space="preserve">           </t>
    </r>
    <r>
      <rPr>
        <b/>
        <sz val="10"/>
        <rFont val="Arial"/>
        <family val="2"/>
      </rPr>
      <t>5.4.4.- Seguretat i Salut.</t>
    </r>
  </si>
  <si>
    <r>
      <t xml:space="preserve">           </t>
    </r>
    <r>
      <rPr>
        <b/>
        <sz val="10"/>
        <rFont val="Arial"/>
        <family val="2"/>
      </rPr>
      <t>5.4.5.- Documentació executiva i de legalització.</t>
    </r>
  </si>
  <si>
    <t>Lleida, setembre de 2024</t>
  </si>
  <si>
    <t>C/Lleida, (3)</t>
  </si>
  <si>
    <t>C/Lleida-D Torrebadella, (2)</t>
  </si>
  <si>
    <t>Pl L Companys-S. Josep, (4)</t>
  </si>
  <si>
    <t>Pl. Creu Terme-R. Fuster, (5)</t>
  </si>
  <si>
    <t>C/Teuleria-C/Pau Casals. (6)</t>
  </si>
  <si>
    <t>Ctra N-II Sud, (12)</t>
  </si>
  <si>
    <t>Creuaments amb xarxes soterrades.</t>
  </si>
  <si>
    <t>C Ramon Felip, (13-14)</t>
  </si>
  <si>
    <t>Plaça Font i adjacents</t>
  </si>
  <si>
    <t>C/Estació-M. Parcerisa, (8)</t>
  </si>
  <si>
    <t>C Ponent, (15)</t>
  </si>
  <si>
    <t>Trams d'enllaç amb xarxa aigua existent.</t>
  </si>
  <si>
    <t>Ctra N-II-C/Costareta, (11)</t>
  </si>
  <si>
    <t>Ctra N-II-C/Costareta</t>
  </si>
  <si>
    <t>Creuament xarxes abastaments soterrades.</t>
  </si>
  <si>
    <t>per delimitar zona a demolir.</t>
  </si>
  <si>
    <t>C Ramon Felip</t>
  </si>
  <si>
    <t>Ctra N-II, lateral sud</t>
  </si>
  <si>
    <t xml:space="preserve">diferents trams de la xarxa d'aigua potable, amb sistemes de sectorització </t>
  </si>
  <si>
    <r>
      <t>i control, de la població de Bell-lloc d'Urgell,</t>
    </r>
    <r>
      <rPr>
        <sz val="10"/>
        <rFont val="Arial"/>
        <family val="2"/>
      </rPr>
      <t xml:space="preserve"> ascendeix a un total de:</t>
    </r>
  </si>
  <si>
    <t>retroexcavadora.</t>
  </si>
  <si>
    <t>C St Josep Est, vorera</t>
  </si>
  <si>
    <t>C St Josep Est, carrer</t>
  </si>
  <si>
    <t>C St Josep Oest, vorera</t>
  </si>
  <si>
    <t>C St Josep Oest, carrer</t>
  </si>
  <si>
    <t>Ram Fuster i Rabé E, vorera</t>
  </si>
  <si>
    <t>Ram Fuster i Rabés E, carrer</t>
  </si>
  <si>
    <t>Ram Fuster i Rabé O, vorera</t>
  </si>
  <si>
    <t>Ram Fuster i Rabés O, carrer</t>
  </si>
  <si>
    <t>Carrer de la Via Fèrria</t>
  </si>
  <si>
    <t>Creuament sota Via</t>
  </si>
  <si>
    <t>C/Miquel Parcerisa E, vorera</t>
  </si>
  <si>
    <t>C/Miquel Parcerisa O, vorera</t>
  </si>
  <si>
    <t>C/Miquel Parcerisa O, carrer</t>
  </si>
  <si>
    <t>C/Miquel Parcerisa E, carrer</t>
  </si>
  <si>
    <t>Carrer d’Alfons XIII, vorera</t>
  </si>
  <si>
    <t>Carrer d’Alfons XIII, carrer</t>
  </si>
  <si>
    <t>C Ponent, carrer</t>
  </si>
  <si>
    <t>C Ramon Felip, carrer</t>
  </si>
  <si>
    <t>Carrer de Lleida, carrer</t>
  </si>
  <si>
    <t>C de la Teuleria, vorera</t>
  </si>
  <si>
    <t>C de Pompeu Fabra, vorera</t>
  </si>
  <si>
    <t xml:space="preserve">Carrer Estació, creuament </t>
  </si>
  <si>
    <t>Carrer Estació, vorera</t>
  </si>
  <si>
    <t>Ctra N-II-C/Costareta, vorera</t>
  </si>
  <si>
    <t>Ctra N-II-C/Costareta, carrer</t>
  </si>
  <si>
    <t>Zona Pl. Catalunya, vorera</t>
  </si>
  <si>
    <t xml:space="preserve">Demolició de rasa, de fins </t>
  </si>
  <si>
    <t>Carrer de Lleida, vorera</t>
  </si>
  <si>
    <t>Carrer de Lleida, enllaç N-II</t>
  </si>
  <si>
    <t>C Ponent, vorera</t>
  </si>
  <si>
    <t>Cànon d'abocament de runes de vorera a</t>
  </si>
  <si>
    <t>Cànon d'abocament de runes de rasa a</t>
  </si>
  <si>
    <t>Trasllat runes de vorera a abocador amb</t>
  </si>
  <si>
    <t>camió de 10 Tn, a distància menor de 10 km.</t>
  </si>
  <si>
    <t>Trasllat runes de rasa a abocador amb</t>
  </si>
  <si>
    <t>Càrrega terres procedents de la demolició</t>
  </si>
  <si>
    <t>C de Pompeu Fabra, enllaç</t>
  </si>
  <si>
    <t>Plaça Font, vorera</t>
  </si>
  <si>
    <t>Plaça Font, enllaç</t>
  </si>
  <si>
    <t>C de la Teuleria, carrer</t>
  </si>
  <si>
    <t>Trams hidrants</t>
  </si>
  <si>
    <t xml:space="preserve">Tub de polietilè de PE-100, de 75 mm de </t>
  </si>
  <si>
    <t>per diferents incidències, (10% obra civil)</t>
  </si>
  <si>
    <t>per diferents incidències, (10%).</t>
  </si>
  <si>
    <t>Paviment de mescla bituminosa contínua en</t>
  </si>
  <si>
    <t>calent tipus AC22 surf B 35/50 S, amb betum</t>
  </si>
  <si>
    <t xml:space="preserve">asfàltic de penetració, de granulometria </t>
  </si>
  <si>
    <t>semidensa per a capa de trànsit i granulat</t>
  </si>
  <si>
    <t>calcari, estesa i compactada.</t>
  </si>
  <si>
    <t>Es preveu un increment del 5%</t>
  </si>
  <si>
    <t>les escomeses dels habitatges.</t>
  </si>
  <si>
    <t>Actuals</t>
  </si>
  <si>
    <t>Increment, (5%)</t>
  </si>
  <si>
    <t>Partida alçada reposició serveis afectats,</t>
  </si>
  <si>
    <t>Import total</t>
  </si>
  <si>
    <r>
      <t xml:space="preserve">Hidrant per a incendis de </t>
    </r>
    <r>
      <rPr>
        <sz val="10"/>
        <rFont val="Calibri"/>
        <family val="2"/>
      </rPr>
      <t>Ø 100 mm, amb</t>
    </r>
  </si>
  <si>
    <t>arqueta i tapa de bronze resistent al pas de</t>
  </si>
  <si>
    <t>vehicles pesants, inclou connexió a xarxa.</t>
  </si>
  <si>
    <t>S. Josep-Plaça de la Font, (1)</t>
  </si>
  <si>
    <t>C/Sant Josep</t>
  </si>
  <si>
    <t>C/R. Fuster-Pl. Catalunya, (7)</t>
  </si>
  <si>
    <t>M. Parcerisa-Pl. Cataluny, (9)</t>
  </si>
  <si>
    <t>C/Alfons XIII-C/J. Pané, (10)</t>
  </si>
  <si>
    <t>Creuament via, (16)</t>
  </si>
  <si>
    <t>C de Pompeu Fabra</t>
  </si>
  <si>
    <t>Cobertura rasa de formigó per acabat asfalt.</t>
  </si>
  <si>
    <t>totalment instal·lat.</t>
  </si>
  <si>
    <t xml:space="preserve">Vàlvula comporta manual amb brides, de </t>
  </si>
  <si>
    <t>de fosa modular EN-GJS-500-7 (GGCG50)</t>
  </si>
  <si>
    <t>(GGCG50), amb revestiment resina epoxi</t>
  </si>
  <si>
    <t>1.4021 (AISI 420), accionament per volant</t>
  </si>
  <si>
    <t>de fosa. Instal·lada sota trampilló de xarxa</t>
  </si>
  <si>
    <r>
      <t xml:space="preserve">cos llarg,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100 mm </t>
    </r>
    <r>
      <rPr>
        <sz val="10"/>
        <rFont val="Arial"/>
        <family val="2"/>
      </rPr>
      <t>de PN 16 bar, cos</t>
    </r>
  </si>
  <si>
    <r>
      <t xml:space="preserve">cos llarg,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75 mm</t>
    </r>
    <r>
      <rPr>
        <sz val="10"/>
        <rFont val="Arial"/>
        <family val="2"/>
      </rPr>
      <t xml:space="preserve"> de PN 16 bar, cos</t>
    </r>
  </si>
  <si>
    <r>
      <t xml:space="preserve">cos llarg,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125 mm</t>
    </r>
    <r>
      <rPr>
        <sz val="10"/>
        <rFont val="Arial"/>
        <family val="2"/>
      </rPr>
      <t xml:space="preserve"> de PN 16 bar, cos</t>
    </r>
  </si>
  <si>
    <r>
      <t xml:space="preserve">cos llarg,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 65 mm de PN 16 bar, cos</t>
    </r>
  </si>
  <si>
    <t xml:space="preserve">Contador de agua por ultrasonidos, con </t>
  </si>
  <si>
    <t>comunicación vía radio, DN 65 /Q: 40 m3/h</t>
  </si>
  <si>
    <t>PN-16 bar</t>
  </si>
  <si>
    <t>_ Comptador DN65</t>
  </si>
  <si>
    <t>comunicación vía radio, DN 80 /Q: 63 m3/h</t>
  </si>
  <si>
    <t>_ Comptador DN80</t>
  </si>
  <si>
    <t>comunicación vía radio, DN 125 /Q: 150 m3/h</t>
  </si>
  <si>
    <t>_ Comptador DN125</t>
  </si>
  <si>
    <t>comunicación vía radio, DN 100 /Q: 100 m3/h</t>
  </si>
  <si>
    <t>IVA inclòs.</t>
  </si>
  <si>
    <t>Dies parcial</t>
  </si>
  <si>
    <t>(7.5 h)</t>
  </si>
  <si>
    <t xml:space="preserve">Temps de </t>
  </si>
  <si>
    <t>treball</t>
  </si>
  <si>
    <t>DIES</t>
  </si>
  <si>
    <t>TOTALS</t>
  </si>
  <si>
    <t>d'amplada amb martell compressor</t>
  </si>
  <si>
    <t>trencador. Trams amples.</t>
  </si>
  <si>
    <t>en xarxes existents, (10% obra civil).</t>
  </si>
  <si>
    <t xml:space="preserve">         Quatre-cents trenta-tres mil tres-cents setanta-tres € amb setanta-quatre cèntims,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</si>
</sst>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2" fontId="5" fillId="0" borderId="0" xfId="0" applyNumberFormat="1" applyFont="1"/>
    <xf numFmtId="0" fontId="6" fillId="0" borderId="0" xfId="0" applyFont="1" applyAlignment="1">
      <alignment horizontal="right"/>
    </xf>
    <xf numFmtId="2" fontId="7" fillId="0" borderId="0" xfId="0" applyNumberFormat="1" applyFont="1"/>
    <xf numFmtId="0" fontId="5" fillId="0" borderId="0" xfId="0" applyFont="1"/>
    <xf numFmtId="0" fontId="8" fillId="0" borderId="0" xfId="0" applyFont="1"/>
    <xf numFmtId="2" fontId="5" fillId="0" borderId="0" xfId="0" applyNumberFormat="1" applyFont="1" applyAlignment="1">
      <alignment horizontal="right"/>
    </xf>
    <xf numFmtId="165" fontId="0" fillId="0" borderId="0" xfId="0" applyNumberFormat="1"/>
    <xf numFmtId="0" fontId="2" fillId="0" borderId="0" xfId="0" applyFont="1"/>
    <xf numFmtId="2" fontId="9" fillId="0" borderId="0" xfId="0" applyNumberFormat="1" applyFont="1"/>
    <xf numFmtId="0" fontId="10" fillId="0" borderId="0" xfId="0" applyFont="1"/>
    <xf numFmtId="2" fontId="10" fillId="0" borderId="0" xfId="0" applyNumberFormat="1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6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6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2" fontId="0" fillId="0" borderId="0" xfId="0" applyNumberFormat="1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2" fillId="0" borderId="0" xfId="0" applyNumberFormat="1" applyFont="1" applyBorder="1"/>
    <xf numFmtId="2" fontId="0" fillId="0" borderId="0" xfId="0" applyNumberFormat="1" applyAlignment="1">
      <alignment horizontal="right"/>
    </xf>
    <xf numFmtId="1" fontId="0" fillId="0" borderId="0" xfId="0" applyNumberFormat="1"/>
    <xf numFmtId="0" fontId="15" fillId="0" borderId="0" xfId="0" applyFont="1"/>
    <xf numFmtId="0" fontId="2" fillId="0" borderId="0" xfId="0" applyFont="1" applyAlignment="1">
      <alignment horizontal="center"/>
    </xf>
    <xf numFmtId="2" fontId="1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42"/>
  <sheetViews>
    <sheetView tabSelected="1" topLeftCell="A319" zoomScale="90" zoomScaleNormal="90" zoomScaleSheetLayoutView="100" workbookViewId="0">
      <selection activeCell="B33" sqref="B33"/>
    </sheetView>
  </sheetViews>
  <sheetFormatPr baseColWidth="10" defaultRowHeight="12.75" x14ac:dyDescent="0.2"/>
  <cols>
    <col min="1" max="1" width="12.5703125" customWidth="1"/>
    <col min="2" max="2" width="26.42578125" customWidth="1"/>
    <col min="3" max="3" width="9.28515625" customWidth="1"/>
    <col min="4" max="4" width="8.85546875" customWidth="1"/>
    <col min="5" max="6" width="9.140625" customWidth="1"/>
    <col min="7" max="7" width="9.7109375" customWidth="1"/>
    <col min="8" max="8" width="2.42578125" customWidth="1"/>
    <col min="9" max="9" width="13.140625" customWidth="1"/>
    <col min="10" max="10" width="26.85546875" customWidth="1"/>
    <col min="11" max="11" width="8.42578125" customWidth="1"/>
    <col min="12" max="12" width="4.42578125" customWidth="1"/>
    <col min="13" max="13" width="8.28515625" customWidth="1"/>
    <col min="14" max="14" width="4.28515625" customWidth="1"/>
    <col min="15" max="15" width="12.28515625" bestFit="1" customWidth="1"/>
  </cols>
  <sheetData>
    <row r="1" spans="1:24" x14ac:dyDescent="0.2">
      <c r="A1" s="1" t="s">
        <v>140</v>
      </c>
      <c r="I1" s="1" t="s">
        <v>147</v>
      </c>
      <c r="R1" s="13" t="s">
        <v>68</v>
      </c>
    </row>
    <row r="2" spans="1:24" x14ac:dyDescent="0.2">
      <c r="A2" s="1"/>
    </row>
    <row r="3" spans="1:24" x14ac:dyDescent="0.2">
      <c r="A3" s="13" t="s">
        <v>141</v>
      </c>
      <c r="I3" s="1" t="s">
        <v>148</v>
      </c>
      <c r="R3" s="29" t="str">
        <f>A3</f>
        <v xml:space="preserve">           5.3.1.- Obra Civil.</v>
      </c>
    </row>
    <row r="5" spans="1:24" x14ac:dyDescent="0.2">
      <c r="C5" s="2" t="s">
        <v>0</v>
      </c>
      <c r="D5" s="2" t="s">
        <v>1</v>
      </c>
      <c r="E5" s="2" t="s">
        <v>2</v>
      </c>
      <c r="F5" s="18" t="s">
        <v>3</v>
      </c>
      <c r="G5" s="18" t="s">
        <v>34</v>
      </c>
      <c r="K5" s="18" t="str">
        <f>G5</f>
        <v>Total m³</v>
      </c>
      <c r="L5" s="2"/>
      <c r="M5" s="2" t="s">
        <v>22</v>
      </c>
      <c r="N5" s="2"/>
      <c r="O5" s="18" t="s">
        <v>122</v>
      </c>
      <c r="S5" s="38" t="s">
        <v>263</v>
      </c>
      <c r="T5" s="38" t="s">
        <v>71</v>
      </c>
      <c r="U5" s="38" t="s">
        <v>71</v>
      </c>
      <c r="V5" s="38" t="s">
        <v>73</v>
      </c>
      <c r="W5" s="38" t="s">
        <v>261</v>
      </c>
      <c r="X5" s="38" t="s">
        <v>265</v>
      </c>
    </row>
    <row r="6" spans="1:24" x14ac:dyDescent="0.2">
      <c r="A6" t="s">
        <v>31</v>
      </c>
      <c r="I6" t="str">
        <f>A6</f>
        <v>Excavació per a localització de serveis</v>
      </c>
      <c r="S6" s="38" t="s">
        <v>264</v>
      </c>
      <c r="T6" s="38" t="s">
        <v>72</v>
      </c>
      <c r="U6" s="38" t="s">
        <v>72</v>
      </c>
      <c r="V6" s="38" t="s">
        <v>74</v>
      </c>
      <c r="W6" s="33"/>
      <c r="X6" s="33" t="s">
        <v>266</v>
      </c>
    </row>
    <row r="7" spans="1:24" x14ac:dyDescent="0.2">
      <c r="A7" t="s">
        <v>32</v>
      </c>
      <c r="G7" s="4"/>
      <c r="I7" t="str">
        <f>A7</f>
        <v xml:space="preserve">en terreny no classificat amb mitjans </v>
      </c>
      <c r="K7" s="4"/>
      <c r="O7" s="4"/>
      <c r="S7" s="33"/>
      <c r="T7" s="38" t="s">
        <v>69</v>
      </c>
      <c r="U7" s="38" t="s">
        <v>70</v>
      </c>
      <c r="V7" s="33" t="s">
        <v>262</v>
      </c>
      <c r="W7" s="33"/>
      <c r="X7" s="33"/>
    </row>
    <row r="8" spans="1:24" x14ac:dyDescent="0.2">
      <c r="A8" s="13" t="s">
        <v>33</v>
      </c>
      <c r="G8" s="4"/>
      <c r="I8" t="str">
        <f>A8</f>
        <v>manuals i terres deixades a la vora.</v>
      </c>
      <c r="K8" s="4"/>
      <c r="O8" s="4"/>
    </row>
    <row r="9" spans="1:24" x14ac:dyDescent="0.2">
      <c r="A9" s="13" t="s">
        <v>165</v>
      </c>
      <c r="G9" s="4"/>
      <c r="I9" t="str">
        <f>A9</f>
        <v>Trams d'enllaç amb xarxa aigua existent.</v>
      </c>
      <c r="K9" s="4"/>
      <c r="O9" s="4"/>
    </row>
    <row r="10" spans="1:24" ht="18.75" customHeight="1" x14ac:dyDescent="0.2">
      <c r="B10" s="28" t="s">
        <v>233</v>
      </c>
      <c r="C10">
        <v>1</v>
      </c>
      <c r="D10">
        <v>2</v>
      </c>
      <c r="E10">
        <v>1</v>
      </c>
      <c r="F10">
        <v>0.8</v>
      </c>
      <c r="G10" s="30">
        <f t="shared" ref="G10:G19" si="0">C10*D10*E10*F10</f>
        <v>1.6</v>
      </c>
      <c r="J10" s="28" t="str">
        <f t="shared" ref="J10:J19" si="1">B10</f>
        <v>S. Josep-Plaça de la Font, (1)</v>
      </c>
      <c r="K10" s="4">
        <f t="shared" ref="K10:K19" si="2">G10</f>
        <v>1.6</v>
      </c>
      <c r="M10">
        <v>56.63</v>
      </c>
      <c r="O10" s="4">
        <f t="shared" ref="O10:O19" si="3">K10*M10</f>
        <v>90.608000000000004</v>
      </c>
    </row>
    <row r="11" spans="1:24" x14ac:dyDescent="0.2">
      <c r="B11" s="28" t="s">
        <v>155</v>
      </c>
      <c r="C11">
        <v>1</v>
      </c>
      <c r="D11">
        <v>2</v>
      </c>
      <c r="E11">
        <v>1</v>
      </c>
      <c r="F11">
        <v>0.8</v>
      </c>
      <c r="G11" s="30">
        <f t="shared" si="0"/>
        <v>1.6</v>
      </c>
      <c r="J11" s="28" t="str">
        <f t="shared" si="1"/>
        <v>C/Lleida-D Torrebadella, (2)</v>
      </c>
      <c r="K11" s="4">
        <f t="shared" si="2"/>
        <v>1.6</v>
      </c>
      <c r="M11">
        <v>56.63</v>
      </c>
      <c r="O11" s="4">
        <f t="shared" si="3"/>
        <v>90.608000000000004</v>
      </c>
    </row>
    <row r="12" spans="1:24" x14ac:dyDescent="0.2">
      <c r="B12" s="28" t="s">
        <v>154</v>
      </c>
      <c r="C12">
        <v>0</v>
      </c>
      <c r="D12">
        <v>0</v>
      </c>
      <c r="E12">
        <v>0</v>
      </c>
      <c r="F12">
        <v>0</v>
      </c>
      <c r="G12" s="30">
        <f t="shared" si="0"/>
        <v>0</v>
      </c>
      <c r="J12" s="28" t="str">
        <f t="shared" si="1"/>
        <v>C/Lleida, (3)</v>
      </c>
      <c r="K12" s="4">
        <f t="shared" si="2"/>
        <v>0</v>
      </c>
      <c r="M12">
        <v>56.63</v>
      </c>
      <c r="O12" s="4">
        <f t="shared" si="3"/>
        <v>0</v>
      </c>
    </row>
    <row r="13" spans="1:24" x14ac:dyDescent="0.2">
      <c r="B13" s="31" t="s">
        <v>156</v>
      </c>
      <c r="C13">
        <v>1</v>
      </c>
      <c r="D13">
        <v>2</v>
      </c>
      <c r="E13">
        <v>1</v>
      </c>
      <c r="F13">
        <v>0.8</v>
      </c>
      <c r="G13" s="30">
        <f t="shared" ref="G13" si="4">C13*D13*E13*F13</f>
        <v>1.6</v>
      </c>
      <c r="J13" s="28" t="str">
        <f t="shared" ref="J13" si="5">B13</f>
        <v>Pl L Companys-S. Josep, (4)</v>
      </c>
      <c r="K13" s="4">
        <f t="shared" ref="K13" si="6">G13</f>
        <v>1.6</v>
      </c>
      <c r="M13">
        <v>56.63</v>
      </c>
      <c r="O13" s="4">
        <f t="shared" ref="O13" si="7">K13*M13</f>
        <v>90.608000000000004</v>
      </c>
    </row>
    <row r="14" spans="1:24" x14ac:dyDescent="0.2">
      <c r="B14" s="28" t="s">
        <v>157</v>
      </c>
      <c r="C14">
        <v>1</v>
      </c>
      <c r="D14">
        <v>2</v>
      </c>
      <c r="E14">
        <v>1</v>
      </c>
      <c r="F14">
        <v>0.8</v>
      </c>
      <c r="G14" s="30">
        <f t="shared" si="0"/>
        <v>1.6</v>
      </c>
      <c r="J14" s="28" t="str">
        <f t="shared" si="1"/>
        <v>Pl. Creu Terme-R. Fuster, (5)</v>
      </c>
      <c r="K14" s="4">
        <f t="shared" si="2"/>
        <v>1.6</v>
      </c>
      <c r="M14">
        <v>56.63</v>
      </c>
      <c r="O14" s="4">
        <f t="shared" si="3"/>
        <v>90.608000000000004</v>
      </c>
    </row>
    <row r="15" spans="1:24" x14ac:dyDescent="0.2">
      <c r="B15" s="31" t="s">
        <v>158</v>
      </c>
      <c r="C15">
        <v>0</v>
      </c>
      <c r="D15">
        <v>0</v>
      </c>
      <c r="E15">
        <v>0</v>
      </c>
      <c r="F15">
        <v>0</v>
      </c>
      <c r="G15" s="30">
        <f t="shared" si="0"/>
        <v>0</v>
      </c>
      <c r="J15" s="28" t="str">
        <f t="shared" si="1"/>
        <v>C/Teuleria-C/Pau Casals. (6)</v>
      </c>
      <c r="K15" s="4">
        <f t="shared" si="2"/>
        <v>0</v>
      </c>
      <c r="M15">
        <v>56.63</v>
      </c>
      <c r="O15" s="4">
        <f t="shared" si="3"/>
        <v>0</v>
      </c>
    </row>
    <row r="16" spans="1:24" x14ac:dyDescent="0.2">
      <c r="B16" s="31" t="s">
        <v>235</v>
      </c>
      <c r="C16">
        <v>1</v>
      </c>
      <c r="D16">
        <v>2</v>
      </c>
      <c r="E16">
        <v>1</v>
      </c>
      <c r="F16">
        <v>0.8</v>
      </c>
      <c r="G16" s="30">
        <f t="shared" si="0"/>
        <v>1.6</v>
      </c>
      <c r="J16" s="28" t="str">
        <f t="shared" si="1"/>
        <v>C/R. Fuster-Pl. Catalunya, (7)</v>
      </c>
      <c r="K16" s="4">
        <f t="shared" si="2"/>
        <v>1.6</v>
      </c>
      <c r="M16">
        <v>56.63</v>
      </c>
      <c r="O16" s="4">
        <f t="shared" si="3"/>
        <v>90.608000000000004</v>
      </c>
    </row>
    <row r="17" spans="1:23" x14ac:dyDescent="0.2">
      <c r="B17" s="31" t="s">
        <v>163</v>
      </c>
      <c r="C17">
        <v>0</v>
      </c>
      <c r="D17">
        <v>2</v>
      </c>
      <c r="E17">
        <v>1</v>
      </c>
      <c r="F17">
        <v>0.8</v>
      </c>
      <c r="G17" s="30">
        <f t="shared" si="0"/>
        <v>0</v>
      </c>
      <c r="J17" s="28" t="str">
        <f t="shared" si="1"/>
        <v>C/Estació-M. Parcerisa, (8)</v>
      </c>
      <c r="K17" s="4">
        <f t="shared" si="2"/>
        <v>0</v>
      </c>
      <c r="M17">
        <v>56.63</v>
      </c>
      <c r="O17" s="4">
        <f t="shared" si="3"/>
        <v>0</v>
      </c>
    </row>
    <row r="18" spans="1:23" s="28" customFormat="1" x14ac:dyDescent="0.2">
      <c r="B18" s="32" t="s">
        <v>236</v>
      </c>
      <c r="C18">
        <v>1</v>
      </c>
      <c r="D18">
        <v>2</v>
      </c>
      <c r="E18">
        <v>1</v>
      </c>
      <c r="F18">
        <v>0.8</v>
      </c>
      <c r="G18" s="34">
        <f t="shared" si="0"/>
        <v>1.6</v>
      </c>
      <c r="J18" s="28" t="str">
        <f t="shared" si="1"/>
        <v>M. Parcerisa-Pl. Cataluny, (9)</v>
      </c>
      <c r="K18" s="20">
        <f t="shared" si="2"/>
        <v>1.6</v>
      </c>
      <c r="M18" s="13">
        <v>56.63</v>
      </c>
      <c r="O18" s="20">
        <f t="shared" si="3"/>
        <v>90.608000000000004</v>
      </c>
    </row>
    <row r="19" spans="1:23" x14ac:dyDescent="0.2">
      <c r="B19" s="31" t="s">
        <v>237</v>
      </c>
      <c r="C19">
        <v>0</v>
      </c>
      <c r="D19">
        <v>0</v>
      </c>
      <c r="E19">
        <v>0</v>
      </c>
      <c r="F19">
        <v>0</v>
      </c>
      <c r="G19" s="30">
        <f t="shared" si="0"/>
        <v>0</v>
      </c>
      <c r="J19" s="28" t="str">
        <f t="shared" si="1"/>
        <v>C/Alfons XIII-C/J. Pané, (10)</v>
      </c>
      <c r="K19" s="4">
        <f t="shared" si="2"/>
        <v>0</v>
      </c>
      <c r="M19">
        <v>56.63</v>
      </c>
      <c r="O19" s="4">
        <f t="shared" si="3"/>
        <v>0</v>
      </c>
    </row>
    <row r="20" spans="1:23" ht="14.25" customHeight="1" x14ac:dyDescent="0.2">
      <c r="B20" s="31" t="s">
        <v>166</v>
      </c>
      <c r="C20">
        <v>1</v>
      </c>
      <c r="D20">
        <v>2</v>
      </c>
      <c r="E20">
        <v>1</v>
      </c>
      <c r="F20">
        <v>0.8</v>
      </c>
      <c r="G20" s="30">
        <f t="shared" ref="G20:G23" si="8">C20*D20*E20*F20</f>
        <v>1.6</v>
      </c>
      <c r="J20" s="28" t="str">
        <f t="shared" ref="J20:J23" si="9">B20</f>
        <v>Ctra N-II-C/Costareta, (11)</v>
      </c>
      <c r="K20" s="4">
        <f t="shared" ref="K20:K24" si="10">G20</f>
        <v>1.6</v>
      </c>
      <c r="M20">
        <v>56.63</v>
      </c>
      <c r="O20" s="4">
        <f t="shared" ref="O20:O23" si="11">K20*M20</f>
        <v>90.608000000000004</v>
      </c>
    </row>
    <row r="21" spans="1:23" ht="14.25" customHeight="1" x14ac:dyDescent="0.2">
      <c r="B21" s="31" t="s">
        <v>159</v>
      </c>
      <c r="C21">
        <v>1</v>
      </c>
      <c r="D21">
        <v>2</v>
      </c>
      <c r="E21">
        <v>1</v>
      </c>
      <c r="F21">
        <v>0.8</v>
      </c>
      <c r="G21" s="30">
        <f t="shared" si="8"/>
        <v>1.6</v>
      </c>
      <c r="J21" s="28" t="str">
        <f t="shared" si="9"/>
        <v>Ctra N-II Sud, (12)</v>
      </c>
      <c r="K21" s="4">
        <f t="shared" si="10"/>
        <v>1.6</v>
      </c>
      <c r="M21">
        <v>56.63</v>
      </c>
      <c r="O21" s="4">
        <f t="shared" si="11"/>
        <v>90.608000000000004</v>
      </c>
    </row>
    <row r="22" spans="1:23" x14ac:dyDescent="0.2">
      <c r="B22" s="31" t="s">
        <v>161</v>
      </c>
      <c r="C22">
        <v>0</v>
      </c>
      <c r="D22">
        <v>0</v>
      </c>
      <c r="E22">
        <v>0</v>
      </c>
      <c r="F22">
        <v>0</v>
      </c>
      <c r="G22" s="20">
        <f t="shared" ref="G22" si="12">C22*D22*E22*F22</f>
        <v>0</v>
      </c>
      <c r="J22" s="28" t="str">
        <f t="shared" ref="J22" si="13">B22</f>
        <v>C Ramon Felip, (13-14)</v>
      </c>
      <c r="K22" s="4">
        <f t="shared" ref="K22" si="14">G22</f>
        <v>0</v>
      </c>
      <c r="M22" s="13">
        <v>56.63</v>
      </c>
      <c r="O22" s="4">
        <f t="shared" ref="O22" si="15">K22*M22</f>
        <v>0</v>
      </c>
      <c r="T22" s="4"/>
      <c r="U22" s="4"/>
      <c r="V22" s="4"/>
    </row>
    <row r="23" spans="1:23" x14ac:dyDescent="0.2">
      <c r="B23" s="31" t="s">
        <v>164</v>
      </c>
      <c r="C23">
        <v>0</v>
      </c>
      <c r="D23">
        <v>2</v>
      </c>
      <c r="E23">
        <v>1</v>
      </c>
      <c r="F23">
        <v>0.8</v>
      </c>
      <c r="G23" s="20">
        <f t="shared" si="8"/>
        <v>0</v>
      </c>
      <c r="J23" s="28" t="str">
        <f t="shared" si="9"/>
        <v>C Ponent, (15)</v>
      </c>
      <c r="K23" s="4">
        <f t="shared" si="10"/>
        <v>0</v>
      </c>
      <c r="M23" s="13">
        <v>56.63</v>
      </c>
      <c r="O23" s="4">
        <f t="shared" si="11"/>
        <v>0</v>
      </c>
      <c r="T23" s="4"/>
      <c r="U23" s="4"/>
      <c r="V23" s="4"/>
    </row>
    <row r="24" spans="1:23" ht="13.5" customHeight="1" x14ac:dyDescent="0.2">
      <c r="B24" s="31" t="s">
        <v>238</v>
      </c>
      <c r="C24">
        <v>2</v>
      </c>
      <c r="D24">
        <v>2</v>
      </c>
      <c r="E24">
        <v>1</v>
      </c>
      <c r="F24">
        <v>0.8</v>
      </c>
      <c r="G24" s="20">
        <f>C24*D24*E24*F24</f>
        <v>3.2</v>
      </c>
      <c r="J24" s="28" t="str">
        <f>B24</f>
        <v>Creuament via, (16)</v>
      </c>
      <c r="K24" s="4">
        <f t="shared" si="10"/>
        <v>3.2</v>
      </c>
      <c r="M24" s="13">
        <v>56.63</v>
      </c>
      <c r="O24" s="4">
        <f>K24*M24</f>
        <v>181.21600000000001</v>
      </c>
      <c r="T24" s="4"/>
      <c r="U24" s="4"/>
      <c r="V24" s="4"/>
    </row>
    <row r="25" spans="1:23" x14ac:dyDescent="0.2">
      <c r="G25" s="4"/>
      <c r="K25" s="4"/>
      <c r="O25" s="4"/>
      <c r="R25" s="13" t="s">
        <v>70</v>
      </c>
      <c r="S25" s="4">
        <f>G26*0</f>
        <v>0</v>
      </c>
      <c r="U25" s="4">
        <f>S25</f>
        <v>0</v>
      </c>
      <c r="V25" s="4">
        <f>S25/7.5</f>
        <v>0</v>
      </c>
      <c r="W25">
        <f>S25/7.5</f>
        <v>0</v>
      </c>
    </row>
    <row r="26" spans="1:23" x14ac:dyDescent="0.2">
      <c r="B26" s="9" t="s">
        <v>26</v>
      </c>
      <c r="G26" s="6">
        <f>SUM(G9:G24)</f>
        <v>16</v>
      </c>
      <c r="J26" s="9" t="s">
        <v>26</v>
      </c>
      <c r="K26" s="6">
        <f>G26</f>
        <v>16</v>
      </c>
      <c r="O26" s="6">
        <f>SUM(O9:O24)</f>
        <v>906.08</v>
      </c>
      <c r="R26" s="13" t="s">
        <v>69</v>
      </c>
      <c r="S26">
        <f>G26*3</f>
        <v>48</v>
      </c>
      <c r="T26">
        <f>S26</f>
        <v>48</v>
      </c>
      <c r="V26" s="4">
        <f>S26/7.5</f>
        <v>6.4</v>
      </c>
      <c r="W26" s="4">
        <f>V26</f>
        <v>6.4</v>
      </c>
    </row>
    <row r="27" spans="1:23" x14ac:dyDescent="0.2">
      <c r="G27" s="4"/>
      <c r="O27" s="4"/>
      <c r="V27" s="4"/>
    </row>
    <row r="28" spans="1:23" x14ac:dyDescent="0.2">
      <c r="C28" s="2" t="s">
        <v>0</v>
      </c>
      <c r="D28" s="2" t="s">
        <v>1</v>
      </c>
      <c r="E28" s="2" t="s">
        <v>2</v>
      </c>
      <c r="F28" s="18" t="s">
        <v>3</v>
      </c>
      <c r="G28" s="18" t="s">
        <v>34</v>
      </c>
      <c r="K28" s="18" t="str">
        <f>G28</f>
        <v>Total m³</v>
      </c>
      <c r="L28" s="2"/>
      <c r="M28" s="2" t="s">
        <v>22</v>
      </c>
      <c r="N28" s="2"/>
      <c r="O28" s="18" t="s">
        <v>122</v>
      </c>
      <c r="T28" s="4"/>
      <c r="U28" s="4"/>
      <c r="V28" s="4"/>
    </row>
    <row r="29" spans="1:23" x14ac:dyDescent="0.2">
      <c r="A29" t="s">
        <v>31</v>
      </c>
      <c r="I29" t="str">
        <f>A29</f>
        <v>Excavació per a localització de serveis</v>
      </c>
      <c r="T29" s="4"/>
      <c r="U29" s="4"/>
      <c r="V29" s="4"/>
    </row>
    <row r="30" spans="1:23" x14ac:dyDescent="0.2">
      <c r="A30" t="s">
        <v>32</v>
      </c>
      <c r="G30" s="4"/>
      <c r="I30" t="str">
        <f>A30</f>
        <v xml:space="preserve">en terreny no classificat amb mitjans </v>
      </c>
      <c r="K30" s="4"/>
      <c r="O30" s="4"/>
      <c r="T30" s="4"/>
      <c r="U30" s="4"/>
      <c r="V30" s="4"/>
    </row>
    <row r="31" spans="1:23" x14ac:dyDescent="0.2">
      <c r="A31" t="s">
        <v>33</v>
      </c>
      <c r="G31" s="4"/>
      <c r="I31" t="str">
        <f>A31</f>
        <v>manuals i terres deixades a la vora.</v>
      </c>
      <c r="K31" s="4"/>
      <c r="O31" s="4"/>
      <c r="T31" s="4"/>
      <c r="U31" s="4"/>
      <c r="V31" s="4"/>
    </row>
    <row r="32" spans="1:23" x14ac:dyDescent="0.2">
      <c r="A32" s="13" t="s">
        <v>160</v>
      </c>
      <c r="G32" s="4"/>
      <c r="I32" t="str">
        <f>A32</f>
        <v>Creuaments amb xarxes soterrades.</v>
      </c>
      <c r="K32" s="4"/>
      <c r="O32" s="4"/>
      <c r="T32" s="4"/>
      <c r="U32" s="4"/>
      <c r="V32" s="4"/>
    </row>
    <row r="33" spans="2:23" ht="18.75" customHeight="1" x14ac:dyDescent="0.2">
      <c r="B33" s="28" t="s">
        <v>233</v>
      </c>
      <c r="C33">
        <v>0</v>
      </c>
      <c r="D33">
        <v>2</v>
      </c>
      <c r="E33">
        <v>1</v>
      </c>
      <c r="F33">
        <v>0.8</v>
      </c>
      <c r="G33" s="30">
        <f t="shared" ref="G33:G37" si="16">C33*D33*E33*F33</f>
        <v>0</v>
      </c>
      <c r="J33" s="28" t="str">
        <f t="shared" ref="J33:J37" si="17">B33</f>
        <v>S. Josep-Plaça de la Font, (1)</v>
      </c>
      <c r="K33" s="4">
        <f t="shared" ref="K33:K37" si="18">G33</f>
        <v>0</v>
      </c>
      <c r="M33">
        <v>56.63</v>
      </c>
      <c r="O33" s="4">
        <f t="shared" ref="O33:O37" si="19">K33*M33</f>
        <v>0</v>
      </c>
    </row>
    <row r="34" spans="2:23" x14ac:dyDescent="0.2">
      <c r="B34" s="28" t="s">
        <v>155</v>
      </c>
      <c r="C34">
        <v>0</v>
      </c>
      <c r="D34">
        <v>2</v>
      </c>
      <c r="E34">
        <v>1</v>
      </c>
      <c r="F34">
        <v>0.8</v>
      </c>
      <c r="G34" s="30">
        <f t="shared" si="16"/>
        <v>0</v>
      </c>
      <c r="J34" s="28" t="str">
        <f t="shared" si="17"/>
        <v>C/Lleida-D Torrebadella, (2)</v>
      </c>
      <c r="K34" s="4">
        <f t="shared" si="18"/>
        <v>0</v>
      </c>
      <c r="M34">
        <v>56.63</v>
      </c>
      <c r="O34" s="4">
        <f t="shared" si="19"/>
        <v>0</v>
      </c>
    </row>
    <row r="35" spans="2:23" x14ac:dyDescent="0.2">
      <c r="B35" s="28" t="s">
        <v>154</v>
      </c>
      <c r="C35">
        <v>2</v>
      </c>
      <c r="D35">
        <v>1</v>
      </c>
      <c r="E35">
        <v>0.8</v>
      </c>
      <c r="F35">
        <v>0.8</v>
      </c>
      <c r="G35" s="30">
        <f t="shared" si="16"/>
        <v>1.2800000000000002</v>
      </c>
      <c r="J35" s="28" t="str">
        <f t="shared" si="17"/>
        <v>C/Lleida, (3)</v>
      </c>
      <c r="K35" s="4">
        <f t="shared" si="18"/>
        <v>1.2800000000000002</v>
      </c>
      <c r="M35">
        <v>56.63</v>
      </c>
      <c r="O35" s="4">
        <f t="shared" si="19"/>
        <v>72.486400000000017</v>
      </c>
    </row>
    <row r="36" spans="2:23" x14ac:dyDescent="0.2">
      <c r="B36" s="31" t="s">
        <v>156</v>
      </c>
      <c r="C36">
        <v>0</v>
      </c>
      <c r="D36">
        <v>2</v>
      </c>
      <c r="E36">
        <v>1</v>
      </c>
      <c r="F36">
        <v>0.8</v>
      </c>
      <c r="G36" s="30">
        <f t="shared" si="16"/>
        <v>0</v>
      </c>
      <c r="J36" s="28" t="str">
        <f t="shared" si="17"/>
        <v>Pl L Companys-S. Josep, (4)</v>
      </c>
      <c r="K36" s="4">
        <f t="shared" si="18"/>
        <v>0</v>
      </c>
      <c r="M36">
        <v>56.63</v>
      </c>
      <c r="O36" s="4">
        <f t="shared" si="19"/>
        <v>0</v>
      </c>
    </row>
    <row r="37" spans="2:23" x14ac:dyDescent="0.2">
      <c r="B37" s="28" t="s">
        <v>157</v>
      </c>
      <c r="C37">
        <v>0</v>
      </c>
      <c r="D37">
        <v>2</v>
      </c>
      <c r="E37">
        <v>1</v>
      </c>
      <c r="F37">
        <v>0.8</v>
      </c>
      <c r="G37" s="30">
        <f t="shared" si="16"/>
        <v>0</v>
      </c>
      <c r="J37" s="28" t="str">
        <f t="shared" si="17"/>
        <v>Pl. Creu Terme-R. Fuster, (5)</v>
      </c>
      <c r="K37" s="4">
        <f t="shared" si="18"/>
        <v>0</v>
      </c>
      <c r="M37">
        <v>56.63</v>
      </c>
      <c r="O37" s="4">
        <f t="shared" si="19"/>
        <v>0</v>
      </c>
    </row>
    <row r="38" spans="2:23" x14ac:dyDescent="0.2">
      <c r="B38" s="31" t="s">
        <v>158</v>
      </c>
      <c r="C38">
        <v>1</v>
      </c>
      <c r="D38">
        <v>1</v>
      </c>
      <c r="E38">
        <v>0.8</v>
      </c>
      <c r="F38">
        <v>0.8</v>
      </c>
      <c r="G38" s="30">
        <f t="shared" ref="G38:G47" si="20">C38*D38*E38*F38</f>
        <v>0.64000000000000012</v>
      </c>
      <c r="J38" s="28" t="str">
        <f t="shared" ref="J38:J47" si="21">B38</f>
        <v>C/Teuleria-C/Pau Casals. (6)</v>
      </c>
      <c r="K38" s="4">
        <f t="shared" ref="K38:K47" si="22">G38</f>
        <v>0.64000000000000012</v>
      </c>
      <c r="M38">
        <v>56.63</v>
      </c>
      <c r="O38" s="4">
        <f t="shared" ref="O38:O47" si="23">K38*M38</f>
        <v>36.243200000000009</v>
      </c>
    </row>
    <row r="39" spans="2:23" x14ac:dyDescent="0.2">
      <c r="B39" s="31" t="s">
        <v>235</v>
      </c>
      <c r="C39">
        <v>1</v>
      </c>
      <c r="D39">
        <v>1</v>
      </c>
      <c r="E39">
        <v>0.8</v>
      </c>
      <c r="F39">
        <v>0.8</v>
      </c>
      <c r="G39" s="30">
        <f t="shared" si="20"/>
        <v>0.64000000000000012</v>
      </c>
      <c r="J39" s="28" t="str">
        <f t="shared" si="21"/>
        <v>C/R. Fuster-Pl. Catalunya, (7)</v>
      </c>
      <c r="K39" s="4">
        <f t="shared" si="22"/>
        <v>0.64000000000000012</v>
      </c>
      <c r="M39">
        <v>56.63</v>
      </c>
      <c r="O39" s="4">
        <f t="shared" si="23"/>
        <v>36.243200000000009</v>
      </c>
    </row>
    <row r="40" spans="2:23" x14ac:dyDescent="0.2">
      <c r="B40" s="31" t="s">
        <v>163</v>
      </c>
      <c r="C40">
        <v>1</v>
      </c>
      <c r="D40">
        <v>1</v>
      </c>
      <c r="E40">
        <v>0.8</v>
      </c>
      <c r="F40">
        <v>0.8</v>
      </c>
      <c r="G40" s="30">
        <f t="shared" si="20"/>
        <v>0.64000000000000012</v>
      </c>
      <c r="J40" s="28" t="str">
        <f t="shared" si="21"/>
        <v>C/Estació-M. Parcerisa, (8)</v>
      </c>
      <c r="K40" s="4">
        <f t="shared" si="22"/>
        <v>0.64000000000000012</v>
      </c>
      <c r="M40">
        <v>56.63</v>
      </c>
      <c r="O40" s="4">
        <f t="shared" si="23"/>
        <v>36.243200000000009</v>
      </c>
    </row>
    <row r="41" spans="2:23" s="28" customFormat="1" x14ac:dyDescent="0.2">
      <c r="B41" s="32" t="s">
        <v>236</v>
      </c>
      <c r="C41">
        <v>0</v>
      </c>
      <c r="D41">
        <v>2</v>
      </c>
      <c r="E41">
        <v>1</v>
      </c>
      <c r="F41">
        <v>0.8</v>
      </c>
      <c r="G41" s="34">
        <f t="shared" si="20"/>
        <v>0</v>
      </c>
      <c r="J41" s="28" t="str">
        <f t="shared" si="21"/>
        <v>M. Parcerisa-Pl. Cataluny, (9)</v>
      </c>
      <c r="K41" s="20">
        <f t="shared" si="22"/>
        <v>0</v>
      </c>
      <c r="M41" s="13">
        <v>56.63</v>
      </c>
      <c r="O41" s="20">
        <f t="shared" si="23"/>
        <v>0</v>
      </c>
    </row>
    <row r="42" spans="2:23" x14ac:dyDescent="0.2">
      <c r="B42" s="31" t="s">
        <v>237</v>
      </c>
      <c r="C42">
        <v>2</v>
      </c>
      <c r="D42">
        <v>1</v>
      </c>
      <c r="E42">
        <v>0.8</v>
      </c>
      <c r="F42">
        <v>0.8</v>
      </c>
      <c r="G42" s="30">
        <f t="shared" si="20"/>
        <v>1.2800000000000002</v>
      </c>
      <c r="J42" s="28" t="str">
        <f t="shared" si="21"/>
        <v>C/Alfons XIII-C/J. Pané, (10)</v>
      </c>
      <c r="K42" s="4">
        <f t="shared" si="22"/>
        <v>1.2800000000000002</v>
      </c>
      <c r="M42">
        <v>56.63</v>
      </c>
      <c r="O42" s="4">
        <f t="shared" si="23"/>
        <v>72.486400000000017</v>
      </c>
    </row>
    <row r="43" spans="2:23" ht="14.25" customHeight="1" x14ac:dyDescent="0.2">
      <c r="B43" s="31" t="s">
        <v>166</v>
      </c>
      <c r="C43">
        <v>1</v>
      </c>
      <c r="D43">
        <v>1</v>
      </c>
      <c r="E43">
        <v>0.8</v>
      </c>
      <c r="F43">
        <v>0.8</v>
      </c>
      <c r="G43" s="30">
        <f t="shared" si="20"/>
        <v>0.64000000000000012</v>
      </c>
      <c r="J43" s="28" t="str">
        <f t="shared" si="21"/>
        <v>Ctra N-II-C/Costareta, (11)</v>
      </c>
      <c r="K43" s="4">
        <f t="shared" si="22"/>
        <v>0.64000000000000012</v>
      </c>
      <c r="M43">
        <v>56.63</v>
      </c>
      <c r="O43" s="4">
        <f t="shared" si="23"/>
        <v>36.243200000000009</v>
      </c>
    </row>
    <row r="44" spans="2:23" ht="14.25" customHeight="1" x14ac:dyDescent="0.2">
      <c r="B44" s="31" t="s">
        <v>159</v>
      </c>
      <c r="C44">
        <v>1</v>
      </c>
      <c r="D44">
        <v>1</v>
      </c>
      <c r="E44">
        <v>0.8</v>
      </c>
      <c r="F44">
        <v>0.8</v>
      </c>
      <c r="G44" s="30">
        <f t="shared" si="20"/>
        <v>0.64000000000000012</v>
      </c>
      <c r="J44" s="28" t="str">
        <f t="shared" si="21"/>
        <v>Ctra N-II Sud, (12)</v>
      </c>
      <c r="K44" s="4">
        <f t="shared" si="22"/>
        <v>0.64000000000000012</v>
      </c>
      <c r="M44">
        <v>56.63</v>
      </c>
      <c r="O44" s="4">
        <f t="shared" si="23"/>
        <v>36.243200000000009</v>
      </c>
    </row>
    <row r="45" spans="2:23" x14ac:dyDescent="0.2">
      <c r="B45" s="31" t="s">
        <v>161</v>
      </c>
      <c r="C45">
        <v>2</v>
      </c>
      <c r="D45">
        <v>1</v>
      </c>
      <c r="E45">
        <v>0.8</v>
      </c>
      <c r="F45">
        <v>0.8</v>
      </c>
      <c r="G45" s="20">
        <f t="shared" si="20"/>
        <v>1.2800000000000002</v>
      </c>
      <c r="J45" s="28" t="str">
        <f t="shared" si="21"/>
        <v>C Ramon Felip, (13-14)</v>
      </c>
      <c r="K45" s="4">
        <f t="shared" si="22"/>
        <v>1.2800000000000002</v>
      </c>
      <c r="M45" s="13">
        <v>56.63</v>
      </c>
      <c r="O45" s="4">
        <f t="shared" si="23"/>
        <v>72.486400000000017</v>
      </c>
      <c r="T45" s="4"/>
      <c r="U45" s="4"/>
      <c r="V45" s="4"/>
    </row>
    <row r="46" spans="2:23" x14ac:dyDescent="0.2">
      <c r="B46" s="31" t="s">
        <v>164</v>
      </c>
      <c r="C46">
        <v>2</v>
      </c>
      <c r="D46">
        <v>1</v>
      </c>
      <c r="E46">
        <v>0.8</v>
      </c>
      <c r="F46">
        <v>0.8</v>
      </c>
      <c r="G46" s="20">
        <f t="shared" ref="G46" si="24">C46*D46*E46*F46</f>
        <v>1.2800000000000002</v>
      </c>
      <c r="J46" s="28" t="str">
        <f t="shared" ref="J46" si="25">B46</f>
        <v>C Ponent, (15)</v>
      </c>
      <c r="K46" s="4">
        <f t="shared" ref="K46" si="26">G46</f>
        <v>1.2800000000000002</v>
      </c>
      <c r="M46" s="13">
        <v>56.63</v>
      </c>
      <c r="O46" s="4">
        <f t="shared" ref="O46" si="27">K46*M46</f>
        <v>72.486400000000017</v>
      </c>
      <c r="T46" s="4"/>
      <c r="U46" s="4"/>
      <c r="V46" s="4"/>
    </row>
    <row r="47" spans="2:23" x14ac:dyDescent="0.2">
      <c r="B47" s="31" t="s">
        <v>238</v>
      </c>
      <c r="C47">
        <v>0</v>
      </c>
      <c r="D47">
        <v>1</v>
      </c>
      <c r="E47">
        <v>0.8</v>
      </c>
      <c r="F47">
        <v>0.8</v>
      </c>
      <c r="G47" s="20">
        <f t="shared" si="20"/>
        <v>0</v>
      </c>
      <c r="J47" s="28" t="str">
        <f t="shared" si="21"/>
        <v>Creuament via, (16)</v>
      </c>
      <c r="K47" s="4">
        <f t="shared" si="22"/>
        <v>0</v>
      </c>
      <c r="M47" s="13">
        <v>56.63</v>
      </c>
      <c r="O47" s="4">
        <f t="shared" si="23"/>
        <v>0</v>
      </c>
      <c r="T47" s="4"/>
      <c r="U47" s="4"/>
      <c r="V47" s="4"/>
    </row>
    <row r="48" spans="2:23" x14ac:dyDescent="0.2">
      <c r="B48" s="31"/>
      <c r="G48" s="20"/>
      <c r="J48" s="28"/>
      <c r="K48" s="4"/>
      <c r="M48" s="13"/>
      <c r="O48" s="4"/>
      <c r="R48" s="13" t="s">
        <v>70</v>
      </c>
      <c r="S48" s="4">
        <f>G49*0</f>
        <v>0</v>
      </c>
      <c r="U48" s="4">
        <f>S48+U25</f>
        <v>0</v>
      </c>
      <c r="V48" s="4">
        <f>S48/7.5</f>
        <v>0</v>
      </c>
      <c r="W48" s="4">
        <f>V48+W25</f>
        <v>0</v>
      </c>
    </row>
    <row r="49" spans="1:24" x14ac:dyDescent="0.2">
      <c r="B49" s="9" t="s">
        <v>26</v>
      </c>
      <c r="G49" s="6">
        <f>SUM(G32:G48)</f>
        <v>8.3200000000000021</v>
      </c>
      <c r="J49" s="9" t="s">
        <v>26</v>
      </c>
      <c r="K49" s="6">
        <f>G49</f>
        <v>8.3200000000000021</v>
      </c>
      <c r="O49" s="6">
        <f>SUM(O32:O48)</f>
        <v>471.16160000000008</v>
      </c>
      <c r="Q49" s="4">
        <f>O73+O49+O26</f>
        <v>2306.87968</v>
      </c>
      <c r="R49" s="13" t="s">
        <v>69</v>
      </c>
      <c r="S49">
        <f>G49*3</f>
        <v>24.960000000000008</v>
      </c>
      <c r="T49">
        <f>S49+T26</f>
        <v>72.960000000000008</v>
      </c>
      <c r="V49" s="4">
        <f>S49/7.5</f>
        <v>3.3280000000000012</v>
      </c>
      <c r="W49" s="4">
        <f>V49+W26</f>
        <v>9.7280000000000015</v>
      </c>
      <c r="X49">
        <f>T49/7.5</f>
        <v>9.7280000000000015</v>
      </c>
    </row>
    <row r="50" spans="1:24" x14ac:dyDescent="0.2">
      <c r="G50" s="4"/>
      <c r="O50" s="4"/>
      <c r="S50" s="4"/>
      <c r="U50" s="4"/>
      <c r="V50" s="4"/>
    </row>
    <row r="51" spans="1:24" x14ac:dyDescent="0.2">
      <c r="C51" s="2" t="s">
        <v>0</v>
      </c>
      <c r="D51" s="2" t="s">
        <v>1</v>
      </c>
      <c r="E51" s="2" t="s">
        <v>2</v>
      </c>
      <c r="F51" s="18" t="s">
        <v>3</v>
      </c>
      <c r="G51" s="18" t="s">
        <v>34</v>
      </c>
      <c r="K51" s="18" t="str">
        <f>G51</f>
        <v>Total m³</v>
      </c>
      <c r="L51" s="2"/>
      <c r="M51" s="2" t="s">
        <v>22</v>
      </c>
      <c r="N51" s="2"/>
      <c r="O51" s="18" t="s">
        <v>122</v>
      </c>
      <c r="T51" s="4"/>
      <c r="U51" s="4"/>
      <c r="V51" s="4"/>
    </row>
    <row r="52" spans="1:24" x14ac:dyDescent="0.2">
      <c r="A52" t="s">
        <v>31</v>
      </c>
      <c r="I52" t="str">
        <f>A52</f>
        <v>Excavació per a localització de serveis</v>
      </c>
      <c r="T52" s="4"/>
      <c r="U52" s="4"/>
      <c r="V52" s="4"/>
    </row>
    <row r="53" spans="1:24" x14ac:dyDescent="0.2">
      <c r="A53" t="s">
        <v>32</v>
      </c>
      <c r="G53" s="4"/>
      <c r="I53" t="str">
        <f>A53</f>
        <v xml:space="preserve">en terreny no classificat amb mitjans </v>
      </c>
      <c r="K53" s="4"/>
      <c r="O53" s="4"/>
      <c r="T53" s="4"/>
      <c r="U53" s="4"/>
      <c r="V53" s="4"/>
    </row>
    <row r="54" spans="1:24" x14ac:dyDescent="0.2">
      <c r="A54" t="s">
        <v>33</v>
      </c>
      <c r="G54" s="4"/>
      <c r="I54" t="str">
        <f>A54</f>
        <v>manuals i terres deixades a la vora.</v>
      </c>
      <c r="K54" s="4"/>
      <c r="O54" s="4"/>
      <c r="S54" s="38" t="s">
        <v>263</v>
      </c>
      <c r="T54" s="38" t="s">
        <v>71</v>
      </c>
      <c r="U54" s="38" t="s">
        <v>71</v>
      </c>
      <c r="V54" s="38" t="s">
        <v>73</v>
      </c>
      <c r="W54" s="38" t="s">
        <v>261</v>
      </c>
      <c r="X54" s="38" t="s">
        <v>265</v>
      </c>
    </row>
    <row r="55" spans="1:24" x14ac:dyDescent="0.2">
      <c r="A55" s="13" t="s">
        <v>168</v>
      </c>
      <c r="G55" s="4"/>
      <c r="I55" t="str">
        <f>A55</f>
        <v>Creuament xarxes abastaments soterrades.</v>
      </c>
      <c r="K55" s="4"/>
      <c r="O55" s="4"/>
      <c r="S55" s="38" t="s">
        <v>264</v>
      </c>
      <c r="T55" s="38" t="s">
        <v>72</v>
      </c>
      <c r="U55" s="38" t="s">
        <v>72</v>
      </c>
      <c r="V55" s="38" t="s">
        <v>74</v>
      </c>
      <c r="W55" s="33"/>
      <c r="X55" s="33" t="s">
        <v>266</v>
      </c>
    </row>
    <row r="56" spans="1:24" ht="20.25" customHeight="1" x14ac:dyDescent="0.2">
      <c r="B56" s="28" t="s">
        <v>234</v>
      </c>
      <c r="C56">
        <v>8</v>
      </c>
      <c r="D56">
        <v>0.8</v>
      </c>
      <c r="E56">
        <v>0.6</v>
      </c>
      <c r="F56">
        <v>0.6</v>
      </c>
      <c r="G56" s="20">
        <f>C56*D56*E56*F56</f>
        <v>2.3039999999999998</v>
      </c>
      <c r="J56" s="28" t="str">
        <f t="shared" ref="J56:J67" si="28">B56</f>
        <v>C/Sant Josep</v>
      </c>
      <c r="K56" s="4">
        <f t="shared" ref="K56:K67" si="29">G56</f>
        <v>2.3039999999999998</v>
      </c>
      <c r="M56" s="13">
        <v>56.63</v>
      </c>
      <c r="O56" s="4">
        <f t="shared" ref="O56:O67" si="30">K56*M56</f>
        <v>130.47551999999999</v>
      </c>
      <c r="S56" s="33"/>
      <c r="T56" s="38" t="s">
        <v>69</v>
      </c>
      <c r="U56" s="38" t="s">
        <v>70</v>
      </c>
      <c r="V56" s="33" t="s">
        <v>262</v>
      </c>
      <c r="W56" s="33"/>
      <c r="X56" s="33"/>
    </row>
    <row r="57" spans="1:24" x14ac:dyDescent="0.2">
      <c r="B57" s="31" t="s">
        <v>91</v>
      </c>
      <c r="C57">
        <v>2</v>
      </c>
      <c r="D57">
        <v>0.8</v>
      </c>
      <c r="E57">
        <v>0.6</v>
      </c>
      <c r="F57">
        <v>0.6</v>
      </c>
      <c r="G57" s="20">
        <f t="shared" ref="G57:G71" si="31">C57*D57*E57*F57</f>
        <v>0.57599999999999996</v>
      </c>
      <c r="J57" s="28" t="str">
        <f t="shared" si="28"/>
        <v>C Ponent</v>
      </c>
      <c r="K57" s="4">
        <f t="shared" si="29"/>
        <v>0.57599999999999996</v>
      </c>
      <c r="M57" s="13">
        <v>56.63</v>
      </c>
      <c r="O57" s="4">
        <f t="shared" si="30"/>
        <v>32.618879999999997</v>
      </c>
      <c r="T57" s="4"/>
      <c r="U57" s="4"/>
      <c r="V57" s="4"/>
    </row>
    <row r="58" spans="1:24" x14ac:dyDescent="0.2">
      <c r="B58" s="31" t="s">
        <v>170</v>
      </c>
      <c r="C58">
        <v>3</v>
      </c>
      <c r="D58">
        <v>0.8</v>
      </c>
      <c r="E58">
        <v>0.6</v>
      </c>
      <c r="F58">
        <v>0.6</v>
      </c>
      <c r="G58" s="20">
        <f t="shared" si="31"/>
        <v>0.8640000000000001</v>
      </c>
      <c r="J58" s="28" t="str">
        <f t="shared" si="28"/>
        <v>C Ramon Felip</v>
      </c>
      <c r="K58" s="4">
        <f t="shared" si="29"/>
        <v>0.8640000000000001</v>
      </c>
      <c r="M58" s="13">
        <v>56.63</v>
      </c>
      <c r="O58" s="4">
        <f t="shared" si="30"/>
        <v>48.928320000000006</v>
      </c>
      <c r="T58" s="4"/>
      <c r="U58" s="4"/>
      <c r="V58" s="4"/>
    </row>
    <row r="59" spans="1:24" x14ac:dyDescent="0.2">
      <c r="B59" s="31" t="s">
        <v>90</v>
      </c>
      <c r="C59">
        <v>5</v>
      </c>
      <c r="D59">
        <v>0.8</v>
      </c>
      <c r="E59">
        <v>0.6</v>
      </c>
      <c r="F59">
        <v>0.6</v>
      </c>
      <c r="G59" s="20">
        <f t="shared" si="31"/>
        <v>1.44</v>
      </c>
      <c r="J59" s="28" t="str">
        <f t="shared" si="28"/>
        <v>Carrer de Lleida</v>
      </c>
      <c r="K59" s="4">
        <f t="shared" si="29"/>
        <v>1.44</v>
      </c>
      <c r="M59" s="13">
        <v>56.63</v>
      </c>
      <c r="O59" s="4">
        <f t="shared" si="30"/>
        <v>81.547200000000004</v>
      </c>
      <c r="T59" s="4"/>
      <c r="U59" s="4"/>
      <c r="V59" s="4"/>
    </row>
    <row r="60" spans="1:24" x14ac:dyDescent="0.2">
      <c r="B60" s="31" t="s">
        <v>162</v>
      </c>
      <c r="C60">
        <v>1</v>
      </c>
      <c r="D60">
        <v>0.8</v>
      </c>
      <c r="E60">
        <v>0.6</v>
      </c>
      <c r="F60">
        <v>0.6</v>
      </c>
      <c r="G60" s="20">
        <f t="shared" si="31"/>
        <v>0.28799999999999998</v>
      </c>
      <c r="J60" s="28" t="str">
        <f t="shared" si="28"/>
        <v>Plaça Font i adjacents</v>
      </c>
      <c r="K60" s="4">
        <f t="shared" si="29"/>
        <v>0.28799999999999998</v>
      </c>
      <c r="M60" s="13">
        <v>56.63</v>
      </c>
      <c r="O60" s="4">
        <f t="shared" si="30"/>
        <v>16.309439999999999</v>
      </c>
      <c r="T60" s="4"/>
      <c r="U60" s="4"/>
      <c r="V60" s="4"/>
    </row>
    <row r="61" spans="1:24" x14ac:dyDescent="0.2">
      <c r="B61" s="31" t="s">
        <v>95</v>
      </c>
      <c r="C61">
        <v>3</v>
      </c>
      <c r="D61">
        <v>0.8</v>
      </c>
      <c r="E61">
        <v>0.6</v>
      </c>
      <c r="F61">
        <v>0.6</v>
      </c>
      <c r="G61" s="20">
        <f t="shared" si="31"/>
        <v>0.8640000000000001</v>
      </c>
      <c r="J61" s="28" t="str">
        <f t="shared" si="28"/>
        <v>C de la Teuleria</v>
      </c>
      <c r="K61" s="4">
        <f t="shared" si="29"/>
        <v>0.8640000000000001</v>
      </c>
      <c r="M61" s="13">
        <v>56.63</v>
      </c>
      <c r="O61" s="4">
        <f t="shared" si="30"/>
        <v>48.928320000000006</v>
      </c>
      <c r="T61" s="4"/>
      <c r="U61" s="4"/>
      <c r="V61" s="4"/>
    </row>
    <row r="62" spans="1:24" ht="14.25" customHeight="1" x14ac:dyDescent="0.2">
      <c r="B62" s="31" t="s">
        <v>96</v>
      </c>
      <c r="C62">
        <v>9</v>
      </c>
      <c r="D62">
        <v>0.8</v>
      </c>
      <c r="E62">
        <v>0.6</v>
      </c>
      <c r="F62">
        <v>0.6</v>
      </c>
      <c r="G62" s="20">
        <f t="shared" si="31"/>
        <v>2.5920000000000001</v>
      </c>
      <c r="J62" s="28" t="str">
        <f t="shared" si="28"/>
        <v>Ramon Fuster i Rabés</v>
      </c>
      <c r="K62" s="4">
        <f t="shared" si="29"/>
        <v>2.5920000000000001</v>
      </c>
      <c r="M62" s="13">
        <v>56.63</v>
      </c>
      <c r="O62" s="4">
        <f t="shared" si="30"/>
        <v>146.78496000000001</v>
      </c>
      <c r="T62" s="4"/>
      <c r="U62" s="4"/>
      <c r="V62" s="4"/>
    </row>
    <row r="63" spans="1:24" ht="14.25" customHeight="1" x14ac:dyDescent="0.2">
      <c r="B63" s="31" t="s">
        <v>97</v>
      </c>
      <c r="C63">
        <v>6</v>
      </c>
      <c r="D63">
        <v>0.8</v>
      </c>
      <c r="E63">
        <v>0.6</v>
      </c>
      <c r="F63">
        <v>0.6</v>
      </c>
      <c r="G63" s="20">
        <f t="shared" si="31"/>
        <v>1.7280000000000002</v>
      </c>
      <c r="J63" s="28" t="str">
        <f t="shared" si="28"/>
        <v>C de Miquel Parcerisa</v>
      </c>
      <c r="K63" s="4">
        <f t="shared" si="29"/>
        <v>1.7280000000000002</v>
      </c>
      <c r="M63" s="13">
        <v>56.63</v>
      </c>
      <c r="O63" s="4">
        <f t="shared" si="30"/>
        <v>97.856640000000013</v>
      </c>
      <c r="T63" s="4"/>
      <c r="U63" s="4"/>
      <c r="V63" s="4"/>
    </row>
    <row r="64" spans="1:24" ht="14.25" customHeight="1" x14ac:dyDescent="0.2">
      <c r="B64" s="31" t="s">
        <v>92</v>
      </c>
      <c r="C64">
        <v>1</v>
      </c>
      <c r="D64">
        <v>0.8</v>
      </c>
      <c r="E64">
        <v>0.6</v>
      </c>
      <c r="F64">
        <v>0.6</v>
      </c>
      <c r="G64" s="20">
        <f t="shared" si="31"/>
        <v>0.28799999999999998</v>
      </c>
      <c r="J64" s="28" t="str">
        <f t="shared" si="28"/>
        <v>Zona Plaça Catalunya</v>
      </c>
      <c r="K64" s="4">
        <f t="shared" si="29"/>
        <v>0.28799999999999998</v>
      </c>
      <c r="M64" s="13">
        <v>56.63</v>
      </c>
      <c r="O64" s="4">
        <f t="shared" si="30"/>
        <v>16.309439999999999</v>
      </c>
      <c r="T64" s="4"/>
      <c r="U64" s="4"/>
      <c r="V64" s="4"/>
    </row>
    <row r="65" spans="1:26" x14ac:dyDescent="0.2">
      <c r="B65" s="31" t="s">
        <v>239</v>
      </c>
      <c r="C65">
        <v>3</v>
      </c>
      <c r="D65">
        <v>0.8</v>
      </c>
      <c r="E65">
        <v>0.6</v>
      </c>
      <c r="F65">
        <v>0.6</v>
      </c>
      <c r="G65" s="20">
        <f t="shared" si="31"/>
        <v>0.8640000000000001</v>
      </c>
      <c r="J65" s="28" t="str">
        <f t="shared" si="28"/>
        <v>C de Pompeu Fabra</v>
      </c>
      <c r="K65" s="4">
        <f t="shared" si="29"/>
        <v>0.8640000000000001</v>
      </c>
      <c r="M65" s="13">
        <v>56.63</v>
      </c>
      <c r="O65" s="4">
        <f t="shared" si="30"/>
        <v>48.928320000000006</v>
      </c>
      <c r="T65" s="4"/>
      <c r="U65" s="4"/>
      <c r="V65" s="4"/>
    </row>
    <row r="66" spans="1:26" x14ac:dyDescent="0.2">
      <c r="B66" s="31" t="s">
        <v>93</v>
      </c>
      <c r="C66">
        <v>3</v>
      </c>
      <c r="D66">
        <v>0.8</v>
      </c>
      <c r="E66">
        <v>0.6</v>
      </c>
      <c r="F66">
        <v>0.6</v>
      </c>
      <c r="G66" s="20">
        <f t="shared" si="31"/>
        <v>0.8640000000000001</v>
      </c>
      <c r="J66" s="28" t="str">
        <f t="shared" si="28"/>
        <v xml:space="preserve">Carrer de l’Estació </v>
      </c>
      <c r="K66" s="4">
        <f t="shared" si="29"/>
        <v>0.8640000000000001</v>
      </c>
      <c r="M66" s="13">
        <v>56.63</v>
      </c>
      <c r="O66" s="4">
        <f t="shared" si="30"/>
        <v>48.928320000000006</v>
      </c>
      <c r="T66" s="4"/>
      <c r="U66" s="4"/>
      <c r="V66" s="4"/>
    </row>
    <row r="67" spans="1:26" x14ac:dyDescent="0.2">
      <c r="B67" s="31" t="s">
        <v>94</v>
      </c>
      <c r="C67">
        <v>3</v>
      </c>
      <c r="D67">
        <v>0.8</v>
      </c>
      <c r="E67">
        <v>0.6</v>
      </c>
      <c r="F67">
        <v>0.6</v>
      </c>
      <c r="G67" s="20">
        <f t="shared" si="31"/>
        <v>0.8640000000000001</v>
      </c>
      <c r="J67" s="28" t="str">
        <f t="shared" si="28"/>
        <v>Carrer d’Alfons XIII</v>
      </c>
      <c r="K67" s="4">
        <f t="shared" si="29"/>
        <v>0.8640000000000001</v>
      </c>
      <c r="M67" s="13">
        <v>56.63</v>
      </c>
      <c r="O67" s="4">
        <f t="shared" si="30"/>
        <v>48.928320000000006</v>
      </c>
      <c r="T67" s="4"/>
      <c r="U67" s="4"/>
      <c r="V67" s="4"/>
    </row>
    <row r="68" spans="1:26" x14ac:dyDescent="0.2">
      <c r="B68" s="31" t="s">
        <v>171</v>
      </c>
      <c r="C68">
        <v>6</v>
      </c>
      <c r="D68">
        <v>0.8</v>
      </c>
      <c r="E68">
        <v>0.6</v>
      </c>
      <c r="F68">
        <v>0.6</v>
      </c>
      <c r="G68" s="20">
        <f t="shared" si="31"/>
        <v>1.7280000000000002</v>
      </c>
      <c r="J68" s="28" t="str">
        <f>B68</f>
        <v>Ctra N-II, lateral sud</v>
      </c>
      <c r="K68" s="4">
        <f>G68</f>
        <v>1.7280000000000002</v>
      </c>
      <c r="M68" s="13">
        <v>56.63</v>
      </c>
      <c r="O68" s="4">
        <f>K68*M68</f>
        <v>97.856640000000013</v>
      </c>
      <c r="T68" s="4"/>
      <c r="U68" s="4"/>
      <c r="V68" s="4"/>
    </row>
    <row r="69" spans="1:26" ht="13.5" customHeight="1" x14ac:dyDescent="0.2">
      <c r="B69" s="31" t="s">
        <v>167</v>
      </c>
      <c r="C69">
        <v>1</v>
      </c>
      <c r="D69">
        <v>0.8</v>
      </c>
      <c r="E69">
        <v>0.6</v>
      </c>
      <c r="F69">
        <v>0.6</v>
      </c>
      <c r="G69" s="20">
        <f t="shared" si="31"/>
        <v>0.28799999999999998</v>
      </c>
      <c r="J69" s="28" t="str">
        <f>B69</f>
        <v>Ctra N-II-C/Costareta</v>
      </c>
      <c r="K69" s="4">
        <f t="shared" ref="K69:K71" si="32">G69</f>
        <v>0.28799999999999998</v>
      </c>
      <c r="M69" s="13">
        <v>56.63</v>
      </c>
      <c r="O69" s="4">
        <f>K69*M69</f>
        <v>16.309439999999999</v>
      </c>
      <c r="T69" s="4"/>
      <c r="U69" s="4"/>
      <c r="V69" s="4"/>
    </row>
    <row r="70" spans="1:26" ht="13.5" customHeight="1" x14ac:dyDescent="0.2">
      <c r="B70" s="31" t="s">
        <v>127</v>
      </c>
      <c r="C70">
        <v>0</v>
      </c>
      <c r="D70">
        <v>0</v>
      </c>
      <c r="E70">
        <v>0</v>
      </c>
      <c r="F70">
        <v>0</v>
      </c>
      <c r="G70" s="20">
        <f t="shared" si="31"/>
        <v>0</v>
      </c>
      <c r="J70" s="28" t="str">
        <f>B70</f>
        <v>Creuament via</v>
      </c>
      <c r="K70" s="4">
        <f t="shared" ref="K70" si="33">G70</f>
        <v>0</v>
      </c>
      <c r="M70" s="13">
        <v>56.63</v>
      </c>
      <c r="O70" s="4">
        <f>K70*M70</f>
        <v>0</v>
      </c>
      <c r="T70" s="4"/>
      <c r="U70" s="4"/>
      <c r="V70" s="4"/>
    </row>
    <row r="71" spans="1:26" ht="13.5" customHeight="1" x14ac:dyDescent="0.2">
      <c r="B71" s="31" t="s">
        <v>215</v>
      </c>
      <c r="C71">
        <v>3</v>
      </c>
      <c r="D71">
        <v>0.8</v>
      </c>
      <c r="E71">
        <v>0.6</v>
      </c>
      <c r="F71">
        <v>0.6</v>
      </c>
      <c r="G71" s="20">
        <f t="shared" si="31"/>
        <v>0.8640000000000001</v>
      </c>
      <c r="J71" s="28" t="str">
        <f>B71</f>
        <v>Trams hidrants</v>
      </c>
      <c r="K71" s="4">
        <f t="shared" si="32"/>
        <v>0.8640000000000001</v>
      </c>
      <c r="M71" s="13">
        <v>56.63</v>
      </c>
      <c r="O71" s="4">
        <f>K71*M71</f>
        <v>48.928320000000006</v>
      </c>
      <c r="T71" s="4"/>
      <c r="U71" s="4"/>
      <c r="V71" s="4"/>
    </row>
    <row r="72" spans="1:26" x14ac:dyDescent="0.2">
      <c r="G72" s="4"/>
      <c r="K72" s="4"/>
      <c r="O72" s="4"/>
      <c r="R72" s="13" t="s">
        <v>70</v>
      </c>
      <c r="S72" s="4">
        <f>G73*0</f>
        <v>0</v>
      </c>
      <c r="U72" s="4">
        <f>S72+U48</f>
        <v>0</v>
      </c>
      <c r="V72" s="4">
        <f>S72/7.5</f>
        <v>0</v>
      </c>
      <c r="W72" s="4">
        <f>V72+W48</f>
        <v>0</v>
      </c>
    </row>
    <row r="73" spans="1:26" x14ac:dyDescent="0.2">
      <c r="B73" s="9" t="s">
        <v>26</v>
      </c>
      <c r="C73">
        <f>SUM(C56:C71)</f>
        <v>57</v>
      </c>
      <c r="G73" s="6">
        <f>SUM(G55:G71)</f>
        <v>16.416</v>
      </c>
      <c r="J73" s="9" t="s">
        <v>26</v>
      </c>
      <c r="K73" s="6">
        <f>G73</f>
        <v>16.416</v>
      </c>
      <c r="O73" s="6">
        <f>SUM(O55:O71)</f>
        <v>929.63807999999995</v>
      </c>
      <c r="R73" s="13" t="s">
        <v>69</v>
      </c>
      <c r="S73">
        <f>G73*3</f>
        <v>49.248000000000005</v>
      </c>
      <c r="T73">
        <f>S73+T49</f>
        <v>122.20800000000001</v>
      </c>
      <c r="V73" s="4">
        <f>S73/7.5</f>
        <v>6.5664000000000007</v>
      </c>
      <c r="W73" s="4">
        <f>V73+W49</f>
        <v>16.294400000000003</v>
      </c>
      <c r="X73">
        <f>T73/7.5</f>
        <v>16.294400000000003</v>
      </c>
      <c r="Z73" s="37">
        <f>X73</f>
        <v>16.294400000000003</v>
      </c>
    </row>
    <row r="74" spans="1:26" x14ac:dyDescent="0.2">
      <c r="G74" s="4"/>
      <c r="O74" s="4"/>
      <c r="S74" s="4"/>
      <c r="U74" s="4"/>
      <c r="V74" s="4"/>
    </row>
    <row r="75" spans="1:26" x14ac:dyDescent="0.2">
      <c r="C75" s="2" t="s">
        <v>0</v>
      </c>
      <c r="D75" s="2" t="s">
        <v>1</v>
      </c>
      <c r="E75" s="18" t="s">
        <v>3</v>
      </c>
      <c r="F75" s="2"/>
      <c r="G75" s="18" t="s">
        <v>27</v>
      </c>
      <c r="K75" s="18" t="str">
        <f>G75</f>
        <v>Total m²</v>
      </c>
      <c r="L75" s="2"/>
      <c r="M75" s="2" t="s">
        <v>22</v>
      </c>
      <c r="N75" s="2"/>
      <c r="O75" s="18" t="s">
        <v>122</v>
      </c>
      <c r="V75" s="4"/>
    </row>
    <row r="76" spans="1:26" x14ac:dyDescent="0.2">
      <c r="A76" t="s">
        <v>61</v>
      </c>
      <c r="G76" s="4"/>
      <c r="I76" t="str">
        <f>A76</f>
        <v>Tall en paviment i mescla bituminosa amb</v>
      </c>
      <c r="O76" s="4"/>
      <c r="S76" s="13"/>
      <c r="T76" s="13"/>
      <c r="U76" s="13"/>
      <c r="V76" s="13"/>
      <c r="W76" s="13"/>
    </row>
    <row r="77" spans="1:26" x14ac:dyDescent="0.2">
      <c r="A77" t="s">
        <v>35</v>
      </c>
      <c r="G77" s="4"/>
      <c r="I77" t="str">
        <f>A77</f>
        <v>màquina tallajunts amb disc de diamant,</v>
      </c>
      <c r="K77" s="4"/>
      <c r="O77" s="4"/>
      <c r="S77" s="13"/>
      <c r="T77" s="13"/>
      <c r="U77" s="13"/>
      <c r="V77" s="13"/>
    </row>
    <row r="78" spans="1:26" x14ac:dyDescent="0.2">
      <c r="A78" t="s">
        <v>169</v>
      </c>
      <c r="G78" s="4"/>
      <c r="I78" t="str">
        <f>A78</f>
        <v>per delimitar zona a demolir.</v>
      </c>
      <c r="K78" s="4"/>
      <c r="O78" s="4"/>
      <c r="T78" s="13"/>
      <c r="U78" s="13"/>
    </row>
    <row r="79" spans="1:26" ht="18.75" customHeight="1" x14ac:dyDescent="0.2">
      <c r="A79" s="33">
        <v>1</v>
      </c>
      <c r="B79" s="28" t="s">
        <v>175</v>
      </c>
      <c r="C79">
        <v>0</v>
      </c>
      <c r="D79">
        <v>150</v>
      </c>
      <c r="E79">
        <v>0</v>
      </c>
      <c r="G79" s="4">
        <f>C79*D79*E79</f>
        <v>0</v>
      </c>
      <c r="J79" s="28" t="str">
        <f t="shared" ref="J79:J110" si="34">B79</f>
        <v>C St Josep Est, vorera</v>
      </c>
      <c r="K79" s="4">
        <f t="shared" ref="K79:K113" si="35">G79</f>
        <v>0</v>
      </c>
      <c r="M79">
        <v>33.67</v>
      </c>
      <c r="O79" s="4">
        <f t="shared" ref="O79:O110" si="36">K79*M79</f>
        <v>0</v>
      </c>
      <c r="V79" s="4"/>
    </row>
    <row r="80" spans="1:26" x14ac:dyDescent="0.2">
      <c r="A80" s="33">
        <v>1</v>
      </c>
      <c r="B80" s="28" t="s">
        <v>176</v>
      </c>
      <c r="C80">
        <v>1</v>
      </c>
      <c r="D80">
        <v>6</v>
      </c>
      <c r="E80">
        <v>0.15</v>
      </c>
      <c r="G80" s="4">
        <f t="shared" ref="G80" si="37">C80*D80*E80</f>
        <v>0.89999999999999991</v>
      </c>
      <c r="J80" s="28" t="str">
        <f t="shared" si="34"/>
        <v>C St Josep Est, carrer</v>
      </c>
      <c r="K80" s="4">
        <f t="shared" si="35"/>
        <v>0.89999999999999991</v>
      </c>
      <c r="M80">
        <v>33.67</v>
      </c>
      <c r="O80" s="4">
        <f t="shared" si="36"/>
        <v>30.302999999999997</v>
      </c>
      <c r="V80" s="4"/>
    </row>
    <row r="81" spans="1:22" x14ac:dyDescent="0.2">
      <c r="A81" s="33">
        <v>1</v>
      </c>
      <c r="B81" s="28" t="s">
        <v>177</v>
      </c>
      <c r="C81">
        <v>0</v>
      </c>
      <c r="D81">
        <v>166</v>
      </c>
      <c r="E81">
        <v>0</v>
      </c>
      <c r="G81" s="4">
        <f t="shared" ref="G81" si="38">C81*D81*E81</f>
        <v>0</v>
      </c>
      <c r="J81" s="28" t="str">
        <f t="shared" ref="J81" si="39">B81</f>
        <v>C St Josep Oest, vorera</v>
      </c>
      <c r="K81" s="4">
        <f t="shared" ref="K81" si="40">G81</f>
        <v>0</v>
      </c>
      <c r="M81">
        <v>33.67</v>
      </c>
      <c r="O81" s="4">
        <f t="shared" ref="O81" si="41">K81*M81</f>
        <v>0</v>
      </c>
      <c r="V81" s="4"/>
    </row>
    <row r="82" spans="1:22" x14ac:dyDescent="0.2">
      <c r="A82" s="33">
        <v>1</v>
      </c>
      <c r="B82" s="28" t="s">
        <v>178</v>
      </c>
      <c r="C82">
        <v>1</v>
      </c>
      <c r="D82">
        <v>9</v>
      </c>
      <c r="E82">
        <v>0.15</v>
      </c>
      <c r="G82" s="4">
        <f t="shared" ref="G82:G107" si="42">C82*D82*E82</f>
        <v>1.3499999999999999</v>
      </c>
      <c r="J82" s="28" t="str">
        <f t="shared" si="34"/>
        <v>C St Josep Oest, carrer</v>
      </c>
      <c r="K82" s="4">
        <f t="shared" si="35"/>
        <v>1.3499999999999999</v>
      </c>
      <c r="M82">
        <v>33.67</v>
      </c>
      <c r="O82" s="4">
        <f t="shared" si="36"/>
        <v>45.454499999999996</v>
      </c>
      <c r="V82" s="4"/>
    </row>
    <row r="83" spans="1:22" x14ac:dyDescent="0.2">
      <c r="A83" s="33">
        <v>1</v>
      </c>
      <c r="B83" s="31" t="s">
        <v>191</v>
      </c>
      <c r="C83">
        <v>1</v>
      </c>
      <c r="D83">
        <v>56</v>
      </c>
      <c r="E83">
        <v>0.15</v>
      </c>
      <c r="G83" s="4">
        <f t="shared" ref="G83" si="43">C83*D83*E83</f>
        <v>8.4</v>
      </c>
      <c r="J83" s="28" t="str">
        <f t="shared" ref="J83" si="44">B83</f>
        <v>C Ponent, carrer</v>
      </c>
      <c r="K83" s="4">
        <f t="shared" ref="K83" si="45">G83</f>
        <v>8.4</v>
      </c>
      <c r="M83">
        <v>33.67</v>
      </c>
      <c r="O83" s="4">
        <f t="shared" ref="O83" si="46">K83*M83</f>
        <v>282.82800000000003</v>
      </c>
      <c r="V83" s="4"/>
    </row>
    <row r="84" spans="1:22" x14ac:dyDescent="0.2">
      <c r="A84" s="33">
        <v>2</v>
      </c>
      <c r="B84" s="31" t="s">
        <v>204</v>
      </c>
      <c r="C84">
        <v>0</v>
      </c>
      <c r="D84">
        <v>30</v>
      </c>
      <c r="E84">
        <v>0</v>
      </c>
      <c r="G84" s="4">
        <f t="shared" si="42"/>
        <v>0</v>
      </c>
      <c r="J84" s="28" t="str">
        <f t="shared" si="34"/>
        <v>C Ponent, vorera</v>
      </c>
      <c r="K84" s="4">
        <f t="shared" si="35"/>
        <v>0</v>
      </c>
      <c r="M84">
        <v>33.67</v>
      </c>
      <c r="O84" s="4">
        <f t="shared" si="36"/>
        <v>0</v>
      </c>
      <c r="V84" s="4"/>
    </row>
    <row r="85" spans="1:22" x14ac:dyDescent="0.2">
      <c r="A85" s="33">
        <v>1</v>
      </c>
      <c r="B85" s="31" t="s">
        <v>192</v>
      </c>
      <c r="C85">
        <v>1</v>
      </c>
      <c r="D85">
        <v>105</v>
      </c>
      <c r="E85">
        <v>0.15</v>
      </c>
      <c r="G85" s="4">
        <f t="shared" si="42"/>
        <v>15.75</v>
      </c>
      <c r="J85" s="28" t="str">
        <f t="shared" si="34"/>
        <v>C Ramon Felip, carrer</v>
      </c>
      <c r="K85" s="4">
        <f t="shared" si="35"/>
        <v>15.75</v>
      </c>
      <c r="M85">
        <v>33.67</v>
      </c>
      <c r="O85" s="4">
        <f t="shared" si="36"/>
        <v>530.30250000000001</v>
      </c>
      <c r="V85" s="4"/>
    </row>
    <row r="86" spans="1:22" x14ac:dyDescent="0.2">
      <c r="A86" s="33">
        <v>1</v>
      </c>
      <c r="B86" s="31" t="s">
        <v>193</v>
      </c>
      <c r="C86">
        <v>1</v>
      </c>
      <c r="D86">
        <v>185</v>
      </c>
      <c r="E86">
        <v>0.15</v>
      </c>
      <c r="G86" s="4">
        <f t="shared" ref="G86" si="47">C86*D86*E86</f>
        <v>27.75</v>
      </c>
      <c r="J86" s="28" t="str">
        <f t="shared" ref="J86" si="48">B86</f>
        <v>Carrer de Lleida, carrer</v>
      </c>
      <c r="K86" s="4">
        <f t="shared" ref="K86" si="49">G86</f>
        <v>27.75</v>
      </c>
      <c r="M86">
        <v>33.67</v>
      </c>
      <c r="O86" s="4">
        <f t="shared" ref="O86" si="50">K86*M86</f>
        <v>934.34250000000009</v>
      </c>
      <c r="V86" s="4"/>
    </row>
    <row r="87" spans="1:22" x14ac:dyDescent="0.2">
      <c r="A87" s="33">
        <v>1</v>
      </c>
      <c r="B87" s="31" t="s">
        <v>202</v>
      </c>
      <c r="C87">
        <v>0</v>
      </c>
      <c r="D87">
        <v>22</v>
      </c>
      <c r="E87">
        <v>0.15</v>
      </c>
      <c r="G87" s="4">
        <f t="shared" si="42"/>
        <v>0</v>
      </c>
      <c r="J87" s="28" t="str">
        <f t="shared" si="34"/>
        <v>Carrer de Lleida, vorera</v>
      </c>
      <c r="K87" s="4">
        <f t="shared" si="35"/>
        <v>0</v>
      </c>
      <c r="M87">
        <v>33.67</v>
      </c>
      <c r="O87" s="4">
        <f t="shared" si="36"/>
        <v>0</v>
      </c>
      <c r="V87" s="4"/>
    </row>
    <row r="88" spans="1:22" x14ac:dyDescent="0.2">
      <c r="A88" s="33">
        <v>1</v>
      </c>
      <c r="B88" s="31" t="s">
        <v>203</v>
      </c>
      <c r="C88">
        <v>1</v>
      </c>
      <c r="D88">
        <v>12</v>
      </c>
      <c r="E88">
        <v>0.15</v>
      </c>
      <c r="G88" s="4">
        <f t="shared" si="42"/>
        <v>1.7999999999999998</v>
      </c>
      <c r="J88" s="28" t="str">
        <f t="shared" si="34"/>
        <v>Carrer de Lleida, enllaç N-II</v>
      </c>
      <c r="K88" s="4">
        <f t="shared" si="35"/>
        <v>1.7999999999999998</v>
      </c>
      <c r="M88">
        <v>33.67</v>
      </c>
      <c r="O88" s="4">
        <f t="shared" si="36"/>
        <v>60.605999999999995</v>
      </c>
      <c r="V88" s="4"/>
    </row>
    <row r="89" spans="1:22" x14ac:dyDescent="0.2">
      <c r="A89" s="33">
        <v>1</v>
      </c>
      <c r="B89" s="31" t="s">
        <v>212</v>
      </c>
      <c r="C89">
        <v>0</v>
      </c>
      <c r="D89">
        <v>20</v>
      </c>
      <c r="E89">
        <v>0</v>
      </c>
      <c r="G89" s="4">
        <f t="shared" ref="G89" si="51">C89*D89*E89</f>
        <v>0</v>
      </c>
      <c r="J89" s="28" t="str">
        <f t="shared" ref="J89" si="52">B89</f>
        <v>Plaça Font, vorera</v>
      </c>
      <c r="K89" s="4">
        <f t="shared" ref="K89" si="53">G89</f>
        <v>0</v>
      </c>
      <c r="M89">
        <v>33.67</v>
      </c>
      <c r="O89" s="4">
        <f t="shared" ref="O89" si="54">K89*M89</f>
        <v>0</v>
      </c>
      <c r="V89" s="4"/>
    </row>
    <row r="90" spans="1:22" x14ac:dyDescent="0.2">
      <c r="A90" s="33">
        <v>1</v>
      </c>
      <c r="B90" s="31" t="s">
        <v>213</v>
      </c>
      <c r="C90">
        <v>1</v>
      </c>
      <c r="D90">
        <v>20</v>
      </c>
      <c r="E90">
        <v>0.15</v>
      </c>
      <c r="G90" s="4">
        <f t="shared" si="42"/>
        <v>3</v>
      </c>
      <c r="J90" s="28" t="str">
        <f t="shared" si="34"/>
        <v>Plaça Font, enllaç</v>
      </c>
      <c r="K90" s="4">
        <f t="shared" si="35"/>
        <v>3</v>
      </c>
      <c r="M90">
        <v>33.67</v>
      </c>
      <c r="O90" s="4">
        <f t="shared" si="36"/>
        <v>101.01</v>
      </c>
      <c r="V90" s="4"/>
    </row>
    <row r="91" spans="1:22" x14ac:dyDescent="0.2">
      <c r="A91" s="33">
        <v>2</v>
      </c>
      <c r="B91" s="31" t="s">
        <v>194</v>
      </c>
      <c r="C91">
        <v>0</v>
      </c>
      <c r="D91">
        <v>108</v>
      </c>
      <c r="E91">
        <v>0</v>
      </c>
      <c r="G91" s="4">
        <f t="shared" ref="G91" si="55">C91*D91*E91</f>
        <v>0</v>
      </c>
      <c r="J91" s="28" t="str">
        <f t="shared" ref="J91" si="56">B91</f>
        <v>C de la Teuleria, vorera</v>
      </c>
      <c r="K91" s="4">
        <f t="shared" ref="K91" si="57">G91</f>
        <v>0</v>
      </c>
      <c r="M91">
        <v>33.67</v>
      </c>
      <c r="O91" s="4">
        <f t="shared" ref="O91" si="58">K91*M91</f>
        <v>0</v>
      </c>
      <c r="V91" s="4"/>
    </row>
    <row r="92" spans="1:22" x14ac:dyDescent="0.2">
      <c r="A92" s="33">
        <v>1</v>
      </c>
      <c r="B92" s="31" t="s">
        <v>214</v>
      </c>
      <c r="C92">
        <v>1</v>
      </c>
      <c r="D92">
        <v>5</v>
      </c>
      <c r="E92">
        <v>0.15</v>
      </c>
      <c r="G92" s="4">
        <f t="shared" si="42"/>
        <v>0.75</v>
      </c>
      <c r="J92" s="28" t="str">
        <f t="shared" si="34"/>
        <v>C de la Teuleria, carrer</v>
      </c>
      <c r="K92" s="4">
        <f t="shared" si="35"/>
        <v>0.75</v>
      </c>
      <c r="M92">
        <v>33.67</v>
      </c>
      <c r="O92" s="4">
        <f t="shared" si="36"/>
        <v>25.252500000000001</v>
      </c>
      <c r="V92" s="4"/>
    </row>
    <row r="93" spans="1:22" ht="12.75" customHeight="1" x14ac:dyDescent="0.2">
      <c r="A93" s="33">
        <v>1</v>
      </c>
      <c r="B93" s="31" t="s">
        <v>179</v>
      </c>
      <c r="C93">
        <v>0</v>
      </c>
      <c r="D93">
        <v>170</v>
      </c>
      <c r="E93">
        <v>0</v>
      </c>
      <c r="G93" s="4">
        <f t="shared" si="42"/>
        <v>0</v>
      </c>
      <c r="J93" s="28" t="str">
        <f t="shared" si="34"/>
        <v>Ram Fuster i Rabé E, vorera</v>
      </c>
      <c r="K93" s="4">
        <f t="shared" si="35"/>
        <v>0</v>
      </c>
      <c r="M93">
        <v>33.67</v>
      </c>
      <c r="O93" s="4">
        <f t="shared" si="36"/>
        <v>0</v>
      </c>
      <c r="V93" s="4"/>
    </row>
    <row r="94" spans="1:22" ht="12.75" customHeight="1" x14ac:dyDescent="0.2">
      <c r="A94" s="33">
        <v>1</v>
      </c>
      <c r="B94" s="31" t="s">
        <v>180</v>
      </c>
      <c r="C94">
        <v>1</v>
      </c>
      <c r="D94">
        <v>30</v>
      </c>
      <c r="E94">
        <v>0.15</v>
      </c>
      <c r="G94" s="4">
        <f t="shared" ref="G94:G95" si="59">C94*D94*E94</f>
        <v>4.5</v>
      </c>
      <c r="J94" s="28" t="str">
        <f t="shared" ref="J94:J95" si="60">B94</f>
        <v>Ram Fuster i Rabés E, carrer</v>
      </c>
      <c r="K94" s="4">
        <f t="shared" ref="K94:K95" si="61">G94</f>
        <v>4.5</v>
      </c>
      <c r="M94">
        <v>33.67</v>
      </c>
      <c r="O94" s="4">
        <f t="shared" ref="O94:O95" si="62">K94*M94</f>
        <v>151.51500000000001</v>
      </c>
      <c r="V94" s="4"/>
    </row>
    <row r="95" spans="1:22" ht="12.75" customHeight="1" x14ac:dyDescent="0.2">
      <c r="A95" s="33">
        <v>1</v>
      </c>
      <c r="B95" s="31" t="s">
        <v>181</v>
      </c>
      <c r="C95">
        <v>0</v>
      </c>
      <c r="D95">
        <v>180</v>
      </c>
      <c r="E95">
        <v>0</v>
      </c>
      <c r="G95" s="4">
        <f t="shared" si="59"/>
        <v>0</v>
      </c>
      <c r="J95" s="28" t="str">
        <f t="shared" si="60"/>
        <v>Ram Fuster i Rabé O, vorera</v>
      </c>
      <c r="K95" s="4">
        <f t="shared" si="61"/>
        <v>0</v>
      </c>
      <c r="M95">
        <v>33.67</v>
      </c>
      <c r="O95" s="4">
        <f t="shared" si="62"/>
        <v>0</v>
      </c>
      <c r="V95" s="4"/>
    </row>
    <row r="96" spans="1:22" ht="12.75" customHeight="1" x14ac:dyDescent="0.2">
      <c r="A96" s="33">
        <v>1</v>
      </c>
      <c r="B96" s="31" t="s">
        <v>182</v>
      </c>
      <c r="C96">
        <v>1</v>
      </c>
      <c r="D96">
        <v>6</v>
      </c>
      <c r="E96">
        <v>0.15</v>
      </c>
      <c r="G96" s="4">
        <f t="shared" ref="G96:G97" si="63">C96*D96*E96</f>
        <v>0.89999999999999991</v>
      </c>
      <c r="J96" s="28" t="str">
        <f t="shared" ref="J96:J97" si="64">B96</f>
        <v>Ram Fuster i Rabés O, carrer</v>
      </c>
      <c r="K96" s="4">
        <f t="shared" ref="K96:K97" si="65">G96</f>
        <v>0.89999999999999991</v>
      </c>
      <c r="M96">
        <v>33.67</v>
      </c>
      <c r="O96" s="4">
        <f t="shared" ref="O96:O97" si="66">K96*M96</f>
        <v>30.302999999999997</v>
      </c>
      <c r="V96" s="4"/>
    </row>
    <row r="97" spans="1:24" ht="13.5" customHeight="1" x14ac:dyDescent="0.2">
      <c r="A97" s="33">
        <v>1</v>
      </c>
      <c r="B97" s="31" t="s">
        <v>185</v>
      </c>
      <c r="C97">
        <v>0</v>
      </c>
      <c r="D97">
        <v>55</v>
      </c>
      <c r="E97">
        <v>0</v>
      </c>
      <c r="G97" s="4">
        <f t="shared" si="63"/>
        <v>0</v>
      </c>
      <c r="J97" s="28" t="str">
        <f t="shared" si="64"/>
        <v>C/Miquel Parcerisa E, vorera</v>
      </c>
      <c r="K97" s="4">
        <f t="shared" si="65"/>
        <v>0</v>
      </c>
      <c r="M97">
        <v>33.67</v>
      </c>
      <c r="O97" s="4">
        <f t="shared" si="66"/>
        <v>0</v>
      </c>
      <c r="V97" s="4"/>
    </row>
    <row r="98" spans="1:24" ht="13.5" customHeight="1" x14ac:dyDescent="0.2">
      <c r="A98" s="33">
        <v>1</v>
      </c>
      <c r="B98" s="31" t="s">
        <v>188</v>
      </c>
      <c r="C98">
        <v>1</v>
      </c>
      <c r="D98">
        <v>0</v>
      </c>
      <c r="E98">
        <v>0.15</v>
      </c>
      <c r="G98" s="4">
        <f t="shared" si="42"/>
        <v>0</v>
      </c>
      <c r="J98" s="28" t="str">
        <f t="shared" si="34"/>
        <v>C/Miquel Parcerisa E, carrer</v>
      </c>
      <c r="K98" s="4">
        <f t="shared" si="35"/>
        <v>0</v>
      </c>
      <c r="M98">
        <v>33.67</v>
      </c>
      <c r="O98" s="4">
        <f t="shared" si="36"/>
        <v>0</v>
      </c>
      <c r="V98" s="4"/>
    </row>
    <row r="99" spans="1:24" ht="13.5" customHeight="1" x14ac:dyDescent="0.2">
      <c r="A99" s="33">
        <v>1</v>
      </c>
      <c r="B99" s="31" t="s">
        <v>186</v>
      </c>
      <c r="C99">
        <v>0</v>
      </c>
      <c r="D99">
        <v>145</v>
      </c>
      <c r="E99">
        <v>0</v>
      </c>
      <c r="G99" s="4">
        <f t="shared" si="42"/>
        <v>0</v>
      </c>
      <c r="J99" s="28" t="str">
        <f t="shared" si="34"/>
        <v>C/Miquel Parcerisa O, vorera</v>
      </c>
      <c r="K99" s="4">
        <f t="shared" si="35"/>
        <v>0</v>
      </c>
      <c r="M99">
        <v>33.67</v>
      </c>
      <c r="O99" s="4">
        <f t="shared" si="36"/>
        <v>0</v>
      </c>
      <c r="V99" s="4"/>
    </row>
    <row r="100" spans="1:24" ht="13.5" customHeight="1" x14ac:dyDescent="0.2">
      <c r="A100" s="33">
        <v>1</v>
      </c>
      <c r="B100" s="31" t="s">
        <v>187</v>
      </c>
      <c r="C100">
        <v>1</v>
      </c>
      <c r="D100">
        <v>45</v>
      </c>
      <c r="E100">
        <v>0.15</v>
      </c>
      <c r="G100" s="4">
        <f t="shared" ref="G100" si="67">C100*D100*E100</f>
        <v>6.75</v>
      </c>
      <c r="J100" s="28" t="str">
        <f t="shared" ref="J100" si="68">B100</f>
        <v>C/Miquel Parcerisa O, carrer</v>
      </c>
      <c r="K100" s="4">
        <f t="shared" ref="K100" si="69">G100</f>
        <v>6.75</v>
      </c>
      <c r="M100">
        <v>33.67</v>
      </c>
      <c r="O100" s="4">
        <f t="shared" ref="O100" si="70">K100*M100</f>
        <v>227.27250000000001</v>
      </c>
      <c r="V100" s="4"/>
    </row>
    <row r="101" spans="1:24" ht="12.75" customHeight="1" x14ac:dyDescent="0.2">
      <c r="A101" s="33">
        <v>1</v>
      </c>
      <c r="B101" s="31" t="s">
        <v>200</v>
      </c>
      <c r="C101">
        <v>0</v>
      </c>
      <c r="D101">
        <v>45</v>
      </c>
      <c r="E101">
        <v>0</v>
      </c>
      <c r="G101" s="4">
        <f t="shared" si="42"/>
        <v>0</v>
      </c>
      <c r="J101" s="28" t="str">
        <f t="shared" si="34"/>
        <v>Zona Pl. Catalunya, vorera</v>
      </c>
      <c r="K101" s="4">
        <f t="shared" si="35"/>
        <v>0</v>
      </c>
      <c r="M101">
        <v>33.67</v>
      </c>
      <c r="O101" s="4">
        <f t="shared" si="36"/>
        <v>0</v>
      </c>
      <c r="V101" s="4"/>
    </row>
    <row r="102" spans="1:24" x14ac:dyDescent="0.2">
      <c r="A102" s="33">
        <v>1</v>
      </c>
      <c r="B102" s="31" t="s">
        <v>195</v>
      </c>
      <c r="C102">
        <v>0</v>
      </c>
      <c r="D102">
        <v>90</v>
      </c>
      <c r="E102">
        <v>0</v>
      </c>
      <c r="G102" s="4">
        <f t="shared" ref="G102" si="71">C102*D102*E102</f>
        <v>0</v>
      </c>
      <c r="J102" s="28" t="str">
        <f t="shared" ref="J102" si="72">B102</f>
        <v>C de Pompeu Fabra, vorera</v>
      </c>
      <c r="K102" s="4">
        <f t="shared" ref="K102" si="73">G102</f>
        <v>0</v>
      </c>
      <c r="M102">
        <v>33.67</v>
      </c>
      <c r="O102" s="4">
        <f t="shared" ref="O102" si="74">K102*M102</f>
        <v>0</v>
      </c>
      <c r="V102" s="4"/>
    </row>
    <row r="103" spans="1:24" x14ac:dyDescent="0.2">
      <c r="A103" s="33">
        <v>1</v>
      </c>
      <c r="B103" s="31" t="s">
        <v>211</v>
      </c>
      <c r="C103">
        <v>1</v>
      </c>
      <c r="D103">
        <v>36</v>
      </c>
      <c r="E103">
        <v>0.15</v>
      </c>
      <c r="G103" s="4">
        <f t="shared" si="42"/>
        <v>5.3999999999999995</v>
      </c>
      <c r="J103" s="28" t="str">
        <f t="shared" si="34"/>
        <v>C de Pompeu Fabra, enllaç</v>
      </c>
      <c r="K103" s="4">
        <f t="shared" si="35"/>
        <v>5.3999999999999995</v>
      </c>
      <c r="M103">
        <v>33.67</v>
      </c>
      <c r="O103" s="4">
        <f t="shared" si="36"/>
        <v>181.81799999999998</v>
      </c>
      <c r="V103" s="4"/>
    </row>
    <row r="104" spans="1:24" x14ac:dyDescent="0.2">
      <c r="A104" s="33">
        <v>1</v>
      </c>
      <c r="B104" s="31" t="s">
        <v>197</v>
      </c>
      <c r="C104">
        <v>0</v>
      </c>
      <c r="D104">
        <v>115</v>
      </c>
      <c r="E104">
        <v>0</v>
      </c>
      <c r="G104" s="4">
        <f t="shared" si="42"/>
        <v>0</v>
      </c>
      <c r="J104" s="28" t="str">
        <f t="shared" si="34"/>
        <v>Carrer Estació, vorera</v>
      </c>
      <c r="K104" s="4">
        <f t="shared" si="35"/>
        <v>0</v>
      </c>
      <c r="M104">
        <v>33.67</v>
      </c>
      <c r="O104" s="4">
        <f t="shared" si="36"/>
        <v>0</v>
      </c>
      <c r="V104" s="4"/>
    </row>
    <row r="105" spans="1:24" x14ac:dyDescent="0.2">
      <c r="A105" s="33">
        <v>1</v>
      </c>
      <c r="B105" s="31" t="s">
        <v>196</v>
      </c>
      <c r="C105">
        <v>1</v>
      </c>
      <c r="D105">
        <v>8</v>
      </c>
      <c r="E105">
        <v>0.15</v>
      </c>
      <c r="G105" s="4">
        <f t="shared" ref="G105:G106" si="75">C105*D105*E105</f>
        <v>1.2</v>
      </c>
      <c r="J105" s="28" t="str">
        <f t="shared" ref="J105:J106" si="76">B105</f>
        <v xml:space="preserve">Carrer Estació, creuament </v>
      </c>
      <c r="K105" s="4">
        <f t="shared" ref="K105:K106" si="77">G105</f>
        <v>1.2</v>
      </c>
      <c r="M105">
        <v>33.67</v>
      </c>
      <c r="O105" s="4">
        <f t="shared" ref="O105:O106" si="78">K105*M105</f>
        <v>40.404000000000003</v>
      </c>
      <c r="V105" s="4"/>
    </row>
    <row r="106" spans="1:24" x14ac:dyDescent="0.2">
      <c r="A106" s="33">
        <v>2</v>
      </c>
      <c r="B106" s="31" t="s">
        <v>189</v>
      </c>
      <c r="C106">
        <v>0</v>
      </c>
      <c r="D106">
        <v>113</v>
      </c>
      <c r="E106">
        <v>0</v>
      </c>
      <c r="G106" s="4">
        <f t="shared" si="75"/>
        <v>0</v>
      </c>
      <c r="J106" s="28" t="str">
        <f t="shared" si="76"/>
        <v>Carrer d’Alfons XIII, vorera</v>
      </c>
      <c r="K106" s="4">
        <f t="shared" si="77"/>
        <v>0</v>
      </c>
      <c r="M106">
        <v>33.67</v>
      </c>
      <c r="O106" s="4">
        <f t="shared" si="78"/>
        <v>0</v>
      </c>
      <c r="V106" s="4"/>
    </row>
    <row r="107" spans="1:24" x14ac:dyDescent="0.2">
      <c r="A107" s="33">
        <v>1</v>
      </c>
      <c r="B107" s="31" t="s">
        <v>190</v>
      </c>
      <c r="C107">
        <v>1</v>
      </c>
      <c r="D107">
        <v>4</v>
      </c>
      <c r="E107">
        <v>0.15</v>
      </c>
      <c r="G107" s="4">
        <f t="shared" si="42"/>
        <v>0.6</v>
      </c>
      <c r="J107" s="28" t="str">
        <f t="shared" si="34"/>
        <v>Carrer d’Alfons XIII, carrer</v>
      </c>
      <c r="K107" s="4">
        <f t="shared" si="35"/>
        <v>0.6</v>
      </c>
      <c r="M107">
        <v>33.67</v>
      </c>
      <c r="O107" s="4">
        <f t="shared" si="36"/>
        <v>20.202000000000002</v>
      </c>
      <c r="S107" s="13"/>
      <c r="T107" s="13"/>
      <c r="U107" s="13"/>
      <c r="V107" s="13"/>
      <c r="W107" s="13"/>
    </row>
    <row r="108" spans="1:24" x14ac:dyDescent="0.2">
      <c r="A108" s="33">
        <v>1</v>
      </c>
      <c r="B108" s="31" t="s">
        <v>98</v>
      </c>
      <c r="C108">
        <v>1</v>
      </c>
      <c r="D108">
        <v>225</v>
      </c>
      <c r="E108">
        <v>0.15</v>
      </c>
      <c r="G108" s="4">
        <f t="shared" ref="G108:G113" si="79">C108*D108*E108</f>
        <v>33.75</v>
      </c>
      <c r="J108" s="28" t="str">
        <f t="shared" si="34"/>
        <v xml:space="preserve">Ctra N-II, lateral sud, </v>
      </c>
      <c r="K108" s="4">
        <f t="shared" si="35"/>
        <v>33.75</v>
      </c>
      <c r="M108">
        <v>33.67</v>
      </c>
      <c r="O108" s="4">
        <f t="shared" si="36"/>
        <v>1136.3625</v>
      </c>
      <c r="S108" s="13"/>
      <c r="T108" s="13"/>
      <c r="U108" s="13"/>
      <c r="V108" s="13"/>
    </row>
    <row r="109" spans="1:24" ht="13.5" customHeight="1" x14ac:dyDescent="0.2">
      <c r="A109" s="33">
        <v>1</v>
      </c>
      <c r="B109" s="31" t="s">
        <v>198</v>
      </c>
      <c r="C109">
        <v>0</v>
      </c>
      <c r="D109">
        <v>15</v>
      </c>
      <c r="E109">
        <v>0</v>
      </c>
      <c r="G109" s="4">
        <f t="shared" si="79"/>
        <v>0</v>
      </c>
      <c r="J109" s="28" t="str">
        <f t="shared" ref="J109" si="80">B109</f>
        <v>Ctra N-II-C/Costareta, vorera</v>
      </c>
      <c r="K109" s="4">
        <f t="shared" ref="K109" si="81">G109</f>
        <v>0</v>
      </c>
      <c r="M109">
        <v>33.67</v>
      </c>
      <c r="O109" s="4">
        <f t="shared" ref="O109" si="82">K109*M109</f>
        <v>0</v>
      </c>
      <c r="T109" s="13"/>
      <c r="U109" s="13"/>
    </row>
    <row r="110" spans="1:24" ht="13.5" customHeight="1" x14ac:dyDescent="0.2">
      <c r="A110" s="33">
        <v>1</v>
      </c>
      <c r="B110" s="31" t="s">
        <v>199</v>
      </c>
      <c r="C110">
        <v>1</v>
      </c>
      <c r="D110">
        <v>30</v>
      </c>
      <c r="E110">
        <v>0.15</v>
      </c>
      <c r="G110" s="4">
        <f t="shared" si="79"/>
        <v>4.5</v>
      </c>
      <c r="J110" s="28" t="str">
        <f t="shared" si="34"/>
        <v>Ctra N-II-C/Costareta, carrer</v>
      </c>
      <c r="K110" s="4">
        <f t="shared" si="35"/>
        <v>4.5</v>
      </c>
      <c r="M110">
        <v>33.67</v>
      </c>
      <c r="O110" s="4">
        <f t="shared" si="36"/>
        <v>151.51500000000001</v>
      </c>
      <c r="S110" s="38" t="s">
        <v>263</v>
      </c>
      <c r="T110" s="38" t="s">
        <v>71</v>
      </c>
      <c r="U110" s="38" t="s">
        <v>71</v>
      </c>
      <c r="V110" s="38" t="s">
        <v>73</v>
      </c>
      <c r="W110" s="38" t="s">
        <v>261</v>
      </c>
      <c r="X110" s="38" t="s">
        <v>265</v>
      </c>
    </row>
    <row r="111" spans="1:24" ht="13.5" customHeight="1" x14ac:dyDescent="0.2">
      <c r="A111" s="33">
        <v>1</v>
      </c>
      <c r="B111" s="31" t="s">
        <v>183</v>
      </c>
      <c r="C111">
        <v>0</v>
      </c>
      <c r="D111">
        <v>20</v>
      </c>
      <c r="E111">
        <v>0.15</v>
      </c>
      <c r="G111" s="4">
        <f t="shared" si="79"/>
        <v>0</v>
      </c>
      <c r="J111" s="28" t="str">
        <f>B111</f>
        <v>Carrer de la Via Fèrria</v>
      </c>
      <c r="K111" s="4">
        <f t="shared" ref="K111:K112" si="83">G111</f>
        <v>0</v>
      </c>
      <c r="M111">
        <v>33.67</v>
      </c>
      <c r="O111" s="4">
        <f>K111*M111</f>
        <v>0</v>
      </c>
      <c r="S111" s="38" t="s">
        <v>264</v>
      </c>
      <c r="T111" s="38" t="s">
        <v>72</v>
      </c>
      <c r="U111" s="38" t="s">
        <v>72</v>
      </c>
      <c r="V111" s="38" t="s">
        <v>74</v>
      </c>
      <c r="W111" s="33"/>
      <c r="X111" s="33" t="s">
        <v>266</v>
      </c>
    </row>
    <row r="112" spans="1:24" ht="13.5" customHeight="1" x14ac:dyDescent="0.2">
      <c r="A112" s="33">
        <v>1</v>
      </c>
      <c r="B112" s="31" t="s">
        <v>184</v>
      </c>
      <c r="C112">
        <v>0</v>
      </c>
      <c r="D112">
        <v>25</v>
      </c>
      <c r="E112">
        <v>0</v>
      </c>
      <c r="G112" s="4">
        <f t="shared" si="79"/>
        <v>0</v>
      </c>
      <c r="J112" s="28" t="str">
        <f>B112</f>
        <v>Creuament sota Via</v>
      </c>
      <c r="K112" s="4">
        <f t="shared" si="83"/>
        <v>0</v>
      </c>
      <c r="M112">
        <v>33.67</v>
      </c>
      <c r="O112" s="4">
        <f>K112*M112</f>
        <v>0</v>
      </c>
      <c r="S112" s="33"/>
      <c r="T112" s="38" t="s">
        <v>69</v>
      </c>
      <c r="U112" s="38" t="s">
        <v>70</v>
      </c>
      <c r="V112" s="33" t="s">
        <v>262</v>
      </c>
      <c r="W112" s="33"/>
      <c r="X112" s="33"/>
    </row>
    <row r="113" spans="1:26" ht="13.5" customHeight="1" x14ac:dyDescent="0.2">
      <c r="A113" s="33">
        <v>4</v>
      </c>
      <c r="B113" s="31" t="s">
        <v>215</v>
      </c>
      <c r="C113">
        <v>4</v>
      </c>
      <c r="D113">
        <v>8</v>
      </c>
      <c r="E113">
        <v>0.15</v>
      </c>
      <c r="G113" s="4">
        <f t="shared" si="79"/>
        <v>4.8</v>
      </c>
      <c r="J113" s="28" t="str">
        <f>B113</f>
        <v>Trams hidrants</v>
      </c>
      <c r="K113" s="4">
        <f t="shared" si="35"/>
        <v>4.8</v>
      </c>
      <c r="M113">
        <v>33.67</v>
      </c>
      <c r="O113" s="4">
        <f>K113*M113</f>
        <v>161.61600000000001</v>
      </c>
      <c r="T113" s="4"/>
      <c r="U113" s="4"/>
      <c r="V113" s="4"/>
    </row>
    <row r="114" spans="1:26" x14ac:dyDescent="0.2">
      <c r="G114" s="4"/>
      <c r="K114" s="4"/>
      <c r="O114" s="4"/>
      <c r="R114" s="13" t="s">
        <v>70</v>
      </c>
      <c r="S114">
        <f>G115*0.225</f>
        <v>27.4725</v>
      </c>
      <c r="T114" s="4"/>
      <c r="U114" s="4">
        <f>S114+U72</f>
        <v>27.4725</v>
      </c>
      <c r="V114" s="4">
        <f>S114/7.5</f>
        <v>3.6629999999999998</v>
      </c>
      <c r="W114" s="4">
        <f>V114+W72</f>
        <v>3.6629999999999998</v>
      </c>
    </row>
    <row r="115" spans="1:26" x14ac:dyDescent="0.2">
      <c r="B115" s="9" t="s">
        <v>26</v>
      </c>
      <c r="D115">
        <f>SUM(D79:D113)</f>
        <v>2259</v>
      </c>
      <c r="G115" s="6">
        <f>SUM(G77:G113)</f>
        <v>122.1</v>
      </c>
      <c r="J115" s="9" t="s">
        <v>26</v>
      </c>
      <c r="K115" s="6">
        <f t="shared" ref="K115" si="84">G115</f>
        <v>122.1</v>
      </c>
      <c r="O115" s="6">
        <f>SUM(O77:O113)</f>
        <v>4111.107</v>
      </c>
      <c r="R115" s="13" t="s">
        <v>69</v>
      </c>
      <c r="S115">
        <f>G115*1</f>
        <v>122.1</v>
      </c>
      <c r="T115">
        <f>S115+T73</f>
        <v>244.30799999999999</v>
      </c>
      <c r="U115" s="4"/>
      <c r="V115" s="4">
        <f>S115/7.5</f>
        <v>16.279999999999998</v>
      </c>
      <c r="W115" s="4">
        <f>V115+W73</f>
        <v>32.574399999999997</v>
      </c>
      <c r="X115">
        <f>T115/7.5</f>
        <v>32.574399999999997</v>
      </c>
      <c r="Z115" s="1"/>
    </row>
    <row r="116" spans="1:26" x14ac:dyDescent="0.2">
      <c r="G116" s="3"/>
      <c r="O116" s="4"/>
      <c r="U116" s="4"/>
      <c r="V116" s="4"/>
    </row>
    <row r="117" spans="1:26" x14ac:dyDescent="0.2">
      <c r="C117" s="2" t="s">
        <v>0</v>
      </c>
      <c r="D117" s="2" t="s">
        <v>1</v>
      </c>
      <c r="E117" s="18" t="s">
        <v>2</v>
      </c>
      <c r="F117" s="2"/>
      <c r="G117" s="18" t="s">
        <v>27</v>
      </c>
      <c r="K117" s="2" t="str">
        <f>G117</f>
        <v>Total m²</v>
      </c>
      <c r="M117" s="2" t="s">
        <v>22</v>
      </c>
      <c r="N117" s="2"/>
      <c r="O117" s="18" t="s">
        <v>122</v>
      </c>
      <c r="T117" s="4"/>
      <c r="U117" s="4"/>
      <c r="V117" s="4"/>
    </row>
    <row r="118" spans="1:26" x14ac:dyDescent="0.2">
      <c r="A118" t="s">
        <v>201</v>
      </c>
      <c r="G118" s="4"/>
      <c r="I118" t="str">
        <f>A118</f>
        <v xml:space="preserve">Demolició de rasa, de fins </v>
      </c>
      <c r="O118" s="4"/>
      <c r="T118" s="4"/>
      <c r="U118" s="4"/>
      <c r="V118" s="4"/>
    </row>
    <row r="119" spans="1:26" x14ac:dyDescent="0.2">
      <c r="A119" s="13" t="s">
        <v>133</v>
      </c>
      <c r="G119" s="4"/>
      <c r="I119" t="str">
        <f>A119</f>
        <v>15 cm de gruix i fins a 100 cm</v>
      </c>
      <c r="K119" s="4"/>
      <c r="O119" s="4"/>
      <c r="T119" s="4"/>
      <c r="U119" s="4"/>
      <c r="V119" s="4"/>
    </row>
    <row r="120" spans="1:26" x14ac:dyDescent="0.2">
      <c r="A120" s="13" t="s">
        <v>267</v>
      </c>
      <c r="G120" s="4"/>
      <c r="I120" t="str">
        <f>A120</f>
        <v>d'amplada amb martell compressor</v>
      </c>
      <c r="K120" s="4"/>
      <c r="O120" s="4"/>
      <c r="T120" s="4"/>
      <c r="U120" s="4"/>
      <c r="V120" s="4"/>
    </row>
    <row r="121" spans="1:26" x14ac:dyDescent="0.2">
      <c r="A121" s="13" t="s">
        <v>268</v>
      </c>
      <c r="G121" s="4"/>
      <c r="I121" t="str">
        <f>A121</f>
        <v>trencador. Trams amples.</v>
      </c>
      <c r="K121" s="4"/>
      <c r="O121" s="4"/>
      <c r="T121" s="4"/>
      <c r="U121" s="4"/>
      <c r="V121" s="4"/>
    </row>
    <row r="122" spans="1:26" ht="18.75" customHeight="1" x14ac:dyDescent="0.2">
      <c r="A122" s="33">
        <v>1</v>
      </c>
      <c r="B122" s="28" t="s">
        <v>175</v>
      </c>
      <c r="C122">
        <v>0</v>
      </c>
      <c r="D122">
        <v>150</v>
      </c>
      <c r="E122">
        <v>0</v>
      </c>
      <c r="G122" s="4">
        <f t="shared" ref="G122:G150" si="85">C122*D122*E122</f>
        <v>0</v>
      </c>
      <c r="J122" s="28" t="str">
        <f t="shared" ref="J122:J151" si="86">B122</f>
        <v>C St Josep Est, vorera</v>
      </c>
      <c r="K122" s="4">
        <f t="shared" ref="K122:K156" si="87">G122</f>
        <v>0</v>
      </c>
      <c r="M122">
        <v>11.92</v>
      </c>
      <c r="O122" s="4">
        <f t="shared" ref="O122:O151" si="88">K122*M122</f>
        <v>0</v>
      </c>
      <c r="T122" s="4"/>
      <c r="U122" s="4"/>
      <c r="V122" s="4"/>
    </row>
    <row r="123" spans="1:26" x14ac:dyDescent="0.2">
      <c r="A123" s="33">
        <v>1</v>
      </c>
      <c r="B123" s="28" t="s">
        <v>176</v>
      </c>
      <c r="C123">
        <v>1</v>
      </c>
      <c r="D123">
        <v>6</v>
      </c>
      <c r="E123">
        <v>0.2</v>
      </c>
      <c r="G123" s="4">
        <f t="shared" si="85"/>
        <v>1.2000000000000002</v>
      </c>
      <c r="J123" s="28" t="str">
        <f t="shared" si="86"/>
        <v>C St Josep Est, carrer</v>
      </c>
      <c r="K123" s="4">
        <f t="shared" si="87"/>
        <v>1.2000000000000002</v>
      </c>
      <c r="M123">
        <v>11.92</v>
      </c>
      <c r="O123" s="4">
        <f t="shared" si="88"/>
        <v>14.304000000000002</v>
      </c>
      <c r="T123" s="4"/>
      <c r="U123" s="4"/>
      <c r="V123" s="4"/>
    </row>
    <row r="124" spans="1:26" x14ac:dyDescent="0.2">
      <c r="A124" s="33">
        <v>1</v>
      </c>
      <c r="B124" s="28" t="s">
        <v>177</v>
      </c>
      <c r="C124">
        <v>0</v>
      </c>
      <c r="D124">
        <v>166</v>
      </c>
      <c r="E124">
        <v>0</v>
      </c>
      <c r="G124" s="4">
        <f t="shared" si="85"/>
        <v>0</v>
      </c>
      <c r="J124" s="28" t="str">
        <f t="shared" si="86"/>
        <v>C St Josep Oest, vorera</v>
      </c>
      <c r="K124" s="4">
        <f t="shared" si="87"/>
        <v>0</v>
      </c>
      <c r="M124">
        <v>11.92</v>
      </c>
      <c r="O124" s="4">
        <f t="shared" si="88"/>
        <v>0</v>
      </c>
      <c r="V124" s="4"/>
    </row>
    <row r="125" spans="1:26" x14ac:dyDescent="0.2">
      <c r="A125" s="33">
        <v>1</v>
      </c>
      <c r="B125" s="28" t="s">
        <v>178</v>
      </c>
      <c r="C125">
        <v>1</v>
      </c>
      <c r="D125">
        <v>9</v>
      </c>
      <c r="E125">
        <v>0.2</v>
      </c>
      <c r="G125" s="4">
        <f t="shared" si="85"/>
        <v>1.8</v>
      </c>
      <c r="J125" s="28" t="str">
        <f t="shared" si="86"/>
        <v>C St Josep Oest, carrer</v>
      </c>
      <c r="K125" s="4">
        <f t="shared" si="87"/>
        <v>1.8</v>
      </c>
      <c r="M125">
        <v>11.92</v>
      </c>
      <c r="O125" s="4">
        <f t="shared" si="88"/>
        <v>21.456</v>
      </c>
      <c r="V125" s="4"/>
    </row>
    <row r="126" spans="1:26" x14ac:dyDescent="0.2">
      <c r="A126" s="33">
        <v>1</v>
      </c>
      <c r="B126" s="31" t="s">
        <v>191</v>
      </c>
      <c r="C126">
        <v>1</v>
      </c>
      <c r="D126">
        <v>56</v>
      </c>
      <c r="E126">
        <v>0.2</v>
      </c>
      <c r="G126" s="4">
        <f t="shared" ref="G126" si="89">C126*D126*E126</f>
        <v>11.200000000000001</v>
      </c>
      <c r="J126" s="28" t="str">
        <f t="shared" ref="J126" si="90">B126</f>
        <v>C Ponent, carrer</v>
      </c>
      <c r="K126" s="4">
        <f t="shared" ref="K126" si="91">G126</f>
        <v>11.200000000000001</v>
      </c>
      <c r="M126">
        <v>11.92</v>
      </c>
      <c r="O126" s="4">
        <f t="shared" ref="O126" si="92">K126*M126</f>
        <v>133.50400000000002</v>
      </c>
      <c r="T126" s="4"/>
      <c r="U126" s="4"/>
      <c r="V126" s="4"/>
    </row>
    <row r="127" spans="1:26" x14ac:dyDescent="0.2">
      <c r="A127" s="33">
        <v>2</v>
      </c>
      <c r="B127" s="31" t="s">
        <v>204</v>
      </c>
      <c r="C127">
        <v>0</v>
      </c>
      <c r="D127">
        <v>30</v>
      </c>
      <c r="E127">
        <v>0</v>
      </c>
      <c r="G127" s="4">
        <f t="shared" si="85"/>
        <v>0</v>
      </c>
      <c r="J127" s="28" t="str">
        <f t="shared" si="86"/>
        <v>C Ponent, vorera</v>
      </c>
      <c r="K127" s="4">
        <f t="shared" si="87"/>
        <v>0</v>
      </c>
      <c r="M127">
        <v>11.92</v>
      </c>
      <c r="O127" s="4">
        <f t="shared" si="88"/>
        <v>0</v>
      </c>
      <c r="T127" s="4"/>
      <c r="U127" s="4"/>
      <c r="V127" s="4"/>
    </row>
    <row r="128" spans="1:26" x14ac:dyDescent="0.2">
      <c r="A128" s="33">
        <v>1</v>
      </c>
      <c r="B128" s="31" t="s">
        <v>192</v>
      </c>
      <c r="C128">
        <v>1</v>
      </c>
      <c r="D128">
        <v>105</v>
      </c>
      <c r="E128">
        <v>0.2</v>
      </c>
      <c r="G128" s="4">
        <f t="shared" si="85"/>
        <v>21</v>
      </c>
      <c r="J128" s="28" t="str">
        <f t="shared" si="86"/>
        <v>C Ramon Felip, carrer</v>
      </c>
      <c r="K128" s="4">
        <f t="shared" si="87"/>
        <v>21</v>
      </c>
      <c r="M128">
        <v>11.92</v>
      </c>
      <c r="O128" s="4">
        <f t="shared" si="88"/>
        <v>250.32</v>
      </c>
      <c r="T128" s="4"/>
      <c r="U128" s="4"/>
      <c r="V128" s="4"/>
    </row>
    <row r="129" spans="1:22" x14ac:dyDescent="0.2">
      <c r="A129" s="33">
        <v>1</v>
      </c>
      <c r="B129" s="31" t="s">
        <v>193</v>
      </c>
      <c r="C129">
        <v>1</v>
      </c>
      <c r="D129">
        <v>185</v>
      </c>
      <c r="E129">
        <v>0.2</v>
      </c>
      <c r="G129" s="4">
        <f t="shared" ref="G129" si="93">C129*D129*E129</f>
        <v>37</v>
      </c>
      <c r="J129" s="28" t="str">
        <f t="shared" ref="J129" si="94">B129</f>
        <v>Carrer de Lleida, carrer</v>
      </c>
      <c r="K129" s="4">
        <f t="shared" ref="K129" si="95">G129</f>
        <v>37</v>
      </c>
      <c r="M129">
        <v>11.92</v>
      </c>
      <c r="O129" s="4">
        <f t="shared" ref="O129" si="96">K129*M129</f>
        <v>441.04</v>
      </c>
      <c r="T129" s="4"/>
      <c r="U129" s="4"/>
      <c r="V129" s="4"/>
    </row>
    <row r="130" spans="1:22" x14ac:dyDescent="0.2">
      <c r="A130" s="33">
        <v>1</v>
      </c>
      <c r="B130" s="31" t="s">
        <v>202</v>
      </c>
      <c r="C130">
        <v>0</v>
      </c>
      <c r="D130">
        <v>22</v>
      </c>
      <c r="E130">
        <v>0</v>
      </c>
      <c r="G130" s="4">
        <f t="shared" si="85"/>
        <v>0</v>
      </c>
      <c r="J130" s="28" t="str">
        <f t="shared" si="86"/>
        <v>Carrer de Lleida, vorera</v>
      </c>
      <c r="K130" s="4">
        <f t="shared" si="87"/>
        <v>0</v>
      </c>
      <c r="M130">
        <v>11.92</v>
      </c>
      <c r="O130" s="4">
        <f t="shared" si="88"/>
        <v>0</v>
      </c>
      <c r="T130" s="4"/>
      <c r="U130" s="4"/>
      <c r="V130" s="4"/>
    </row>
    <row r="131" spans="1:22" x14ac:dyDescent="0.2">
      <c r="A131" s="33">
        <v>1</v>
      </c>
      <c r="B131" s="31" t="s">
        <v>203</v>
      </c>
      <c r="C131">
        <v>1</v>
      </c>
      <c r="D131">
        <v>12</v>
      </c>
      <c r="E131">
        <v>0.2</v>
      </c>
      <c r="G131" s="4">
        <f t="shared" si="85"/>
        <v>2.4000000000000004</v>
      </c>
      <c r="J131" s="28" t="str">
        <f t="shared" si="86"/>
        <v>Carrer de Lleida, enllaç N-II</v>
      </c>
      <c r="K131" s="4">
        <f t="shared" si="87"/>
        <v>2.4000000000000004</v>
      </c>
      <c r="M131">
        <v>11.92</v>
      </c>
      <c r="O131" s="4">
        <f t="shared" si="88"/>
        <v>28.608000000000004</v>
      </c>
      <c r="T131" s="4"/>
      <c r="U131" s="4"/>
      <c r="V131" s="4"/>
    </row>
    <row r="132" spans="1:22" x14ac:dyDescent="0.2">
      <c r="A132" s="33">
        <v>1</v>
      </c>
      <c r="B132" s="31" t="s">
        <v>212</v>
      </c>
      <c r="C132">
        <v>0</v>
      </c>
      <c r="D132">
        <v>20</v>
      </c>
      <c r="E132">
        <v>0</v>
      </c>
      <c r="G132" s="4">
        <f t="shared" ref="G132" si="97">C132*D132*E132</f>
        <v>0</v>
      </c>
      <c r="J132" s="28" t="str">
        <f t="shared" ref="J132" si="98">B132</f>
        <v>Plaça Font, vorera</v>
      </c>
      <c r="K132" s="4">
        <f t="shared" ref="K132" si="99">G132</f>
        <v>0</v>
      </c>
      <c r="M132">
        <v>11.92</v>
      </c>
      <c r="O132" s="4">
        <f t="shared" ref="O132" si="100">K132*M132</f>
        <v>0</v>
      </c>
      <c r="T132" s="4"/>
      <c r="U132" s="4"/>
      <c r="V132" s="4"/>
    </row>
    <row r="133" spans="1:22" x14ac:dyDescent="0.2">
      <c r="A133" s="33">
        <v>1</v>
      </c>
      <c r="B133" s="31" t="s">
        <v>213</v>
      </c>
      <c r="C133">
        <v>1</v>
      </c>
      <c r="D133">
        <v>20</v>
      </c>
      <c r="E133">
        <v>0.2</v>
      </c>
      <c r="G133" s="4">
        <f t="shared" si="85"/>
        <v>4</v>
      </c>
      <c r="J133" s="28" t="str">
        <f t="shared" si="86"/>
        <v>Plaça Font, enllaç</v>
      </c>
      <c r="K133" s="4">
        <f t="shared" si="87"/>
        <v>4</v>
      </c>
      <c r="M133">
        <v>11.92</v>
      </c>
      <c r="O133" s="4">
        <f t="shared" si="88"/>
        <v>47.68</v>
      </c>
      <c r="T133" s="4"/>
      <c r="U133" s="4"/>
      <c r="V133" s="4"/>
    </row>
    <row r="134" spans="1:22" x14ac:dyDescent="0.2">
      <c r="A134" s="33">
        <v>2</v>
      </c>
      <c r="B134" s="31" t="s">
        <v>194</v>
      </c>
      <c r="C134">
        <v>0</v>
      </c>
      <c r="D134">
        <v>108</v>
      </c>
      <c r="E134">
        <v>0</v>
      </c>
      <c r="G134" s="4">
        <f t="shared" si="85"/>
        <v>0</v>
      </c>
      <c r="J134" s="28" t="str">
        <f t="shared" si="86"/>
        <v>C de la Teuleria, vorera</v>
      </c>
      <c r="K134" s="4">
        <f t="shared" si="87"/>
        <v>0</v>
      </c>
      <c r="M134">
        <v>11.92</v>
      </c>
      <c r="O134" s="4">
        <f t="shared" si="88"/>
        <v>0</v>
      </c>
      <c r="T134" s="4"/>
      <c r="U134" s="4"/>
      <c r="V134" s="4"/>
    </row>
    <row r="135" spans="1:22" x14ac:dyDescent="0.2">
      <c r="A135" s="33">
        <v>1</v>
      </c>
      <c r="B135" s="31" t="s">
        <v>214</v>
      </c>
      <c r="C135">
        <v>1</v>
      </c>
      <c r="D135">
        <v>5</v>
      </c>
      <c r="E135">
        <v>0.2</v>
      </c>
      <c r="G135" s="4">
        <f t="shared" si="85"/>
        <v>1</v>
      </c>
      <c r="J135" s="28" t="str">
        <f t="shared" si="86"/>
        <v>C de la Teuleria, carrer</v>
      </c>
      <c r="K135" s="4">
        <f t="shared" si="87"/>
        <v>1</v>
      </c>
      <c r="M135">
        <v>11.92</v>
      </c>
      <c r="O135" s="4">
        <f t="shared" si="88"/>
        <v>11.92</v>
      </c>
      <c r="V135" s="4"/>
    </row>
    <row r="136" spans="1:22" ht="13.5" customHeight="1" x14ac:dyDescent="0.2">
      <c r="A136" s="33">
        <v>1</v>
      </c>
      <c r="B136" s="31" t="s">
        <v>179</v>
      </c>
      <c r="C136">
        <v>0</v>
      </c>
      <c r="D136">
        <v>170</v>
      </c>
      <c r="E136">
        <v>0</v>
      </c>
      <c r="G136" s="4">
        <f t="shared" si="85"/>
        <v>0</v>
      </c>
      <c r="J136" s="28" t="str">
        <f t="shared" si="86"/>
        <v>Ram Fuster i Rabé E, vorera</v>
      </c>
      <c r="K136" s="4">
        <f t="shared" si="87"/>
        <v>0</v>
      </c>
      <c r="M136">
        <v>11.92</v>
      </c>
      <c r="O136" s="4">
        <f t="shared" si="88"/>
        <v>0</v>
      </c>
      <c r="T136" s="4"/>
      <c r="U136" s="4"/>
      <c r="V136" s="4"/>
    </row>
    <row r="137" spans="1:22" ht="15" customHeight="1" x14ac:dyDescent="0.2">
      <c r="A137" s="33">
        <v>1</v>
      </c>
      <c r="B137" s="31" t="s">
        <v>180</v>
      </c>
      <c r="C137">
        <v>1</v>
      </c>
      <c r="D137">
        <v>30</v>
      </c>
      <c r="E137">
        <v>0.2</v>
      </c>
      <c r="G137" s="4">
        <f t="shared" si="85"/>
        <v>6</v>
      </c>
      <c r="J137" s="28" t="str">
        <f t="shared" si="86"/>
        <v>Ram Fuster i Rabés E, carrer</v>
      </c>
      <c r="K137" s="4">
        <f t="shared" si="87"/>
        <v>6</v>
      </c>
      <c r="M137">
        <v>11.92</v>
      </c>
      <c r="O137" s="4">
        <f t="shared" si="88"/>
        <v>71.52</v>
      </c>
      <c r="T137" s="4"/>
      <c r="U137" s="4"/>
      <c r="V137" s="4"/>
    </row>
    <row r="138" spans="1:22" ht="13.5" customHeight="1" x14ac:dyDescent="0.2">
      <c r="A138" s="33">
        <v>1</v>
      </c>
      <c r="B138" s="31" t="s">
        <v>181</v>
      </c>
      <c r="C138">
        <v>0</v>
      </c>
      <c r="D138">
        <v>180</v>
      </c>
      <c r="E138">
        <v>0</v>
      </c>
      <c r="G138" s="4">
        <f t="shared" si="85"/>
        <v>0</v>
      </c>
      <c r="J138" s="28" t="str">
        <f t="shared" si="86"/>
        <v>Ram Fuster i Rabé O, vorera</v>
      </c>
      <c r="K138" s="4">
        <f t="shared" si="87"/>
        <v>0</v>
      </c>
      <c r="M138">
        <v>11.92</v>
      </c>
      <c r="O138" s="4">
        <f t="shared" si="88"/>
        <v>0</v>
      </c>
      <c r="T138" s="4"/>
      <c r="U138" s="4"/>
      <c r="V138" s="4"/>
    </row>
    <row r="139" spans="1:22" ht="15" customHeight="1" x14ac:dyDescent="0.2">
      <c r="A139" s="33">
        <v>1</v>
      </c>
      <c r="B139" s="31" t="s">
        <v>182</v>
      </c>
      <c r="C139">
        <v>1</v>
      </c>
      <c r="D139">
        <v>6</v>
      </c>
      <c r="E139">
        <v>0.2</v>
      </c>
      <c r="G139" s="4">
        <f t="shared" si="85"/>
        <v>1.2000000000000002</v>
      </c>
      <c r="J139" s="28" t="str">
        <f t="shared" si="86"/>
        <v>Ram Fuster i Rabés O, carrer</v>
      </c>
      <c r="K139" s="4">
        <f t="shared" si="87"/>
        <v>1.2000000000000002</v>
      </c>
      <c r="M139">
        <v>11.92</v>
      </c>
      <c r="O139" s="4">
        <f t="shared" si="88"/>
        <v>14.304000000000002</v>
      </c>
      <c r="T139" s="4"/>
      <c r="U139" s="4"/>
      <c r="V139" s="4"/>
    </row>
    <row r="140" spans="1:22" ht="12.75" customHeight="1" x14ac:dyDescent="0.2">
      <c r="A140" s="33">
        <v>1</v>
      </c>
      <c r="B140" s="31" t="s">
        <v>185</v>
      </c>
      <c r="C140">
        <v>0</v>
      </c>
      <c r="D140">
        <v>55</v>
      </c>
      <c r="E140">
        <v>0</v>
      </c>
      <c r="G140" s="4">
        <f t="shared" si="85"/>
        <v>0</v>
      </c>
      <c r="J140" s="28" t="str">
        <f t="shared" si="86"/>
        <v>C/Miquel Parcerisa E, vorera</v>
      </c>
      <c r="K140" s="4">
        <f t="shared" si="87"/>
        <v>0</v>
      </c>
      <c r="M140">
        <v>11.92</v>
      </c>
      <c r="O140" s="4">
        <f t="shared" si="88"/>
        <v>0</v>
      </c>
      <c r="T140" s="4"/>
      <c r="U140" s="4"/>
      <c r="V140" s="4"/>
    </row>
    <row r="141" spans="1:22" ht="12.75" customHeight="1" x14ac:dyDescent="0.2">
      <c r="A141" s="33">
        <v>1</v>
      </c>
      <c r="B141" s="31" t="s">
        <v>188</v>
      </c>
      <c r="C141">
        <v>1</v>
      </c>
      <c r="D141">
        <v>0</v>
      </c>
      <c r="E141">
        <v>0.2</v>
      </c>
      <c r="G141" s="4">
        <f t="shared" si="85"/>
        <v>0</v>
      </c>
      <c r="J141" s="28" t="str">
        <f t="shared" si="86"/>
        <v>C/Miquel Parcerisa E, carrer</v>
      </c>
      <c r="K141" s="4">
        <f t="shared" si="87"/>
        <v>0</v>
      </c>
      <c r="M141">
        <v>11.92</v>
      </c>
      <c r="O141" s="4">
        <f t="shared" si="88"/>
        <v>0</v>
      </c>
      <c r="T141" s="4"/>
      <c r="U141" s="4"/>
      <c r="V141" s="4"/>
    </row>
    <row r="142" spans="1:22" ht="12.75" customHeight="1" x14ac:dyDescent="0.2">
      <c r="A142" s="33">
        <v>1</v>
      </c>
      <c r="B142" s="31" t="s">
        <v>186</v>
      </c>
      <c r="C142">
        <v>0</v>
      </c>
      <c r="D142">
        <v>145</v>
      </c>
      <c r="E142">
        <v>0</v>
      </c>
      <c r="G142" s="4">
        <f t="shared" si="85"/>
        <v>0</v>
      </c>
      <c r="J142" s="28" t="str">
        <f t="shared" si="86"/>
        <v>C/Miquel Parcerisa O, vorera</v>
      </c>
      <c r="K142" s="4">
        <f t="shared" si="87"/>
        <v>0</v>
      </c>
      <c r="M142">
        <v>11.92</v>
      </c>
      <c r="O142" s="4">
        <f t="shared" si="88"/>
        <v>0</v>
      </c>
      <c r="T142" s="4"/>
      <c r="U142" s="4"/>
      <c r="V142" s="4"/>
    </row>
    <row r="143" spans="1:22" ht="12.75" customHeight="1" x14ac:dyDescent="0.2">
      <c r="A143" s="33">
        <v>1</v>
      </c>
      <c r="B143" s="31" t="s">
        <v>187</v>
      </c>
      <c r="C143">
        <v>1</v>
      </c>
      <c r="D143">
        <v>45</v>
      </c>
      <c r="E143">
        <v>0.2</v>
      </c>
      <c r="G143" s="4">
        <f t="shared" si="85"/>
        <v>9</v>
      </c>
      <c r="J143" s="28" t="str">
        <f t="shared" si="86"/>
        <v>C/Miquel Parcerisa O, carrer</v>
      </c>
      <c r="K143" s="4">
        <f t="shared" si="87"/>
        <v>9</v>
      </c>
      <c r="M143">
        <v>11.92</v>
      </c>
      <c r="O143" s="4">
        <f t="shared" si="88"/>
        <v>107.28</v>
      </c>
      <c r="T143" s="4"/>
      <c r="U143" s="4"/>
      <c r="V143" s="4"/>
    </row>
    <row r="144" spans="1:22" ht="13.5" customHeight="1" x14ac:dyDescent="0.2">
      <c r="A144" s="33">
        <v>1</v>
      </c>
      <c r="B144" s="31" t="s">
        <v>200</v>
      </c>
      <c r="C144">
        <v>0</v>
      </c>
      <c r="D144">
        <v>45</v>
      </c>
      <c r="E144">
        <v>0</v>
      </c>
      <c r="G144" s="4">
        <f t="shared" si="85"/>
        <v>0</v>
      </c>
      <c r="J144" s="28" t="str">
        <f t="shared" si="86"/>
        <v>Zona Pl. Catalunya, vorera</v>
      </c>
      <c r="K144" s="4">
        <f t="shared" si="87"/>
        <v>0</v>
      </c>
      <c r="M144">
        <v>11.92</v>
      </c>
      <c r="O144" s="4">
        <f t="shared" si="88"/>
        <v>0</v>
      </c>
      <c r="T144" s="4"/>
      <c r="U144" s="4"/>
      <c r="V144" s="4"/>
    </row>
    <row r="145" spans="1:24" x14ac:dyDescent="0.2">
      <c r="A145" s="33">
        <v>1</v>
      </c>
      <c r="B145" s="31" t="s">
        <v>195</v>
      </c>
      <c r="C145">
        <v>0</v>
      </c>
      <c r="D145">
        <v>90</v>
      </c>
      <c r="E145">
        <v>0</v>
      </c>
      <c r="G145" s="4">
        <f t="shared" ref="G145" si="101">C145*D145*E145</f>
        <v>0</v>
      </c>
      <c r="J145" s="28" t="str">
        <f t="shared" ref="J145" si="102">B145</f>
        <v>C de Pompeu Fabra, vorera</v>
      </c>
      <c r="K145" s="4">
        <f t="shared" ref="K145" si="103">G145</f>
        <v>0</v>
      </c>
      <c r="M145">
        <v>11.92</v>
      </c>
      <c r="O145" s="4">
        <f t="shared" ref="O145" si="104">K145*M145</f>
        <v>0</v>
      </c>
      <c r="T145" s="4"/>
      <c r="U145" s="4"/>
      <c r="V145" s="4"/>
    </row>
    <row r="146" spans="1:24" x14ac:dyDescent="0.2">
      <c r="A146" s="33">
        <v>1</v>
      </c>
      <c r="B146" s="31" t="s">
        <v>211</v>
      </c>
      <c r="C146">
        <v>1</v>
      </c>
      <c r="D146">
        <v>36</v>
      </c>
      <c r="E146">
        <v>0.2</v>
      </c>
      <c r="G146" s="4">
        <f t="shared" si="85"/>
        <v>7.2</v>
      </c>
      <c r="J146" s="28" t="str">
        <f t="shared" si="86"/>
        <v>C de Pompeu Fabra, enllaç</v>
      </c>
      <c r="K146" s="4">
        <f t="shared" si="87"/>
        <v>7.2</v>
      </c>
      <c r="M146">
        <v>11.92</v>
      </c>
      <c r="O146" s="4">
        <f t="shared" si="88"/>
        <v>85.823999999999998</v>
      </c>
      <c r="T146" s="4"/>
      <c r="U146" s="4"/>
      <c r="V146" s="4"/>
    </row>
    <row r="147" spans="1:24" x14ac:dyDescent="0.2">
      <c r="A147" s="33">
        <v>1</v>
      </c>
      <c r="B147" s="31" t="s">
        <v>197</v>
      </c>
      <c r="C147">
        <v>0</v>
      </c>
      <c r="D147">
        <v>115</v>
      </c>
      <c r="E147">
        <v>0</v>
      </c>
      <c r="G147" s="4">
        <f t="shared" si="85"/>
        <v>0</v>
      </c>
      <c r="J147" s="28" t="str">
        <f t="shared" si="86"/>
        <v>Carrer Estació, vorera</v>
      </c>
      <c r="K147" s="4">
        <f t="shared" si="87"/>
        <v>0</v>
      </c>
      <c r="M147">
        <v>11.92</v>
      </c>
      <c r="O147" s="4">
        <f t="shared" si="88"/>
        <v>0</v>
      </c>
      <c r="T147" s="4"/>
      <c r="U147" s="4"/>
      <c r="V147" s="4"/>
    </row>
    <row r="148" spans="1:24" x14ac:dyDescent="0.2">
      <c r="A148" s="33">
        <v>1</v>
      </c>
      <c r="B148" s="31" t="s">
        <v>196</v>
      </c>
      <c r="C148">
        <v>1</v>
      </c>
      <c r="D148">
        <v>8</v>
      </c>
      <c r="E148">
        <v>0.2</v>
      </c>
      <c r="G148" s="4">
        <f t="shared" si="85"/>
        <v>1.6</v>
      </c>
      <c r="J148" s="28" t="str">
        <f t="shared" si="86"/>
        <v xml:space="preserve">Carrer Estació, creuament </v>
      </c>
      <c r="K148" s="4">
        <f t="shared" si="87"/>
        <v>1.6</v>
      </c>
      <c r="M148">
        <v>11.92</v>
      </c>
      <c r="O148" s="4">
        <f t="shared" si="88"/>
        <v>19.071999999999999</v>
      </c>
      <c r="T148" s="4"/>
      <c r="U148" s="4"/>
      <c r="V148" s="4"/>
    </row>
    <row r="149" spans="1:24" x14ac:dyDescent="0.2">
      <c r="A149" s="33">
        <v>2</v>
      </c>
      <c r="B149" s="31" t="s">
        <v>189</v>
      </c>
      <c r="C149">
        <v>0</v>
      </c>
      <c r="D149">
        <v>113</v>
      </c>
      <c r="E149">
        <v>0</v>
      </c>
      <c r="G149" s="4">
        <f t="shared" si="85"/>
        <v>0</v>
      </c>
      <c r="J149" s="28" t="str">
        <f t="shared" si="86"/>
        <v>Carrer d’Alfons XIII, vorera</v>
      </c>
      <c r="K149" s="4">
        <f t="shared" si="87"/>
        <v>0</v>
      </c>
      <c r="M149">
        <v>11.92</v>
      </c>
      <c r="O149" s="4">
        <f t="shared" si="88"/>
        <v>0</v>
      </c>
      <c r="T149" s="4"/>
      <c r="U149" s="4"/>
      <c r="V149" s="4"/>
    </row>
    <row r="150" spans="1:24" x14ac:dyDescent="0.2">
      <c r="A150" s="33">
        <v>1</v>
      </c>
      <c r="B150" s="31" t="s">
        <v>190</v>
      </c>
      <c r="C150">
        <v>1</v>
      </c>
      <c r="D150">
        <v>4</v>
      </c>
      <c r="E150">
        <v>0.2</v>
      </c>
      <c r="G150" s="4">
        <f t="shared" si="85"/>
        <v>0.8</v>
      </c>
      <c r="J150" s="28" t="str">
        <f t="shared" si="86"/>
        <v>Carrer d’Alfons XIII, carrer</v>
      </c>
      <c r="K150" s="4">
        <f t="shared" si="87"/>
        <v>0.8</v>
      </c>
      <c r="M150">
        <v>11.92</v>
      </c>
      <c r="O150" s="4">
        <f t="shared" si="88"/>
        <v>9.5359999999999996</v>
      </c>
      <c r="T150" s="4"/>
      <c r="U150" s="4"/>
      <c r="V150" s="4"/>
    </row>
    <row r="151" spans="1:24" x14ac:dyDescent="0.2">
      <c r="A151" s="33">
        <v>1</v>
      </c>
      <c r="B151" s="31" t="s">
        <v>98</v>
      </c>
      <c r="C151">
        <v>1</v>
      </c>
      <c r="D151">
        <v>225</v>
      </c>
      <c r="E151">
        <v>0.2</v>
      </c>
      <c r="G151" s="4">
        <f t="shared" ref="G151:G156" si="105">C151*D151*E151</f>
        <v>45</v>
      </c>
      <c r="J151" s="28" t="str">
        <f t="shared" si="86"/>
        <v xml:space="preserve">Ctra N-II, lateral sud, </v>
      </c>
      <c r="K151" s="4">
        <f t="shared" si="87"/>
        <v>45</v>
      </c>
      <c r="M151">
        <v>11.92</v>
      </c>
      <c r="O151" s="4">
        <f t="shared" si="88"/>
        <v>536.4</v>
      </c>
      <c r="T151" s="4"/>
      <c r="U151" s="4"/>
      <c r="V151" s="4"/>
    </row>
    <row r="152" spans="1:24" ht="14.25" customHeight="1" x14ac:dyDescent="0.2">
      <c r="A152" s="33">
        <v>1</v>
      </c>
      <c r="B152" s="31" t="s">
        <v>198</v>
      </c>
      <c r="C152">
        <v>0</v>
      </c>
      <c r="D152">
        <v>15</v>
      </c>
      <c r="E152">
        <v>0</v>
      </c>
      <c r="G152" s="4">
        <f t="shared" si="105"/>
        <v>0</v>
      </c>
      <c r="J152" s="28" t="str">
        <f>B152</f>
        <v>Ctra N-II-C/Costareta, vorera</v>
      </c>
      <c r="K152" s="4">
        <f t="shared" si="87"/>
        <v>0</v>
      </c>
      <c r="M152">
        <v>11.92</v>
      </c>
      <c r="O152" s="4">
        <f>K152*M152</f>
        <v>0</v>
      </c>
      <c r="T152" s="4"/>
      <c r="U152" s="4"/>
      <c r="V152" s="4"/>
    </row>
    <row r="153" spans="1:24" ht="14.25" customHeight="1" x14ac:dyDescent="0.2">
      <c r="A153" s="33">
        <v>1</v>
      </c>
      <c r="B153" s="31" t="s">
        <v>199</v>
      </c>
      <c r="C153">
        <v>1</v>
      </c>
      <c r="D153">
        <v>30</v>
      </c>
      <c r="E153">
        <v>0.2</v>
      </c>
      <c r="G153" s="4">
        <f t="shared" si="105"/>
        <v>6</v>
      </c>
      <c r="J153" s="28" t="str">
        <f>B153</f>
        <v>Ctra N-II-C/Costareta, carrer</v>
      </c>
      <c r="K153" s="4">
        <f t="shared" si="87"/>
        <v>6</v>
      </c>
      <c r="M153">
        <v>11.92</v>
      </c>
      <c r="O153" s="4">
        <f>K153*M153</f>
        <v>71.52</v>
      </c>
      <c r="S153" s="38" t="s">
        <v>263</v>
      </c>
      <c r="T153" s="38" t="s">
        <v>71</v>
      </c>
      <c r="U153" s="38" t="s">
        <v>71</v>
      </c>
      <c r="V153" s="38" t="s">
        <v>73</v>
      </c>
      <c r="W153" s="38" t="s">
        <v>261</v>
      </c>
      <c r="X153" s="38" t="s">
        <v>265</v>
      </c>
    </row>
    <row r="154" spans="1:24" ht="13.5" customHeight="1" x14ac:dyDescent="0.2">
      <c r="A154" s="33">
        <v>1</v>
      </c>
      <c r="B154" s="31" t="s">
        <v>183</v>
      </c>
      <c r="C154">
        <v>0</v>
      </c>
      <c r="D154">
        <v>20</v>
      </c>
      <c r="E154">
        <v>0.2</v>
      </c>
      <c r="G154" s="20">
        <f t="shared" si="105"/>
        <v>0</v>
      </c>
      <c r="J154" s="28" t="str">
        <f>B154</f>
        <v>Carrer de la Via Fèrria</v>
      </c>
      <c r="K154" s="4">
        <f t="shared" si="87"/>
        <v>0</v>
      </c>
      <c r="M154">
        <v>11.92</v>
      </c>
      <c r="O154" s="4">
        <f>K154*M154</f>
        <v>0</v>
      </c>
      <c r="S154" s="38" t="s">
        <v>264</v>
      </c>
      <c r="T154" s="38" t="s">
        <v>72</v>
      </c>
      <c r="U154" s="38" t="s">
        <v>72</v>
      </c>
      <c r="V154" s="38" t="s">
        <v>74</v>
      </c>
      <c r="W154" s="33"/>
      <c r="X154" s="33" t="s">
        <v>266</v>
      </c>
    </row>
    <row r="155" spans="1:24" ht="13.5" customHeight="1" x14ac:dyDescent="0.2">
      <c r="A155" s="33">
        <v>1</v>
      </c>
      <c r="B155" s="31" t="s">
        <v>184</v>
      </c>
      <c r="C155">
        <v>0</v>
      </c>
      <c r="D155">
        <v>25</v>
      </c>
      <c r="E155">
        <v>0</v>
      </c>
      <c r="G155" s="20">
        <f t="shared" si="105"/>
        <v>0</v>
      </c>
      <c r="J155" s="28" t="str">
        <f>B155</f>
        <v>Creuament sota Via</v>
      </c>
      <c r="K155" s="4">
        <f t="shared" ref="K155" si="106">G155</f>
        <v>0</v>
      </c>
      <c r="M155">
        <v>11.92</v>
      </c>
      <c r="O155" s="4">
        <f>K155*M155</f>
        <v>0</v>
      </c>
      <c r="S155" s="33"/>
      <c r="T155" s="38" t="s">
        <v>69</v>
      </c>
      <c r="U155" s="38" t="s">
        <v>70</v>
      </c>
      <c r="V155" s="33" t="s">
        <v>262</v>
      </c>
      <c r="W155" s="33"/>
      <c r="X155" s="33"/>
    </row>
    <row r="156" spans="1:24" ht="13.5" customHeight="1" x14ac:dyDescent="0.2">
      <c r="A156" s="33">
        <v>4</v>
      </c>
      <c r="B156" s="31" t="s">
        <v>215</v>
      </c>
      <c r="C156">
        <v>4</v>
      </c>
      <c r="D156">
        <v>8</v>
      </c>
      <c r="E156">
        <v>0.2</v>
      </c>
      <c r="G156" s="20">
        <f t="shared" si="105"/>
        <v>6.4</v>
      </c>
      <c r="J156" s="28" t="str">
        <f>B156</f>
        <v>Trams hidrants</v>
      </c>
      <c r="K156" s="4">
        <f t="shared" si="87"/>
        <v>6.4</v>
      </c>
      <c r="M156">
        <v>11.92</v>
      </c>
      <c r="O156" s="4">
        <f>K156*M156</f>
        <v>76.287999999999997</v>
      </c>
      <c r="T156" s="4"/>
      <c r="U156" s="4"/>
      <c r="V156" s="4"/>
    </row>
    <row r="157" spans="1:24" x14ac:dyDescent="0.2">
      <c r="G157" s="4"/>
      <c r="K157" s="4"/>
      <c r="O157" s="4"/>
      <c r="R157" s="13" t="s">
        <v>70</v>
      </c>
      <c r="S157">
        <f>G158*0</f>
        <v>0</v>
      </c>
      <c r="T157" s="4"/>
      <c r="U157" s="4">
        <f>S157+U114</f>
        <v>27.4725</v>
      </c>
      <c r="V157" s="4">
        <f>S157/7.5</f>
        <v>0</v>
      </c>
      <c r="W157" s="4">
        <f>V157+W114</f>
        <v>3.6629999999999998</v>
      </c>
    </row>
    <row r="158" spans="1:24" x14ac:dyDescent="0.2">
      <c r="B158" s="9" t="s">
        <v>26</v>
      </c>
      <c r="G158" s="6">
        <f>SUM(G119:G156)</f>
        <v>162.80000000000001</v>
      </c>
      <c r="J158" s="9" t="s">
        <v>26</v>
      </c>
      <c r="K158" s="6">
        <f t="shared" ref="K158" si="107">G158</f>
        <v>162.80000000000001</v>
      </c>
      <c r="O158" s="6">
        <f>SUM(O119:O156)</f>
        <v>1940.576</v>
      </c>
      <c r="R158" s="13" t="s">
        <v>69</v>
      </c>
      <c r="S158">
        <f>G158*0.5</f>
        <v>81.400000000000006</v>
      </c>
      <c r="T158">
        <f>S158+T115</f>
        <v>325.70799999999997</v>
      </c>
      <c r="U158" s="4"/>
      <c r="V158" s="4">
        <f>S158/7.5</f>
        <v>10.853333333333333</v>
      </c>
      <c r="W158" s="4">
        <f>V158+W115</f>
        <v>43.427733333333329</v>
      </c>
      <c r="X158">
        <f>T158/7.5</f>
        <v>43.427733333333329</v>
      </c>
    </row>
    <row r="159" spans="1:24" x14ac:dyDescent="0.2">
      <c r="G159" s="3"/>
      <c r="O159" s="4"/>
      <c r="T159" s="4"/>
      <c r="U159" s="4"/>
      <c r="V159" s="4"/>
    </row>
    <row r="160" spans="1:24" x14ac:dyDescent="0.2">
      <c r="C160" s="2" t="s">
        <v>0</v>
      </c>
      <c r="D160" s="2" t="s">
        <v>1</v>
      </c>
      <c r="E160" s="18" t="s">
        <v>2</v>
      </c>
      <c r="F160" s="2"/>
      <c r="G160" s="18" t="s">
        <v>27</v>
      </c>
      <c r="K160" s="2" t="str">
        <f>G160</f>
        <v>Total m²</v>
      </c>
      <c r="M160" s="2" t="s">
        <v>22</v>
      </c>
      <c r="N160" s="2"/>
      <c r="O160" s="18" t="s">
        <v>122</v>
      </c>
      <c r="T160" s="4"/>
      <c r="U160" s="4"/>
      <c r="V160" s="4"/>
    </row>
    <row r="161" spans="1:22" x14ac:dyDescent="0.2">
      <c r="A161" t="s">
        <v>128</v>
      </c>
      <c r="G161" s="4"/>
      <c r="I161" t="str">
        <f>A161</f>
        <v xml:space="preserve">Demolició de vorera, de fins </v>
      </c>
      <c r="O161" s="4"/>
      <c r="T161" s="4"/>
      <c r="U161" s="4"/>
      <c r="V161" s="4"/>
    </row>
    <row r="162" spans="1:22" x14ac:dyDescent="0.2">
      <c r="A162" s="13" t="s">
        <v>133</v>
      </c>
      <c r="G162" s="4"/>
      <c r="I162" t="str">
        <f>A162</f>
        <v>15 cm de gruix i fins a 100 cm</v>
      </c>
      <c r="K162" s="4"/>
      <c r="O162" s="4"/>
      <c r="T162" s="4"/>
      <c r="U162" s="4"/>
      <c r="V162" s="4"/>
    </row>
    <row r="163" spans="1:22" x14ac:dyDescent="0.2">
      <c r="A163" t="s">
        <v>62</v>
      </c>
      <c r="G163" s="4"/>
      <c r="I163" t="str">
        <f>A163</f>
        <v>d'amplada amb retroexcavadora amb</v>
      </c>
      <c r="K163" s="4"/>
      <c r="O163" s="4"/>
      <c r="T163" s="4"/>
      <c r="U163" s="4"/>
      <c r="V163" s="4"/>
    </row>
    <row r="164" spans="1:22" x14ac:dyDescent="0.2">
      <c r="A164" t="s">
        <v>63</v>
      </c>
      <c r="G164" s="4"/>
      <c r="I164" t="str">
        <f>A164</f>
        <v>martell trencador. Trams amples.</v>
      </c>
      <c r="K164" s="4"/>
      <c r="O164" s="4"/>
      <c r="T164" s="4"/>
      <c r="U164" s="4"/>
      <c r="V164" s="4"/>
    </row>
    <row r="165" spans="1:22" ht="18.75" customHeight="1" x14ac:dyDescent="0.2">
      <c r="A165" s="33">
        <v>1</v>
      </c>
      <c r="B165" s="28" t="s">
        <v>175</v>
      </c>
      <c r="C165">
        <v>1</v>
      </c>
      <c r="D165">
        <v>150</v>
      </c>
      <c r="E165">
        <v>0.8</v>
      </c>
      <c r="G165" s="4">
        <f t="shared" ref="G165:G193" si="108">C165*D165*E165</f>
        <v>120</v>
      </c>
      <c r="J165" s="28" t="str">
        <f t="shared" ref="J165:J194" si="109">B165</f>
        <v>C St Josep Est, vorera</v>
      </c>
      <c r="K165" s="4">
        <f t="shared" ref="K165:K195" si="110">G165</f>
        <v>120</v>
      </c>
      <c r="M165">
        <v>7.09</v>
      </c>
      <c r="O165" s="4">
        <f t="shared" ref="O165:O194" si="111">K165*M165</f>
        <v>850.8</v>
      </c>
      <c r="T165" s="4"/>
      <c r="U165" s="4"/>
      <c r="V165" s="4"/>
    </row>
    <row r="166" spans="1:22" x14ac:dyDescent="0.2">
      <c r="A166" s="33">
        <v>1</v>
      </c>
      <c r="B166" s="28" t="s">
        <v>176</v>
      </c>
      <c r="C166">
        <v>0</v>
      </c>
      <c r="D166">
        <v>6</v>
      </c>
      <c r="E166">
        <v>0</v>
      </c>
      <c r="G166" s="4">
        <f t="shared" si="108"/>
        <v>0</v>
      </c>
      <c r="J166" s="28" t="str">
        <f t="shared" si="109"/>
        <v>C St Josep Est, carrer</v>
      </c>
      <c r="K166" s="4">
        <f t="shared" si="110"/>
        <v>0</v>
      </c>
      <c r="M166">
        <v>7.09</v>
      </c>
      <c r="O166" s="4">
        <f t="shared" si="111"/>
        <v>0</v>
      </c>
      <c r="T166" s="4"/>
      <c r="U166" s="4"/>
      <c r="V166" s="4"/>
    </row>
    <row r="167" spans="1:22" x14ac:dyDescent="0.2">
      <c r="A167" s="33">
        <v>1</v>
      </c>
      <c r="B167" s="28" t="s">
        <v>177</v>
      </c>
      <c r="C167">
        <v>1</v>
      </c>
      <c r="D167">
        <v>166</v>
      </c>
      <c r="E167">
        <v>0.8</v>
      </c>
      <c r="G167" s="4">
        <f t="shared" si="108"/>
        <v>132.80000000000001</v>
      </c>
      <c r="J167" s="28" t="str">
        <f t="shared" si="109"/>
        <v>C St Josep Oest, vorera</v>
      </c>
      <c r="K167" s="4">
        <f t="shared" si="110"/>
        <v>132.80000000000001</v>
      </c>
      <c r="M167">
        <v>7.09</v>
      </c>
      <c r="O167" s="4">
        <f t="shared" si="111"/>
        <v>941.55200000000002</v>
      </c>
      <c r="V167" s="4"/>
    </row>
    <row r="168" spans="1:22" x14ac:dyDescent="0.2">
      <c r="A168" s="33">
        <v>1</v>
      </c>
      <c r="B168" s="28" t="s">
        <v>178</v>
      </c>
      <c r="C168">
        <v>0</v>
      </c>
      <c r="D168">
        <v>9</v>
      </c>
      <c r="E168">
        <v>0</v>
      </c>
      <c r="G168" s="4">
        <f t="shared" si="108"/>
        <v>0</v>
      </c>
      <c r="J168" s="28" t="str">
        <f t="shared" si="109"/>
        <v>C St Josep Oest, carrer</v>
      </c>
      <c r="K168" s="4">
        <f t="shared" si="110"/>
        <v>0</v>
      </c>
      <c r="M168">
        <v>7.09</v>
      </c>
      <c r="O168" s="4">
        <f t="shared" si="111"/>
        <v>0</v>
      </c>
      <c r="V168" s="4"/>
    </row>
    <row r="169" spans="1:22" x14ac:dyDescent="0.2">
      <c r="A169" s="33">
        <v>1</v>
      </c>
      <c r="B169" s="31" t="s">
        <v>191</v>
      </c>
      <c r="C169">
        <v>0</v>
      </c>
      <c r="D169">
        <v>56</v>
      </c>
      <c r="E169">
        <v>0</v>
      </c>
      <c r="G169" s="4">
        <f t="shared" ref="G169" si="112">C169*D169*E169</f>
        <v>0</v>
      </c>
      <c r="J169" s="28" t="str">
        <f t="shared" ref="J169" si="113">B169</f>
        <v>C Ponent, carrer</v>
      </c>
      <c r="K169" s="4">
        <f t="shared" ref="K169" si="114">G169</f>
        <v>0</v>
      </c>
      <c r="M169">
        <v>7.09</v>
      </c>
      <c r="O169" s="4">
        <f t="shared" ref="O169" si="115">K169*M169</f>
        <v>0</v>
      </c>
      <c r="T169" s="4"/>
      <c r="U169" s="4"/>
      <c r="V169" s="4"/>
    </row>
    <row r="170" spans="1:22" x14ac:dyDescent="0.2">
      <c r="A170" s="33">
        <v>2</v>
      </c>
      <c r="B170" s="31" t="s">
        <v>204</v>
      </c>
      <c r="C170">
        <v>2</v>
      </c>
      <c r="D170">
        <v>30</v>
      </c>
      <c r="E170">
        <v>0.8</v>
      </c>
      <c r="G170" s="4">
        <f t="shared" si="108"/>
        <v>48</v>
      </c>
      <c r="J170" s="28" t="str">
        <f t="shared" si="109"/>
        <v>C Ponent, vorera</v>
      </c>
      <c r="K170" s="4">
        <f t="shared" si="110"/>
        <v>48</v>
      </c>
      <c r="M170">
        <v>7.09</v>
      </c>
      <c r="O170" s="4">
        <f t="shared" si="111"/>
        <v>340.32</v>
      </c>
      <c r="T170" s="4"/>
      <c r="U170" s="4"/>
      <c r="V170" s="4"/>
    </row>
    <row r="171" spans="1:22" x14ac:dyDescent="0.2">
      <c r="A171" s="33">
        <v>1</v>
      </c>
      <c r="B171" s="31" t="s">
        <v>192</v>
      </c>
      <c r="C171">
        <v>0</v>
      </c>
      <c r="D171">
        <v>105</v>
      </c>
      <c r="E171">
        <v>0</v>
      </c>
      <c r="G171" s="4">
        <f t="shared" si="108"/>
        <v>0</v>
      </c>
      <c r="J171" s="28" t="str">
        <f t="shared" si="109"/>
        <v>C Ramon Felip, carrer</v>
      </c>
      <c r="K171" s="4">
        <f t="shared" si="110"/>
        <v>0</v>
      </c>
      <c r="M171">
        <v>7.09</v>
      </c>
      <c r="O171" s="4">
        <f t="shared" si="111"/>
        <v>0</v>
      </c>
      <c r="T171" s="4"/>
      <c r="U171" s="4"/>
      <c r="V171" s="4"/>
    </row>
    <row r="172" spans="1:22" x14ac:dyDescent="0.2">
      <c r="A172" s="33">
        <v>1</v>
      </c>
      <c r="B172" s="31" t="s">
        <v>193</v>
      </c>
      <c r="C172">
        <v>0</v>
      </c>
      <c r="D172">
        <v>185</v>
      </c>
      <c r="E172">
        <v>0</v>
      </c>
      <c r="G172" s="4">
        <f t="shared" ref="G172" si="116">C172*D172*E172</f>
        <v>0</v>
      </c>
      <c r="J172" s="28" t="str">
        <f t="shared" ref="J172" si="117">B172</f>
        <v>Carrer de Lleida, carrer</v>
      </c>
      <c r="K172" s="4">
        <f t="shared" ref="K172" si="118">G172</f>
        <v>0</v>
      </c>
      <c r="M172">
        <v>7.09</v>
      </c>
      <c r="O172" s="4">
        <f t="shared" ref="O172" si="119">K172*M172</f>
        <v>0</v>
      </c>
      <c r="T172" s="4"/>
      <c r="U172" s="4"/>
      <c r="V172" s="4"/>
    </row>
    <row r="173" spans="1:22" x14ac:dyDescent="0.2">
      <c r="A173" s="33">
        <v>1</v>
      </c>
      <c r="B173" s="31" t="s">
        <v>202</v>
      </c>
      <c r="C173">
        <v>1</v>
      </c>
      <c r="D173">
        <v>22</v>
      </c>
      <c r="E173">
        <v>1.2</v>
      </c>
      <c r="G173" s="4">
        <f t="shared" si="108"/>
        <v>26.4</v>
      </c>
      <c r="J173" s="28" t="str">
        <f t="shared" si="109"/>
        <v>Carrer de Lleida, vorera</v>
      </c>
      <c r="K173" s="4">
        <f t="shared" si="110"/>
        <v>26.4</v>
      </c>
      <c r="M173">
        <v>7.09</v>
      </c>
      <c r="O173" s="4">
        <f t="shared" si="111"/>
        <v>187.17599999999999</v>
      </c>
      <c r="T173" s="4"/>
      <c r="U173" s="4"/>
      <c r="V173" s="4"/>
    </row>
    <row r="174" spans="1:22" x14ac:dyDescent="0.2">
      <c r="A174" s="33">
        <v>1</v>
      </c>
      <c r="B174" s="31" t="s">
        <v>203</v>
      </c>
      <c r="C174">
        <v>0</v>
      </c>
      <c r="D174">
        <v>12</v>
      </c>
      <c r="E174">
        <v>0</v>
      </c>
      <c r="G174" s="4">
        <f t="shared" si="108"/>
        <v>0</v>
      </c>
      <c r="J174" s="28" t="str">
        <f t="shared" si="109"/>
        <v>Carrer de Lleida, enllaç N-II</v>
      </c>
      <c r="K174" s="4">
        <f t="shared" si="110"/>
        <v>0</v>
      </c>
      <c r="M174">
        <v>7.09</v>
      </c>
      <c r="O174" s="4">
        <f t="shared" si="111"/>
        <v>0</v>
      </c>
      <c r="T174" s="4"/>
      <c r="U174" s="4"/>
      <c r="V174" s="4"/>
    </row>
    <row r="175" spans="1:22" x14ac:dyDescent="0.2">
      <c r="A175" s="33">
        <v>1</v>
      </c>
      <c r="B175" s="31" t="s">
        <v>212</v>
      </c>
      <c r="C175">
        <v>1</v>
      </c>
      <c r="D175">
        <v>20</v>
      </c>
      <c r="E175">
        <v>1.2</v>
      </c>
      <c r="G175" s="4">
        <f t="shared" ref="G175" si="120">C175*D175*E175</f>
        <v>24</v>
      </c>
      <c r="J175" s="28" t="str">
        <f t="shared" ref="J175" si="121">B175</f>
        <v>Plaça Font, vorera</v>
      </c>
      <c r="K175" s="4">
        <f t="shared" ref="K175" si="122">G175</f>
        <v>24</v>
      </c>
      <c r="M175">
        <v>7.09</v>
      </c>
      <c r="O175" s="4">
        <f t="shared" ref="O175" si="123">K175*M175</f>
        <v>170.16</v>
      </c>
      <c r="T175" s="4"/>
      <c r="U175" s="4"/>
      <c r="V175" s="4"/>
    </row>
    <row r="176" spans="1:22" x14ac:dyDescent="0.2">
      <c r="A176" s="33">
        <v>1</v>
      </c>
      <c r="B176" s="31" t="s">
        <v>213</v>
      </c>
      <c r="C176">
        <v>0</v>
      </c>
      <c r="D176">
        <v>20</v>
      </c>
      <c r="E176">
        <v>1</v>
      </c>
      <c r="G176" s="4">
        <f t="shared" si="108"/>
        <v>0</v>
      </c>
      <c r="J176" s="28" t="str">
        <f t="shared" si="109"/>
        <v>Plaça Font, enllaç</v>
      </c>
      <c r="K176" s="4">
        <f t="shared" si="110"/>
        <v>0</v>
      </c>
      <c r="M176">
        <v>7.09</v>
      </c>
      <c r="O176" s="4">
        <f t="shared" si="111"/>
        <v>0</v>
      </c>
      <c r="T176" s="4"/>
      <c r="U176" s="4"/>
      <c r="V176" s="4"/>
    </row>
    <row r="177" spans="1:22" x14ac:dyDescent="0.2">
      <c r="A177" s="33">
        <v>2</v>
      </c>
      <c r="B177" s="31" t="s">
        <v>194</v>
      </c>
      <c r="C177">
        <v>2</v>
      </c>
      <c r="D177">
        <v>108</v>
      </c>
      <c r="E177">
        <v>0.8</v>
      </c>
      <c r="G177" s="4">
        <f t="shared" ref="G177" si="124">C177*D177*E177</f>
        <v>172.8</v>
      </c>
      <c r="J177" s="28" t="str">
        <f t="shared" ref="J177" si="125">B177</f>
        <v>C de la Teuleria, vorera</v>
      </c>
      <c r="K177" s="4">
        <f t="shared" ref="K177" si="126">G177</f>
        <v>172.8</v>
      </c>
      <c r="M177">
        <v>7.09</v>
      </c>
      <c r="O177" s="4">
        <f t="shared" ref="O177" si="127">K177*M177</f>
        <v>1225.152</v>
      </c>
      <c r="T177" s="4"/>
      <c r="U177" s="4"/>
      <c r="V177" s="4"/>
    </row>
    <row r="178" spans="1:22" x14ac:dyDescent="0.2">
      <c r="A178" s="33">
        <v>1</v>
      </c>
      <c r="B178" s="31" t="s">
        <v>214</v>
      </c>
      <c r="C178">
        <v>0</v>
      </c>
      <c r="D178">
        <v>5</v>
      </c>
      <c r="E178">
        <v>0</v>
      </c>
      <c r="G178" s="4">
        <f t="shared" si="108"/>
        <v>0</v>
      </c>
      <c r="J178" s="28" t="str">
        <f t="shared" si="109"/>
        <v>C de la Teuleria, carrer</v>
      </c>
      <c r="K178" s="4">
        <f t="shared" si="110"/>
        <v>0</v>
      </c>
      <c r="M178">
        <v>7.09</v>
      </c>
      <c r="O178" s="4">
        <f t="shared" si="111"/>
        <v>0</v>
      </c>
      <c r="T178" s="4"/>
      <c r="U178" s="4"/>
      <c r="V178" s="4"/>
    </row>
    <row r="179" spans="1:22" ht="13.5" customHeight="1" x14ac:dyDescent="0.2">
      <c r="A179" s="33">
        <v>1</v>
      </c>
      <c r="B179" s="31" t="s">
        <v>179</v>
      </c>
      <c r="C179">
        <v>1</v>
      </c>
      <c r="D179">
        <v>170</v>
      </c>
      <c r="E179">
        <v>1.2</v>
      </c>
      <c r="G179" s="4">
        <f t="shared" si="108"/>
        <v>204</v>
      </c>
      <c r="J179" s="28" t="str">
        <f t="shared" si="109"/>
        <v>Ram Fuster i Rabé E, vorera</v>
      </c>
      <c r="K179" s="4">
        <f t="shared" si="110"/>
        <v>204</v>
      </c>
      <c r="M179">
        <v>7.09</v>
      </c>
      <c r="O179" s="4">
        <f t="shared" si="111"/>
        <v>1446.36</v>
      </c>
      <c r="T179" s="4"/>
      <c r="U179" s="4"/>
      <c r="V179" s="4"/>
    </row>
    <row r="180" spans="1:22" ht="15" customHeight="1" x14ac:dyDescent="0.2">
      <c r="A180" s="33">
        <v>1</v>
      </c>
      <c r="B180" s="31" t="s">
        <v>180</v>
      </c>
      <c r="C180">
        <v>0</v>
      </c>
      <c r="D180">
        <v>30</v>
      </c>
      <c r="E180">
        <v>0</v>
      </c>
      <c r="G180" s="4">
        <f t="shared" ref="G180:G181" si="128">C180*D180*E180</f>
        <v>0</v>
      </c>
      <c r="J180" s="28" t="str">
        <f t="shared" ref="J180:J181" si="129">B180</f>
        <v>Ram Fuster i Rabés E, carrer</v>
      </c>
      <c r="K180" s="4">
        <f t="shared" ref="K180:K181" si="130">G180</f>
        <v>0</v>
      </c>
      <c r="M180">
        <v>7.09</v>
      </c>
      <c r="O180" s="4">
        <f t="shared" ref="O180:O181" si="131">K180*M180</f>
        <v>0</v>
      </c>
      <c r="T180" s="4"/>
      <c r="U180" s="4"/>
      <c r="V180" s="4"/>
    </row>
    <row r="181" spans="1:22" ht="13.5" customHeight="1" x14ac:dyDescent="0.2">
      <c r="A181" s="33">
        <v>1</v>
      </c>
      <c r="B181" s="31" t="s">
        <v>181</v>
      </c>
      <c r="C181">
        <v>1</v>
      </c>
      <c r="D181">
        <v>180</v>
      </c>
      <c r="E181">
        <v>1</v>
      </c>
      <c r="G181" s="4">
        <f t="shared" si="128"/>
        <v>180</v>
      </c>
      <c r="J181" s="28" t="str">
        <f t="shared" si="129"/>
        <v>Ram Fuster i Rabé O, vorera</v>
      </c>
      <c r="K181" s="4">
        <f t="shared" si="130"/>
        <v>180</v>
      </c>
      <c r="M181">
        <v>7.09</v>
      </c>
      <c r="O181" s="4">
        <f t="shared" si="131"/>
        <v>1276.2</v>
      </c>
      <c r="T181" s="4"/>
      <c r="U181" s="4"/>
      <c r="V181" s="4"/>
    </row>
    <row r="182" spans="1:22" ht="15" customHeight="1" x14ac:dyDescent="0.2">
      <c r="A182" s="33">
        <v>1</v>
      </c>
      <c r="B182" s="31" t="s">
        <v>182</v>
      </c>
      <c r="C182">
        <v>0</v>
      </c>
      <c r="D182">
        <v>6</v>
      </c>
      <c r="E182">
        <v>0</v>
      </c>
      <c r="G182" s="4">
        <f t="shared" ref="G182:G184" si="132">C182*D182*E182</f>
        <v>0</v>
      </c>
      <c r="J182" s="28" t="str">
        <f t="shared" ref="J182:J184" si="133">B182</f>
        <v>Ram Fuster i Rabés O, carrer</v>
      </c>
      <c r="K182" s="4">
        <f t="shared" ref="K182:K184" si="134">G182</f>
        <v>0</v>
      </c>
      <c r="M182">
        <v>7.09</v>
      </c>
      <c r="O182" s="4">
        <f t="shared" ref="O182:O184" si="135">K182*M182</f>
        <v>0</v>
      </c>
      <c r="T182" s="4"/>
      <c r="U182" s="4"/>
      <c r="V182" s="4"/>
    </row>
    <row r="183" spans="1:22" ht="12.75" customHeight="1" x14ac:dyDescent="0.2">
      <c r="A183" s="33">
        <v>1</v>
      </c>
      <c r="B183" s="31" t="s">
        <v>185</v>
      </c>
      <c r="C183">
        <v>1</v>
      </c>
      <c r="D183">
        <v>55</v>
      </c>
      <c r="E183">
        <v>1.2</v>
      </c>
      <c r="G183" s="4">
        <f t="shared" si="132"/>
        <v>66</v>
      </c>
      <c r="J183" s="28" t="str">
        <f t="shared" si="133"/>
        <v>C/Miquel Parcerisa E, vorera</v>
      </c>
      <c r="K183" s="4">
        <f t="shared" si="134"/>
        <v>66</v>
      </c>
      <c r="M183">
        <v>7.09</v>
      </c>
      <c r="O183" s="4">
        <f t="shared" si="135"/>
        <v>467.94</v>
      </c>
      <c r="T183" s="4"/>
      <c r="U183" s="4"/>
      <c r="V183" s="4"/>
    </row>
    <row r="184" spans="1:22" ht="12.75" customHeight="1" x14ac:dyDescent="0.2">
      <c r="A184" s="33">
        <v>1</v>
      </c>
      <c r="B184" s="31" t="s">
        <v>188</v>
      </c>
      <c r="C184">
        <v>0</v>
      </c>
      <c r="D184">
        <v>0</v>
      </c>
      <c r="E184">
        <v>0</v>
      </c>
      <c r="G184" s="4">
        <f t="shared" si="132"/>
        <v>0</v>
      </c>
      <c r="J184" s="28" t="str">
        <f t="shared" si="133"/>
        <v>C/Miquel Parcerisa E, carrer</v>
      </c>
      <c r="K184" s="4">
        <f t="shared" si="134"/>
        <v>0</v>
      </c>
      <c r="M184">
        <v>7.09</v>
      </c>
      <c r="O184" s="4">
        <f t="shared" si="135"/>
        <v>0</v>
      </c>
      <c r="T184" s="4"/>
      <c r="U184" s="4"/>
      <c r="V184" s="4"/>
    </row>
    <row r="185" spans="1:22" ht="12.75" customHeight="1" x14ac:dyDescent="0.2">
      <c r="A185" s="33">
        <v>1</v>
      </c>
      <c r="B185" s="31" t="s">
        <v>186</v>
      </c>
      <c r="C185">
        <v>1</v>
      </c>
      <c r="D185">
        <v>145</v>
      </c>
      <c r="E185">
        <v>1</v>
      </c>
      <c r="G185" s="4">
        <f t="shared" si="108"/>
        <v>145</v>
      </c>
      <c r="J185" s="28" t="str">
        <f t="shared" si="109"/>
        <v>C/Miquel Parcerisa O, vorera</v>
      </c>
      <c r="K185" s="4">
        <f t="shared" si="110"/>
        <v>145</v>
      </c>
      <c r="M185">
        <v>7.09</v>
      </c>
      <c r="O185" s="4">
        <f t="shared" si="111"/>
        <v>1028.05</v>
      </c>
      <c r="T185" s="4"/>
      <c r="U185" s="4"/>
      <c r="V185" s="4"/>
    </row>
    <row r="186" spans="1:22" ht="12.75" customHeight="1" x14ac:dyDescent="0.2">
      <c r="A186" s="33">
        <v>1</v>
      </c>
      <c r="B186" s="31" t="s">
        <v>187</v>
      </c>
      <c r="C186">
        <v>0</v>
      </c>
      <c r="D186">
        <v>45</v>
      </c>
      <c r="E186">
        <v>0</v>
      </c>
      <c r="G186" s="4">
        <f t="shared" ref="G186" si="136">C186*D186*E186</f>
        <v>0</v>
      </c>
      <c r="J186" s="28" t="str">
        <f t="shared" ref="J186" si="137">B186</f>
        <v>C/Miquel Parcerisa O, carrer</v>
      </c>
      <c r="K186" s="4">
        <f t="shared" ref="K186" si="138">G186</f>
        <v>0</v>
      </c>
      <c r="M186">
        <v>7.09</v>
      </c>
      <c r="O186" s="4">
        <f t="shared" ref="O186" si="139">K186*M186</f>
        <v>0</v>
      </c>
      <c r="T186" s="4"/>
      <c r="U186" s="4"/>
      <c r="V186" s="4"/>
    </row>
    <row r="187" spans="1:22" ht="13.5" customHeight="1" x14ac:dyDescent="0.2">
      <c r="A187" s="33">
        <v>1</v>
      </c>
      <c r="B187" s="31" t="s">
        <v>200</v>
      </c>
      <c r="C187">
        <v>1</v>
      </c>
      <c r="D187">
        <v>45</v>
      </c>
      <c r="E187">
        <v>1.2</v>
      </c>
      <c r="G187" s="4">
        <f t="shared" si="108"/>
        <v>54</v>
      </c>
      <c r="J187" s="28" t="str">
        <f t="shared" si="109"/>
        <v>Zona Pl. Catalunya, vorera</v>
      </c>
      <c r="K187" s="4">
        <f t="shared" si="110"/>
        <v>54</v>
      </c>
      <c r="M187">
        <v>7.09</v>
      </c>
      <c r="O187" s="4">
        <f t="shared" si="111"/>
        <v>382.86</v>
      </c>
      <c r="T187" s="4"/>
      <c r="U187" s="4"/>
      <c r="V187" s="4"/>
    </row>
    <row r="188" spans="1:22" x14ac:dyDescent="0.2">
      <c r="A188" s="33">
        <v>1</v>
      </c>
      <c r="B188" s="31" t="s">
        <v>195</v>
      </c>
      <c r="C188">
        <v>1</v>
      </c>
      <c r="D188">
        <v>90</v>
      </c>
      <c r="E188">
        <v>1</v>
      </c>
      <c r="G188" s="4">
        <f t="shared" ref="G188" si="140">C188*D188*E188</f>
        <v>90</v>
      </c>
      <c r="J188" s="28" t="str">
        <f t="shared" ref="J188" si="141">B188</f>
        <v>C de Pompeu Fabra, vorera</v>
      </c>
      <c r="K188" s="4">
        <f t="shared" ref="K188" si="142">G188</f>
        <v>90</v>
      </c>
      <c r="M188">
        <v>7.09</v>
      </c>
      <c r="O188" s="4">
        <f t="shared" ref="O188" si="143">K188*M188</f>
        <v>638.1</v>
      </c>
      <c r="T188" s="4"/>
      <c r="U188" s="4"/>
      <c r="V188" s="4"/>
    </row>
    <row r="189" spans="1:22" x14ac:dyDescent="0.2">
      <c r="A189" s="33">
        <v>1</v>
      </c>
      <c r="B189" s="31" t="s">
        <v>211</v>
      </c>
      <c r="C189">
        <v>0</v>
      </c>
      <c r="D189">
        <v>36</v>
      </c>
      <c r="E189">
        <v>0</v>
      </c>
      <c r="G189" s="4">
        <f t="shared" si="108"/>
        <v>0</v>
      </c>
      <c r="J189" s="28" t="str">
        <f t="shared" si="109"/>
        <v>C de Pompeu Fabra, enllaç</v>
      </c>
      <c r="K189" s="4">
        <f t="shared" si="110"/>
        <v>0</v>
      </c>
      <c r="M189">
        <v>7.09</v>
      </c>
      <c r="O189" s="4">
        <f t="shared" si="111"/>
        <v>0</v>
      </c>
      <c r="T189" s="4"/>
      <c r="U189" s="4"/>
      <c r="V189" s="4"/>
    </row>
    <row r="190" spans="1:22" x14ac:dyDescent="0.2">
      <c r="A190" s="33">
        <v>1</v>
      </c>
      <c r="B190" s="31" t="s">
        <v>197</v>
      </c>
      <c r="C190">
        <v>1</v>
      </c>
      <c r="D190">
        <v>115</v>
      </c>
      <c r="E190">
        <v>1</v>
      </c>
      <c r="G190" s="4">
        <f t="shared" si="108"/>
        <v>115</v>
      </c>
      <c r="J190" s="28" t="str">
        <f t="shared" si="109"/>
        <v>Carrer Estació, vorera</v>
      </c>
      <c r="K190" s="4">
        <f t="shared" si="110"/>
        <v>115</v>
      </c>
      <c r="M190">
        <v>7.09</v>
      </c>
      <c r="O190" s="4">
        <f t="shared" si="111"/>
        <v>815.35</v>
      </c>
      <c r="T190" s="4"/>
      <c r="U190" s="4"/>
      <c r="V190" s="4"/>
    </row>
    <row r="191" spans="1:22" x14ac:dyDescent="0.2">
      <c r="A191" s="33">
        <v>1</v>
      </c>
      <c r="B191" s="31" t="s">
        <v>196</v>
      </c>
      <c r="C191">
        <v>0</v>
      </c>
      <c r="D191">
        <v>8</v>
      </c>
      <c r="E191">
        <v>0</v>
      </c>
      <c r="G191" s="4">
        <f t="shared" ref="G191:G192" si="144">C191*D191*E191</f>
        <v>0</v>
      </c>
      <c r="J191" s="28" t="str">
        <f t="shared" ref="J191:J192" si="145">B191</f>
        <v xml:space="preserve">Carrer Estació, creuament </v>
      </c>
      <c r="K191" s="4">
        <f t="shared" ref="K191:K192" si="146">G191</f>
        <v>0</v>
      </c>
      <c r="M191">
        <v>7.09</v>
      </c>
      <c r="O191" s="4">
        <f t="shared" ref="O191:O192" si="147">K191*M191</f>
        <v>0</v>
      </c>
      <c r="T191" s="4"/>
      <c r="U191" s="4"/>
      <c r="V191" s="4"/>
    </row>
    <row r="192" spans="1:22" x14ac:dyDescent="0.2">
      <c r="A192" s="33">
        <v>2</v>
      </c>
      <c r="B192" s="31" t="s">
        <v>189</v>
      </c>
      <c r="C192">
        <v>2</v>
      </c>
      <c r="D192">
        <v>113</v>
      </c>
      <c r="E192">
        <v>1</v>
      </c>
      <c r="G192" s="4">
        <f t="shared" si="144"/>
        <v>226</v>
      </c>
      <c r="J192" s="28" t="str">
        <f t="shared" si="145"/>
        <v>Carrer d’Alfons XIII, vorera</v>
      </c>
      <c r="K192" s="4">
        <f t="shared" si="146"/>
        <v>226</v>
      </c>
      <c r="M192">
        <v>7.09</v>
      </c>
      <c r="O192" s="4">
        <f t="shared" si="147"/>
        <v>1602.34</v>
      </c>
      <c r="T192" s="4"/>
      <c r="U192" s="4"/>
      <c r="V192" s="4"/>
    </row>
    <row r="193" spans="1:26" x14ac:dyDescent="0.2">
      <c r="A193" s="33">
        <v>1</v>
      </c>
      <c r="B193" s="31" t="s">
        <v>190</v>
      </c>
      <c r="C193">
        <v>0</v>
      </c>
      <c r="D193">
        <v>4</v>
      </c>
      <c r="E193">
        <v>0</v>
      </c>
      <c r="G193" s="4">
        <f t="shared" si="108"/>
        <v>0</v>
      </c>
      <c r="J193" s="28" t="str">
        <f t="shared" si="109"/>
        <v>Carrer d’Alfons XIII, carrer</v>
      </c>
      <c r="K193" s="4">
        <f t="shared" si="110"/>
        <v>0</v>
      </c>
      <c r="M193">
        <v>7.09</v>
      </c>
      <c r="O193" s="4">
        <f t="shared" si="111"/>
        <v>0</v>
      </c>
      <c r="T193" s="4"/>
      <c r="U193" s="4"/>
      <c r="V193" s="4"/>
    </row>
    <row r="194" spans="1:26" x14ac:dyDescent="0.2">
      <c r="A194" s="33">
        <v>1</v>
      </c>
      <c r="B194" s="31" t="s">
        <v>98</v>
      </c>
      <c r="C194">
        <v>0</v>
      </c>
      <c r="D194">
        <v>225</v>
      </c>
      <c r="E194">
        <v>0</v>
      </c>
      <c r="G194" s="4">
        <f t="shared" ref="G194:G199" si="148">C194*D194*E194</f>
        <v>0</v>
      </c>
      <c r="J194" s="28" t="str">
        <f t="shared" si="109"/>
        <v xml:space="preserve">Ctra N-II, lateral sud, </v>
      </c>
      <c r="K194" s="4">
        <f t="shared" si="110"/>
        <v>0</v>
      </c>
      <c r="M194">
        <v>7.09</v>
      </c>
      <c r="O194" s="4">
        <f t="shared" si="111"/>
        <v>0</v>
      </c>
      <c r="T194" s="4"/>
      <c r="U194" s="4"/>
      <c r="V194" s="4"/>
    </row>
    <row r="195" spans="1:26" ht="14.25" customHeight="1" x14ac:dyDescent="0.2">
      <c r="A195" s="33">
        <v>1</v>
      </c>
      <c r="B195" s="31" t="s">
        <v>198</v>
      </c>
      <c r="C195">
        <v>1</v>
      </c>
      <c r="D195">
        <v>15</v>
      </c>
      <c r="E195">
        <v>1.2</v>
      </c>
      <c r="G195" s="4">
        <f t="shared" si="148"/>
        <v>18</v>
      </c>
      <c r="J195" s="28" t="str">
        <f>B195</f>
        <v>Ctra N-II-C/Costareta, vorera</v>
      </c>
      <c r="K195" s="4">
        <f t="shared" si="110"/>
        <v>18</v>
      </c>
      <c r="M195">
        <v>7.09</v>
      </c>
      <c r="O195" s="4">
        <f>K195*M195</f>
        <v>127.62</v>
      </c>
      <c r="T195" s="4"/>
      <c r="U195" s="4"/>
      <c r="V195" s="4"/>
    </row>
    <row r="196" spans="1:26" ht="14.25" customHeight="1" x14ac:dyDescent="0.2">
      <c r="A196" s="33">
        <v>1</v>
      </c>
      <c r="B196" s="31" t="s">
        <v>199</v>
      </c>
      <c r="C196">
        <v>0</v>
      </c>
      <c r="D196">
        <v>30</v>
      </c>
      <c r="E196">
        <v>0</v>
      </c>
      <c r="G196" s="4">
        <f t="shared" si="148"/>
        <v>0</v>
      </c>
      <c r="J196" s="28" t="str">
        <f>B196</f>
        <v>Ctra N-II-C/Costareta, carrer</v>
      </c>
      <c r="K196" s="4">
        <f t="shared" ref="K196:K199" si="149">G196</f>
        <v>0</v>
      </c>
      <c r="M196">
        <v>7.09</v>
      </c>
      <c r="O196" s="4">
        <f>K196*M196</f>
        <v>0</v>
      </c>
      <c r="S196" s="38" t="s">
        <v>263</v>
      </c>
      <c r="T196" s="38" t="s">
        <v>71</v>
      </c>
      <c r="U196" s="38" t="s">
        <v>71</v>
      </c>
      <c r="V196" s="38" t="s">
        <v>73</v>
      </c>
      <c r="W196" s="38" t="s">
        <v>261</v>
      </c>
      <c r="X196" s="38" t="s">
        <v>265</v>
      </c>
    </row>
    <row r="197" spans="1:26" ht="13.5" customHeight="1" x14ac:dyDescent="0.2">
      <c r="A197" s="33">
        <v>1</v>
      </c>
      <c r="B197" s="31" t="s">
        <v>183</v>
      </c>
      <c r="C197">
        <v>0</v>
      </c>
      <c r="D197">
        <v>20</v>
      </c>
      <c r="E197">
        <v>0</v>
      </c>
      <c r="G197" s="20">
        <f t="shared" si="148"/>
        <v>0</v>
      </c>
      <c r="J197" s="28" t="str">
        <f>B197</f>
        <v>Carrer de la Via Fèrria</v>
      </c>
      <c r="K197" s="4">
        <f t="shared" ref="K197:K198" si="150">G197</f>
        <v>0</v>
      </c>
      <c r="M197">
        <v>7.09</v>
      </c>
      <c r="O197" s="4">
        <f>K197*M197</f>
        <v>0</v>
      </c>
      <c r="S197" s="38" t="s">
        <v>264</v>
      </c>
      <c r="T197" s="38" t="s">
        <v>72</v>
      </c>
      <c r="U197" s="38" t="s">
        <v>72</v>
      </c>
      <c r="V197" s="38" t="s">
        <v>74</v>
      </c>
      <c r="W197" s="33"/>
      <c r="X197" s="33" t="s">
        <v>266</v>
      </c>
    </row>
    <row r="198" spans="1:26" ht="13.5" customHeight="1" x14ac:dyDescent="0.2">
      <c r="A198" s="33">
        <v>1</v>
      </c>
      <c r="B198" s="31" t="s">
        <v>184</v>
      </c>
      <c r="C198">
        <v>0</v>
      </c>
      <c r="D198">
        <v>25</v>
      </c>
      <c r="E198">
        <v>0</v>
      </c>
      <c r="G198" s="20">
        <f t="shared" si="148"/>
        <v>0</v>
      </c>
      <c r="J198" s="28" t="str">
        <f>B198</f>
        <v>Creuament sota Via</v>
      </c>
      <c r="K198" s="4">
        <f t="shared" si="150"/>
        <v>0</v>
      </c>
      <c r="M198">
        <v>7.09</v>
      </c>
      <c r="O198" s="4">
        <f>K198*M198</f>
        <v>0</v>
      </c>
      <c r="S198" s="33"/>
      <c r="T198" s="38" t="s">
        <v>69</v>
      </c>
      <c r="U198" s="38" t="s">
        <v>70</v>
      </c>
      <c r="V198" s="33" t="s">
        <v>262</v>
      </c>
      <c r="W198" s="33"/>
      <c r="X198" s="33"/>
    </row>
    <row r="199" spans="1:26" ht="13.5" customHeight="1" x14ac:dyDescent="0.2">
      <c r="A199" s="33">
        <v>4</v>
      </c>
      <c r="B199" s="31" t="s">
        <v>215</v>
      </c>
      <c r="C199">
        <v>0</v>
      </c>
      <c r="D199">
        <v>8</v>
      </c>
      <c r="E199">
        <v>0</v>
      </c>
      <c r="G199" s="20">
        <f t="shared" si="148"/>
        <v>0</v>
      </c>
      <c r="J199" s="28" t="str">
        <f>B199</f>
        <v>Trams hidrants</v>
      </c>
      <c r="K199" s="4">
        <f t="shared" si="149"/>
        <v>0</v>
      </c>
      <c r="M199">
        <v>7.09</v>
      </c>
      <c r="O199" s="4">
        <f>K199*M199</f>
        <v>0</v>
      </c>
      <c r="T199" s="4"/>
      <c r="U199" s="4"/>
      <c r="V199" s="4"/>
    </row>
    <row r="200" spans="1:26" x14ac:dyDescent="0.2">
      <c r="G200" s="4"/>
      <c r="K200" s="4"/>
      <c r="O200" s="4"/>
      <c r="R200" s="13" t="s">
        <v>70</v>
      </c>
      <c r="S200">
        <f>G201*0</f>
        <v>0</v>
      </c>
      <c r="T200" s="4"/>
      <c r="U200" s="4">
        <f>S200+U157</f>
        <v>27.4725</v>
      </c>
      <c r="V200" s="4">
        <f>S200/7.5</f>
        <v>0</v>
      </c>
      <c r="W200" s="4">
        <f>V200+W157</f>
        <v>3.6629999999999998</v>
      </c>
    </row>
    <row r="201" spans="1:26" x14ac:dyDescent="0.2">
      <c r="B201" s="9" t="s">
        <v>26</v>
      </c>
      <c r="G201" s="6">
        <f>SUM(G162:G199)</f>
        <v>1622</v>
      </c>
      <c r="J201" s="9" t="s">
        <v>26</v>
      </c>
      <c r="K201" s="6">
        <f t="shared" ref="K201" si="151">G201</f>
        <v>1622</v>
      </c>
      <c r="O201" s="6">
        <f>SUM(O162:O199)</f>
        <v>11499.980000000001</v>
      </c>
      <c r="R201" s="13" t="s">
        <v>69</v>
      </c>
      <c r="S201">
        <f>G201*0.06</f>
        <v>97.32</v>
      </c>
      <c r="T201">
        <f>S201+T158</f>
        <v>423.02799999999996</v>
      </c>
      <c r="U201" s="4"/>
      <c r="V201" s="4">
        <f>S201/7.5</f>
        <v>12.975999999999999</v>
      </c>
      <c r="W201" s="4">
        <f>V201+W158</f>
        <v>56.403733333333328</v>
      </c>
      <c r="X201">
        <f>T201/7.5</f>
        <v>56.403733333333328</v>
      </c>
      <c r="Z201" s="39">
        <f>V201+V158+V115</f>
        <v>40.109333333333325</v>
      </c>
    </row>
    <row r="202" spans="1:26" x14ac:dyDescent="0.2">
      <c r="G202" s="3"/>
      <c r="O202" s="4"/>
      <c r="T202" s="4"/>
      <c r="U202" s="4"/>
      <c r="V202" s="4"/>
    </row>
    <row r="203" spans="1:26" x14ac:dyDescent="0.2">
      <c r="C203" s="2" t="s">
        <v>0</v>
      </c>
      <c r="D203" s="2" t="s">
        <v>1</v>
      </c>
      <c r="E203" s="2" t="s">
        <v>2</v>
      </c>
      <c r="F203" s="18" t="s">
        <v>3</v>
      </c>
      <c r="G203" s="18" t="s">
        <v>34</v>
      </c>
      <c r="K203" s="18" t="str">
        <f>G203</f>
        <v>Total m³</v>
      </c>
      <c r="L203" s="2"/>
      <c r="M203" s="2" t="s">
        <v>22</v>
      </c>
      <c r="N203" s="2"/>
      <c r="O203" s="18" t="s">
        <v>122</v>
      </c>
      <c r="T203" s="4"/>
      <c r="U203" s="4"/>
      <c r="V203" s="4"/>
    </row>
    <row r="204" spans="1:26" x14ac:dyDescent="0.2">
      <c r="A204" t="s">
        <v>64</v>
      </c>
      <c r="I204" t="str">
        <f>A204</f>
        <v xml:space="preserve">Excavació de rasa de fins a 0,6 m d'amplada i  </v>
      </c>
      <c r="T204" s="4"/>
      <c r="U204" s="4"/>
      <c r="V204" s="4"/>
    </row>
    <row r="205" spans="1:26" x14ac:dyDescent="0.2">
      <c r="A205" t="s">
        <v>66</v>
      </c>
      <c r="G205" s="4"/>
      <c r="I205" t="str">
        <f>A205</f>
        <v>fins a 1 m de fondària, en terreny dur, amb</v>
      </c>
      <c r="K205" s="4"/>
      <c r="O205" s="4"/>
      <c r="T205" s="4"/>
      <c r="U205" s="4"/>
      <c r="V205" s="4"/>
    </row>
    <row r="206" spans="1:26" x14ac:dyDescent="0.2">
      <c r="A206" s="13" t="s">
        <v>174</v>
      </c>
      <c r="G206" s="4"/>
      <c r="I206" t="str">
        <f>A206</f>
        <v>retroexcavadora.</v>
      </c>
      <c r="K206" s="4"/>
      <c r="O206" s="4"/>
      <c r="T206" s="4"/>
      <c r="U206" s="4"/>
      <c r="V206" s="4"/>
    </row>
    <row r="207" spans="1:26" ht="20.25" customHeight="1" x14ac:dyDescent="0.2">
      <c r="A207" s="33">
        <v>1</v>
      </c>
      <c r="B207" s="28" t="s">
        <v>175</v>
      </c>
      <c r="C207">
        <v>0.85</v>
      </c>
      <c r="D207">
        <v>150</v>
      </c>
      <c r="E207">
        <v>0.2</v>
      </c>
      <c r="F207">
        <v>0.6</v>
      </c>
      <c r="G207" s="20">
        <f t="shared" ref="G207:G235" si="152">C207*D207*E207*F207</f>
        <v>15.299999999999999</v>
      </c>
      <c r="J207" s="28" t="str">
        <f t="shared" ref="J207:J235" si="153">B207</f>
        <v>C St Josep Est, vorera</v>
      </c>
      <c r="K207" s="4">
        <f t="shared" ref="K207:K235" si="154">G207</f>
        <v>15.299999999999999</v>
      </c>
      <c r="M207" s="13">
        <v>28.37</v>
      </c>
      <c r="O207" s="4">
        <f t="shared" ref="O207:O235" si="155">K207*M207</f>
        <v>434.06099999999998</v>
      </c>
      <c r="T207" s="4"/>
      <c r="U207" s="4"/>
      <c r="V207" s="4"/>
    </row>
    <row r="208" spans="1:26" x14ac:dyDescent="0.2">
      <c r="A208" s="33">
        <v>1</v>
      </c>
      <c r="B208" s="28" t="s">
        <v>176</v>
      </c>
      <c r="C208">
        <v>0.85</v>
      </c>
      <c r="D208">
        <v>6</v>
      </c>
      <c r="E208">
        <v>0.2</v>
      </c>
      <c r="F208">
        <v>0.6</v>
      </c>
      <c r="G208" s="20">
        <f t="shared" si="152"/>
        <v>0.61199999999999999</v>
      </c>
      <c r="J208" s="28" t="str">
        <f t="shared" si="153"/>
        <v>C St Josep Est, carrer</v>
      </c>
      <c r="K208" s="4">
        <f t="shared" si="154"/>
        <v>0.61199999999999999</v>
      </c>
      <c r="M208" s="13">
        <v>28.37</v>
      </c>
      <c r="O208" s="4">
        <f t="shared" si="155"/>
        <v>17.362439999999999</v>
      </c>
      <c r="T208" s="4"/>
      <c r="U208" s="4"/>
      <c r="V208" s="4"/>
    </row>
    <row r="209" spans="1:22" x14ac:dyDescent="0.2">
      <c r="A209" s="33">
        <v>1</v>
      </c>
      <c r="B209" s="28" t="s">
        <v>177</v>
      </c>
      <c r="C209">
        <v>0.85</v>
      </c>
      <c r="D209">
        <v>166</v>
      </c>
      <c r="E209">
        <v>0.2</v>
      </c>
      <c r="F209">
        <v>0.6</v>
      </c>
      <c r="G209" s="20">
        <f>C209*D209*E209*F209</f>
        <v>16.931999999999999</v>
      </c>
      <c r="J209" s="28" t="str">
        <f t="shared" si="153"/>
        <v>C St Josep Oest, vorera</v>
      </c>
      <c r="K209" s="4">
        <f t="shared" si="154"/>
        <v>16.931999999999999</v>
      </c>
      <c r="M209" s="13">
        <v>28.37</v>
      </c>
      <c r="O209" s="4">
        <f t="shared" si="155"/>
        <v>480.36084</v>
      </c>
      <c r="V209" s="4"/>
    </row>
    <row r="210" spans="1:22" x14ac:dyDescent="0.2">
      <c r="A210" s="33">
        <v>1</v>
      </c>
      <c r="B210" s="28" t="s">
        <v>178</v>
      </c>
      <c r="C210">
        <v>0.85</v>
      </c>
      <c r="D210">
        <v>9</v>
      </c>
      <c r="E210">
        <v>0.2</v>
      </c>
      <c r="F210">
        <v>0.6</v>
      </c>
      <c r="G210" s="20">
        <f t="shared" si="152"/>
        <v>0.91799999999999993</v>
      </c>
      <c r="J210" s="28" t="str">
        <f t="shared" si="153"/>
        <v>C St Josep Oest, carrer</v>
      </c>
      <c r="K210" s="4">
        <f t="shared" si="154"/>
        <v>0.91799999999999993</v>
      </c>
      <c r="M210" s="13">
        <v>28.37</v>
      </c>
      <c r="O210" s="4">
        <f t="shared" si="155"/>
        <v>26.043659999999999</v>
      </c>
      <c r="V210" s="4"/>
    </row>
    <row r="211" spans="1:22" x14ac:dyDescent="0.2">
      <c r="A211" s="33">
        <v>1</v>
      </c>
      <c r="B211" s="31" t="s">
        <v>191</v>
      </c>
      <c r="C211">
        <v>0.85</v>
      </c>
      <c r="D211">
        <v>56</v>
      </c>
      <c r="E211">
        <v>0.2</v>
      </c>
      <c r="F211">
        <v>0.6</v>
      </c>
      <c r="G211" s="20">
        <f t="shared" ref="G211" si="156">C211*D211*E211*F211</f>
        <v>5.7120000000000006</v>
      </c>
      <c r="J211" s="28" t="str">
        <f t="shared" ref="J211" si="157">B211</f>
        <v>C Ponent, carrer</v>
      </c>
      <c r="K211" s="4">
        <f t="shared" ref="K211" si="158">G211</f>
        <v>5.7120000000000006</v>
      </c>
      <c r="M211" s="13">
        <v>28.37</v>
      </c>
      <c r="O211" s="4">
        <f t="shared" ref="O211" si="159">K211*M211</f>
        <v>162.04944000000003</v>
      </c>
      <c r="T211" s="4"/>
      <c r="U211" s="4"/>
      <c r="V211" s="4"/>
    </row>
    <row r="212" spans="1:22" x14ac:dyDescent="0.2">
      <c r="A212" s="33">
        <v>2</v>
      </c>
      <c r="B212" s="31" t="s">
        <v>204</v>
      </c>
      <c r="C212">
        <v>1.7</v>
      </c>
      <c r="D212">
        <v>30</v>
      </c>
      <c r="E212">
        <v>0.2</v>
      </c>
      <c r="F212">
        <v>0.6</v>
      </c>
      <c r="G212" s="20">
        <f t="shared" si="152"/>
        <v>6.12</v>
      </c>
      <c r="J212" s="28" t="str">
        <f t="shared" si="153"/>
        <v>C Ponent, vorera</v>
      </c>
      <c r="K212" s="4">
        <f t="shared" si="154"/>
        <v>6.12</v>
      </c>
      <c r="M212" s="13">
        <v>28.37</v>
      </c>
      <c r="O212" s="4">
        <f t="shared" si="155"/>
        <v>173.62440000000001</v>
      </c>
      <c r="T212" s="4"/>
      <c r="U212" s="4"/>
      <c r="V212" s="4"/>
    </row>
    <row r="213" spans="1:22" x14ac:dyDescent="0.2">
      <c r="A213" s="33">
        <v>1</v>
      </c>
      <c r="B213" s="31" t="s">
        <v>192</v>
      </c>
      <c r="C213">
        <v>0.85</v>
      </c>
      <c r="D213">
        <v>105</v>
      </c>
      <c r="E213">
        <v>0.2</v>
      </c>
      <c r="F213">
        <v>0.6</v>
      </c>
      <c r="G213" s="20">
        <f t="shared" si="152"/>
        <v>10.71</v>
      </c>
      <c r="J213" s="28" t="str">
        <f t="shared" si="153"/>
        <v>C Ramon Felip, carrer</v>
      </c>
      <c r="K213" s="4">
        <f t="shared" si="154"/>
        <v>10.71</v>
      </c>
      <c r="M213" s="13">
        <v>28.37</v>
      </c>
      <c r="O213" s="4">
        <f t="shared" si="155"/>
        <v>303.84270000000004</v>
      </c>
      <c r="T213" s="4"/>
      <c r="U213" s="4"/>
      <c r="V213" s="4"/>
    </row>
    <row r="214" spans="1:22" x14ac:dyDescent="0.2">
      <c r="A214" s="33">
        <v>1</v>
      </c>
      <c r="B214" s="31" t="s">
        <v>193</v>
      </c>
      <c r="C214">
        <v>0.85</v>
      </c>
      <c r="D214">
        <v>185</v>
      </c>
      <c r="E214">
        <v>0.2</v>
      </c>
      <c r="F214">
        <v>0.6</v>
      </c>
      <c r="G214" s="20">
        <f>C214*D214*E214*F214</f>
        <v>18.87</v>
      </c>
      <c r="J214" s="28" t="str">
        <f t="shared" ref="J214" si="160">B214</f>
        <v>Carrer de Lleida, carrer</v>
      </c>
      <c r="K214" s="4">
        <f t="shared" ref="K214" si="161">G214</f>
        <v>18.87</v>
      </c>
      <c r="M214" s="13">
        <v>28.37</v>
      </c>
      <c r="O214" s="4">
        <f t="shared" ref="O214" si="162">K214*M214</f>
        <v>535.34190000000001</v>
      </c>
      <c r="T214" s="4"/>
      <c r="U214" s="4"/>
      <c r="V214" s="4"/>
    </row>
    <row r="215" spans="1:22" x14ac:dyDescent="0.2">
      <c r="A215" s="33">
        <v>1</v>
      </c>
      <c r="B215" s="31" t="s">
        <v>202</v>
      </c>
      <c r="C215">
        <v>0.85</v>
      </c>
      <c r="D215">
        <v>22</v>
      </c>
      <c r="E215">
        <v>0.2</v>
      </c>
      <c r="F215">
        <v>0.6</v>
      </c>
      <c r="G215" s="20">
        <f>C215*D215*E215*F215</f>
        <v>2.2440000000000002</v>
      </c>
      <c r="J215" s="28" t="str">
        <f t="shared" si="153"/>
        <v>Carrer de Lleida, vorera</v>
      </c>
      <c r="K215" s="4">
        <f t="shared" si="154"/>
        <v>2.2440000000000002</v>
      </c>
      <c r="M215" s="13">
        <v>28.37</v>
      </c>
      <c r="O215" s="4">
        <f t="shared" si="155"/>
        <v>63.66228000000001</v>
      </c>
      <c r="T215" s="4"/>
      <c r="U215" s="4"/>
      <c r="V215" s="4"/>
    </row>
    <row r="216" spans="1:22" x14ac:dyDescent="0.2">
      <c r="A216" s="33">
        <v>1</v>
      </c>
      <c r="B216" s="31" t="s">
        <v>203</v>
      </c>
      <c r="C216">
        <v>0.85</v>
      </c>
      <c r="D216">
        <v>12</v>
      </c>
      <c r="E216">
        <v>0.2</v>
      </c>
      <c r="F216">
        <v>0.6</v>
      </c>
      <c r="G216" s="20">
        <f>C216*D216*E216*F216</f>
        <v>1.224</v>
      </c>
      <c r="J216" s="28" t="str">
        <f t="shared" si="153"/>
        <v>Carrer de Lleida, enllaç N-II</v>
      </c>
      <c r="K216" s="4">
        <f t="shared" si="154"/>
        <v>1.224</v>
      </c>
      <c r="M216" s="13">
        <v>28.37</v>
      </c>
      <c r="O216" s="4">
        <f t="shared" si="155"/>
        <v>34.724879999999999</v>
      </c>
      <c r="T216" s="4"/>
      <c r="U216" s="4"/>
      <c r="V216" s="4"/>
    </row>
    <row r="217" spans="1:22" x14ac:dyDescent="0.2">
      <c r="A217" s="33">
        <v>1</v>
      </c>
      <c r="B217" s="31" t="s">
        <v>212</v>
      </c>
      <c r="C217">
        <v>0.85</v>
      </c>
      <c r="D217">
        <v>20</v>
      </c>
      <c r="E217">
        <v>0.2</v>
      </c>
      <c r="F217">
        <v>0.6</v>
      </c>
      <c r="G217" s="20">
        <f t="shared" ref="G217" si="163">C217*D217*E217*F217</f>
        <v>2.04</v>
      </c>
      <c r="J217" s="28" t="str">
        <f t="shared" ref="J217" si="164">B217</f>
        <v>Plaça Font, vorera</v>
      </c>
      <c r="K217" s="4">
        <f t="shared" ref="K217" si="165">G217</f>
        <v>2.04</v>
      </c>
      <c r="M217" s="13">
        <v>28.37</v>
      </c>
      <c r="O217" s="4">
        <f t="shared" ref="O217" si="166">K217*M217</f>
        <v>57.8748</v>
      </c>
      <c r="T217" s="4"/>
      <c r="U217" s="4"/>
      <c r="V217" s="4"/>
    </row>
    <row r="218" spans="1:22" x14ac:dyDescent="0.2">
      <c r="A218" s="33">
        <v>1</v>
      </c>
      <c r="B218" s="31" t="s">
        <v>213</v>
      </c>
      <c r="C218">
        <v>0.85</v>
      </c>
      <c r="D218">
        <v>20</v>
      </c>
      <c r="E218">
        <v>0.2</v>
      </c>
      <c r="F218">
        <v>0.6</v>
      </c>
      <c r="G218" s="20">
        <f t="shared" si="152"/>
        <v>2.04</v>
      </c>
      <c r="J218" s="28" t="str">
        <f t="shared" si="153"/>
        <v>Plaça Font, enllaç</v>
      </c>
      <c r="K218" s="4">
        <f t="shared" si="154"/>
        <v>2.04</v>
      </c>
      <c r="M218" s="13">
        <v>28.37</v>
      </c>
      <c r="O218" s="4">
        <f t="shared" si="155"/>
        <v>57.8748</v>
      </c>
      <c r="T218" s="4"/>
      <c r="U218" s="4"/>
      <c r="V218" s="4"/>
    </row>
    <row r="219" spans="1:22" x14ac:dyDescent="0.2">
      <c r="A219" s="33">
        <v>2</v>
      </c>
      <c r="B219" s="31" t="s">
        <v>194</v>
      </c>
      <c r="C219">
        <v>1.7</v>
      </c>
      <c r="D219">
        <v>108</v>
      </c>
      <c r="E219">
        <v>0.2</v>
      </c>
      <c r="F219">
        <v>0.6</v>
      </c>
      <c r="G219" s="20">
        <f t="shared" ref="G219" si="167">C219*D219*E219*F219</f>
        <v>22.032</v>
      </c>
      <c r="J219" s="28" t="str">
        <f t="shared" ref="J219" si="168">B219</f>
        <v>C de la Teuleria, vorera</v>
      </c>
      <c r="K219" s="4">
        <f t="shared" ref="K219" si="169">G219</f>
        <v>22.032</v>
      </c>
      <c r="M219" s="13">
        <v>28.37</v>
      </c>
      <c r="O219" s="4">
        <f t="shared" ref="O219" si="170">K219*M219</f>
        <v>625.04784000000006</v>
      </c>
      <c r="T219" s="4"/>
      <c r="U219" s="4"/>
      <c r="V219" s="4"/>
    </row>
    <row r="220" spans="1:22" x14ac:dyDescent="0.2">
      <c r="A220" s="33">
        <v>1</v>
      </c>
      <c r="B220" s="31" t="s">
        <v>214</v>
      </c>
      <c r="C220">
        <v>0.85</v>
      </c>
      <c r="D220">
        <v>5</v>
      </c>
      <c r="E220">
        <v>0.2</v>
      </c>
      <c r="F220">
        <v>0.6</v>
      </c>
      <c r="G220" s="20">
        <f t="shared" si="152"/>
        <v>0.51</v>
      </c>
      <c r="J220" s="28" t="str">
        <f t="shared" si="153"/>
        <v>C de la Teuleria, carrer</v>
      </c>
      <c r="K220" s="4">
        <f t="shared" si="154"/>
        <v>0.51</v>
      </c>
      <c r="M220" s="13">
        <v>28.37</v>
      </c>
      <c r="O220" s="4">
        <f t="shared" si="155"/>
        <v>14.4687</v>
      </c>
      <c r="T220" s="4"/>
      <c r="U220" s="4"/>
      <c r="V220" s="4"/>
    </row>
    <row r="221" spans="1:22" ht="14.25" customHeight="1" x14ac:dyDescent="0.2">
      <c r="A221" s="33">
        <v>1</v>
      </c>
      <c r="B221" s="31" t="s">
        <v>179</v>
      </c>
      <c r="C221">
        <v>0.85</v>
      </c>
      <c r="D221">
        <v>170</v>
      </c>
      <c r="E221">
        <v>0.2</v>
      </c>
      <c r="F221">
        <v>0.6</v>
      </c>
      <c r="G221" s="20">
        <f t="shared" ref="G221:G222" si="171">C221*D221*E221*F221</f>
        <v>17.34</v>
      </c>
      <c r="J221" s="28" t="str">
        <f t="shared" ref="J221:J222" si="172">B221</f>
        <v>Ram Fuster i Rabé E, vorera</v>
      </c>
      <c r="K221" s="4">
        <f t="shared" ref="K221:K222" si="173">G221</f>
        <v>17.34</v>
      </c>
      <c r="M221" s="13">
        <v>28.37</v>
      </c>
      <c r="O221" s="4">
        <f t="shared" ref="O221:O222" si="174">K221*M221</f>
        <v>491.93580000000003</v>
      </c>
      <c r="T221" s="4"/>
      <c r="U221" s="4"/>
      <c r="V221" s="4"/>
    </row>
    <row r="222" spans="1:22" ht="14.25" customHeight="1" x14ac:dyDescent="0.2">
      <c r="A222" s="33">
        <v>1</v>
      </c>
      <c r="B222" s="31" t="s">
        <v>180</v>
      </c>
      <c r="C222">
        <v>0.85</v>
      </c>
      <c r="D222">
        <v>30</v>
      </c>
      <c r="E222">
        <v>0.2</v>
      </c>
      <c r="F222">
        <v>0.6</v>
      </c>
      <c r="G222" s="20">
        <f t="shared" si="171"/>
        <v>3.06</v>
      </c>
      <c r="J222" s="28" t="str">
        <f t="shared" si="172"/>
        <v>Ram Fuster i Rabés E, carrer</v>
      </c>
      <c r="K222" s="4">
        <f t="shared" si="173"/>
        <v>3.06</v>
      </c>
      <c r="M222" s="13">
        <v>28.37</v>
      </c>
      <c r="O222" s="4">
        <f t="shared" si="174"/>
        <v>86.812200000000004</v>
      </c>
      <c r="T222" s="4"/>
      <c r="U222" s="4"/>
      <c r="V222" s="4"/>
    </row>
    <row r="223" spans="1:22" ht="14.25" customHeight="1" x14ac:dyDescent="0.2">
      <c r="A223" s="33">
        <v>1</v>
      </c>
      <c r="B223" s="31" t="s">
        <v>181</v>
      </c>
      <c r="C223">
        <v>0.85</v>
      </c>
      <c r="D223">
        <v>180</v>
      </c>
      <c r="E223">
        <v>0.2</v>
      </c>
      <c r="F223">
        <v>0.6</v>
      </c>
      <c r="G223" s="20">
        <f t="shared" si="152"/>
        <v>18.36</v>
      </c>
      <c r="J223" s="28" t="str">
        <f t="shared" si="153"/>
        <v>Ram Fuster i Rabé O, vorera</v>
      </c>
      <c r="K223" s="4">
        <f t="shared" si="154"/>
        <v>18.36</v>
      </c>
      <c r="M223" s="13">
        <v>28.37</v>
      </c>
      <c r="O223" s="4">
        <f t="shared" si="155"/>
        <v>520.8732</v>
      </c>
      <c r="T223" s="4"/>
      <c r="U223" s="4"/>
      <c r="V223" s="4"/>
    </row>
    <row r="224" spans="1:22" ht="14.25" customHeight="1" x14ac:dyDescent="0.2">
      <c r="A224" s="33">
        <v>1</v>
      </c>
      <c r="B224" s="31" t="s">
        <v>182</v>
      </c>
      <c r="C224">
        <v>0.85</v>
      </c>
      <c r="D224">
        <v>6</v>
      </c>
      <c r="E224">
        <v>0.2</v>
      </c>
      <c r="F224">
        <v>0.6</v>
      </c>
      <c r="G224" s="20">
        <f t="shared" ref="G224:G226" si="175">C224*D224*E224*F224</f>
        <v>0.61199999999999999</v>
      </c>
      <c r="J224" s="28" t="str">
        <f t="shared" ref="J224:J226" si="176">B224</f>
        <v>Ram Fuster i Rabés O, carrer</v>
      </c>
      <c r="K224" s="4">
        <f t="shared" ref="K224:K226" si="177">G224</f>
        <v>0.61199999999999999</v>
      </c>
      <c r="M224" s="13">
        <v>28.37</v>
      </c>
      <c r="O224" s="4">
        <f t="shared" ref="O224:O226" si="178">K224*M224</f>
        <v>17.362439999999999</v>
      </c>
      <c r="T224" s="4"/>
      <c r="U224" s="4"/>
      <c r="V224" s="4"/>
    </row>
    <row r="225" spans="1:24" ht="14.25" customHeight="1" x14ac:dyDescent="0.2">
      <c r="A225" s="33">
        <v>1</v>
      </c>
      <c r="B225" s="31" t="s">
        <v>185</v>
      </c>
      <c r="C225">
        <v>0.85</v>
      </c>
      <c r="D225">
        <v>55</v>
      </c>
      <c r="E225">
        <v>0.2</v>
      </c>
      <c r="F225">
        <v>0.6</v>
      </c>
      <c r="G225" s="20">
        <f t="shared" si="175"/>
        <v>5.6099999999999994</v>
      </c>
      <c r="J225" s="28" t="str">
        <f t="shared" si="176"/>
        <v>C/Miquel Parcerisa E, vorera</v>
      </c>
      <c r="K225" s="4">
        <f t="shared" si="177"/>
        <v>5.6099999999999994</v>
      </c>
      <c r="M225" s="13">
        <v>28.37</v>
      </c>
      <c r="O225" s="4">
        <f t="shared" si="178"/>
        <v>159.1557</v>
      </c>
      <c r="T225" s="4"/>
      <c r="U225" s="4"/>
      <c r="V225" s="4"/>
    </row>
    <row r="226" spans="1:24" ht="14.25" customHeight="1" x14ac:dyDescent="0.2">
      <c r="A226" s="33">
        <v>1</v>
      </c>
      <c r="B226" s="31" t="s">
        <v>188</v>
      </c>
      <c r="C226">
        <v>0.85</v>
      </c>
      <c r="D226">
        <v>0</v>
      </c>
      <c r="E226">
        <v>0.2</v>
      </c>
      <c r="F226">
        <v>0.6</v>
      </c>
      <c r="G226" s="20">
        <f t="shared" si="175"/>
        <v>0</v>
      </c>
      <c r="J226" s="28" t="str">
        <f t="shared" si="176"/>
        <v>C/Miquel Parcerisa E, carrer</v>
      </c>
      <c r="K226" s="4">
        <f t="shared" si="177"/>
        <v>0</v>
      </c>
      <c r="M226" s="13">
        <v>28.37</v>
      </c>
      <c r="O226" s="4">
        <f t="shared" si="178"/>
        <v>0</v>
      </c>
      <c r="T226" s="4"/>
      <c r="U226" s="4"/>
      <c r="V226" s="4"/>
    </row>
    <row r="227" spans="1:24" ht="14.25" customHeight="1" x14ac:dyDescent="0.2">
      <c r="A227" s="33">
        <v>1</v>
      </c>
      <c r="B227" s="31" t="s">
        <v>186</v>
      </c>
      <c r="C227">
        <v>0.85</v>
      </c>
      <c r="D227">
        <v>145</v>
      </c>
      <c r="E227">
        <v>0.2</v>
      </c>
      <c r="F227">
        <v>0.6</v>
      </c>
      <c r="G227" s="20">
        <f t="shared" si="152"/>
        <v>14.790000000000001</v>
      </c>
      <c r="J227" s="28" t="str">
        <f t="shared" si="153"/>
        <v>C/Miquel Parcerisa O, vorera</v>
      </c>
      <c r="K227" s="4">
        <f t="shared" si="154"/>
        <v>14.790000000000001</v>
      </c>
      <c r="M227" s="13">
        <v>28.37</v>
      </c>
      <c r="O227" s="4">
        <f t="shared" si="155"/>
        <v>419.59230000000002</v>
      </c>
      <c r="T227" s="4"/>
      <c r="U227" s="4"/>
      <c r="V227" s="4"/>
    </row>
    <row r="228" spans="1:24" ht="14.25" customHeight="1" x14ac:dyDescent="0.2">
      <c r="A228" s="33">
        <v>1</v>
      </c>
      <c r="B228" s="31" t="s">
        <v>187</v>
      </c>
      <c r="C228">
        <v>0.85</v>
      </c>
      <c r="D228">
        <v>45</v>
      </c>
      <c r="E228">
        <v>0.2</v>
      </c>
      <c r="F228">
        <v>0.6</v>
      </c>
      <c r="G228" s="20">
        <f t="shared" ref="G228" si="179">C228*D228*E228*F228</f>
        <v>4.59</v>
      </c>
      <c r="J228" s="28" t="str">
        <f t="shared" ref="J228" si="180">B228</f>
        <v>C/Miquel Parcerisa O, carrer</v>
      </c>
      <c r="K228" s="4">
        <f t="shared" ref="K228" si="181">G228</f>
        <v>4.59</v>
      </c>
      <c r="M228" s="13">
        <v>28.37</v>
      </c>
      <c r="O228" s="4">
        <f t="shared" ref="O228" si="182">K228*M228</f>
        <v>130.2183</v>
      </c>
      <c r="T228" s="4"/>
      <c r="U228" s="4"/>
      <c r="V228" s="4"/>
    </row>
    <row r="229" spans="1:24" ht="14.25" customHeight="1" x14ac:dyDescent="0.2">
      <c r="A229" s="33">
        <v>1</v>
      </c>
      <c r="B229" s="31" t="s">
        <v>200</v>
      </c>
      <c r="C229">
        <v>0.85</v>
      </c>
      <c r="D229">
        <v>45</v>
      </c>
      <c r="E229">
        <v>0.2</v>
      </c>
      <c r="F229">
        <v>0.6</v>
      </c>
      <c r="G229" s="20">
        <f t="shared" si="152"/>
        <v>4.59</v>
      </c>
      <c r="J229" s="28" t="str">
        <f t="shared" si="153"/>
        <v>Zona Pl. Catalunya, vorera</v>
      </c>
      <c r="K229" s="4">
        <f t="shared" si="154"/>
        <v>4.59</v>
      </c>
      <c r="M229" s="13">
        <v>28.37</v>
      </c>
      <c r="O229" s="4">
        <f t="shared" si="155"/>
        <v>130.2183</v>
      </c>
      <c r="T229" s="4"/>
      <c r="U229" s="4"/>
      <c r="V229" s="4"/>
    </row>
    <row r="230" spans="1:24" x14ac:dyDescent="0.2">
      <c r="A230" s="33">
        <v>1</v>
      </c>
      <c r="B230" s="31" t="s">
        <v>195</v>
      </c>
      <c r="C230">
        <v>0.85</v>
      </c>
      <c r="D230">
        <v>90</v>
      </c>
      <c r="E230">
        <v>0.2</v>
      </c>
      <c r="F230">
        <v>0.6</v>
      </c>
      <c r="G230" s="20">
        <f t="shared" ref="G230" si="183">C230*D230*E230*F230</f>
        <v>9.18</v>
      </c>
      <c r="J230" s="28" t="str">
        <f t="shared" ref="J230" si="184">B230</f>
        <v>C de Pompeu Fabra, vorera</v>
      </c>
      <c r="K230" s="4">
        <f t="shared" ref="K230" si="185">G230</f>
        <v>9.18</v>
      </c>
      <c r="M230" s="13">
        <v>28.37</v>
      </c>
      <c r="O230" s="4">
        <f t="shared" ref="O230" si="186">K230*M230</f>
        <v>260.4366</v>
      </c>
      <c r="T230" s="4"/>
      <c r="U230" s="4"/>
      <c r="V230" s="4"/>
    </row>
    <row r="231" spans="1:24" x14ac:dyDescent="0.2">
      <c r="A231" s="33">
        <v>1</v>
      </c>
      <c r="B231" s="31" t="s">
        <v>211</v>
      </c>
      <c r="C231">
        <v>0.85</v>
      </c>
      <c r="D231">
        <v>36</v>
      </c>
      <c r="E231">
        <v>0.2</v>
      </c>
      <c r="F231">
        <v>0.6</v>
      </c>
      <c r="G231" s="20">
        <f t="shared" si="152"/>
        <v>3.6719999999999997</v>
      </c>
      <c r="J231" s="28" t="str">
        <f t="shared" si="153"/>
        <v>C de Pompeu Fabra, enllaç</v>
      </c>
      <c r="K231" s="4">
        <f t="shared" si="154"/>
        <v>3.6719999999999997</v>
      </c>
      <c r="M231" s="13">
        <v>28.37</v>
      </c>
      <c r="O231" s="4">
        <f t="shared" si="155"/>
        <v>104.17464</v>
      </c>
      <c r="T231" s="4"/>
      <c r="U231" s="4"/>
      <c r="V231" s="4"/>
    </row>
    <row r="232" spans="1:24" x14ac:dyDescent="0.2">
      <c r="A232" s="33">
        <v>1</v>
      </c>
      <c r="B232" s="31" t="s">
        <v>197</v>
      </c>
      <c r="C232">
        <v>0.85</v>
      </c>
      <c r="D232">
        <v>115</v>
      </c>
      <c r="E232">
        <v>0.2</v>
      </c>
      <c r="F232">
        <v>0.6</v>
      </c>
      <c r="G232" s="20">
        <f t="shared" ref="G232" si="187">C232*D232*E232*F232</f>
        <v>11.73</v>
      </c>
      <c r="J232" s="28" t="str">
        <f t="shared" ref="J232" si="188">B232</f>
        <v>Carrer Estació, vorera</v>
      </c>
      <c r="K232" s="4">
        <f t="shared" ref="K232" si="189">G232</f>
        <v>11.73</v>
      </c>
      <c r="M232" s="13">
        <v>28.37</v>
      </c>
      <c r="O232" s="4">
        <f t="shared" ref="O232" si="190">K232*M232</f>
        <v>332.7801</v>
      </c>
      <c r="T232" s="4"/>
      <c r="U232" s="4"/>
      <c r="V232" s="4"/>
    </row>
    <row r="233" spans="1:24" x14ac:dyDescent="0.2">
      <c r="A233" s="33">
        <v>1</v>
      </c>
      <c r="B233" s="31" t="s">
        <v>196</v>
      </c>
      <c r="C233">
        <v>0.85</v>
      </c>
      <c r="D233">
        <v>8</v>
      </c>
      <c r="E233">
        <v>0.2</v>
      </c>
      <c r="F233">
        <v>0.6</v>
      </c>
      <c r="G233" s="20">
        <f t="shared" si="152"/>
        <v>0.81600000000000006</v>
      </c>
      <c r="J233" s="28" t="str">
        <f t="shared" si="153"/>
        <v xml:space="preserve">Carrer Estació, creuament </v>
      </c>
      <c r="K233" s="4">
        <f t="shared" si="154"/>
        <v>0.81600000000000006</v>
      </c>
      <c r="M233" s="13">
        <v>28.37</v>
      </c>
      <c r="O233" s="4">
        <f t="shared" si="155"/>
        <v>23.149920000000002</v>
      </c>
      <c r="T233" s="4"/>
      <c r="U233" s="4"/>
      <c r="V233" s="4"/>
    </row>
    <row r="234" spans="1:24" x14ac:dyDescent="0.2">
      <c r="A234" s="33">
        <v>2</v>
      </c>
      <c r="B234" s="31" t="s">
        <v>189</v>
      </c>
      <c r="C234">
        <v>1.7</v>
      </c>
      <c r="D234">
        <v>113</v>
      </c>
      <c r="E234">
        <v>0.2</v>
      </c>
      <c r="F234">
        <v>0.6</v>
      </c>
      <c r="G234" s="20">
        <f t="shared" ref="G234" si="191">C234*D234*E234*F234</f>
        <v>23.052</v>
      </c>
      <c r="J234" s="28" t="str">
        <f t="shared" ref="J234" si="192">B234</f>
        <v>Carrer d’Alfons XIII, vorera</v>
      </c>
      <c r="K234" s="4">
        <f t="shared" ref="K234" si="193">G234</f>
        <v>23.052</v>
      </c>
      <c r="M234" s="13">
        <v>28.37</v>
      </c>
      <c r="O234" s="4">
        <f t="shared" ref="O234" si="194">K234*M234</f>
        <v>653.98523999999998</v>
      </c>
      <c r="T234" s="4"/>
      <c r="U234" s="4"/>
      <c r="V234" s="4"/>
    </row>
    <row r="235" spans="1:24" x14ac:dyDescent="0.2">
      <c r="A235" s="33">
        <v>1</v>
      </c>
      <c r="B235" s="31" t="s">
        <v>190</v>
      </c>
      <c r="C235">
        <v>0.85</v>
      </c>
      <c r="D235">
        <v>4</v>
      </c>
      <c r="E235">
        <v>0.2</v>
      </c>
      <c r="F235">
        <v>0.6</v>
      </c>
      <c r="G235" s="20">
        <f t="shared" si="152"/>
        <v>0.40800000000000003</v>
      </c>
      <c r="J235" s="28" t="str">
        <f t="shared" si="153"/>
        <v>Carrer d’Alfons XIII, carrer</v>
      </c>
      <c r="K235" s="4">
        <f t="shared" si="154"/>
        <v>0.40800000000000003</v>
      </c>
      <c r="M235" s="13">
        <v>28.37</v>
      </c>
      <c r="O235" s="4">
        <f t="shared" si="155"/>
        <v>11.574960000000001</v>
      </c>
      <c r="T235" s="4"/>
      <c r="U235" s="4"/>
      <c r="V235" s="4"/>
    </row>
    <row r="236" spans="1:24" x14ac:dyDescent="0.2">
      <c r="A236" s="33">
        <v>1</v>
      </c>
      <c r="B236" s="31" t="s">
        <v>98</v>
      </c>
      <c r="C236">
        <v>0.85</v>
      </c>
      <c r="D236">
        <v>225</v>
      </c>
      <c r="E236">
        <v>0.2</v>
      </c>
      <c r="F236">
        <v>0.6</v>
      </c>
      <c r="G236" s="20">
        <f t="shared" ref="G236:G241" si="195">C236*D236*E236*F236</f>
        <v>22.95</v>
      </c>
      <c r="J236" s="28" t="str">
        <f t="shared" ref="J236:J241" si="196">B236</f>
        <v xml:space="preserve">Ctra N-II, lateral sud, </v>
      </c>
      <c r="K236" s="4">
        <f>G236</f>
        <v>22.95</v>
      </c>
      <c r="M236" s="13">
        <v>28.37</v>
      </c>
      <c r="O236" s="4">
        <f t="shared" ref="O236:O241" si="197">K236*M236</f>
        <v>651.0915</v>
      </c>
      <c r="T236" s="4"/>
      <c r="U236" s="4"/>
      <c r="V236" s="4"/>
    </row>
    <row r="237" spans="1:24" ht="13.5" customHeight="1" x14ac:dyDescent="0.2">
      <c r="A237" s="33">
        <v>1</v>
      </c>
      <c r="B237" s="31" t="s">
        <v>198</v>
      </c>
      <c r="C237">
        <v>0.85</v>
      </c>
      <c r="D237">
        <v>15</v>
      </c>
      <c r="E237">
        <v>0.2</v>
      </c>
      <c r="F237">
        <v>0.6</v>
      </c>
      <c r="G237" s="20">
        <f t="shared" si="195"/>
        <v>1.53</v>
      </c>
      <c r="J237" s="28" t="str">
        <f t="shared" si="196"/>
        <v>Ctra N-II-C/Costareta, vorera</v>
      </c>
      <c r="K237" s="4">
        <f t="shared" ref="K237" si="198">G237</f>
        <v>1.53</v>
      </c>
      <c r="M237" s="13">
        <v>28.37</v>
      </c>
      <c r="O237" s="4">
        <f t="shared" si="197"/>
        <v>43.406100000000002</v>
      </c>
      <c r="T237" s="4"/>
      <c r="U237" s="4"/>
      <c r="V237" s="4"/>
    </row>
    <row r="238" spans="1:24" ht="13.5" customHeight="1" x14ac:dyDescent="0.2">
      <c r="A238" s="33">
        <v>1</v>
      </c>
      <c r="B238" s="31" t="s">
        <v>199</v>
      </c>
      <c r="C238">
        <v>0.85</v>
      </c>
      <c r="D238">
        <v>30</v>
      </c>
      <c r="E238">
        <v>0.2</v>
      </c>
      <c r="F238">
        <v>0.6</v>
      </c>
      <c r="G238" s="20">
        <f t="shared" si="195"/>
        <v>3.06</v>
      </c>
      <c r="J238" s="28" t="str">
        <f t="shared" si="196"/>
        <v>Ctra N-II-C/Costareta, carrer</v>
      </c>
      <c r="K238" s="4">
        <f t="shared" ref="K238:K240" si="199">G238</f>
        <v>3.06</v>
      </c>
      <c r="M238" s="13">
        <v>28.37</v>
      </c>
      <c r="O238" s="4">
        <f t="shared" si="197"/>
        <v>86.812200000000004</v>
      </c>
      <c r="S238" s="38" t="s">
        <v>263</v>
      </c>
      <c r="T238" s="38" t="s">
        <v>71</v>
      </c>
      <c r="U238" s="38" t="s">
        <v>71</v>
      </c>
      <c r="V238" s="38" t="s">
        <v>73</v>
      </c>
      <c r="W238" s="38" t="s">
        <v>261</v>
      </c>
      <c r="X238" s="38" t="s">
        <v>265</v>
      </c>
    </row>
    <row r="239" spans="1:24" ht="13.5" customHeight="1" x14ac:dyDescent="0.2">
      <c r="A239" s="33">
        <v>1</v>
      </c>
      <c r="B239" s="31" t="s">
        <v>183</v>
      </c>
      <c r="C239">
        <v>0</v>
      </c>
      <c r="D239">
        <v>20</v>
      </c>
      <c r="E239">
        <v>0.2</v>
      </c>
      <c r="F239">
        <v>0.6</v>
      </c>
      <c r="G239" s="20">
        <f t="shared" si="195"/>
        <v>0</v>
      </c>
      <c r="J239" s="28" t="str">
        <f t="shared" si="196"/>
        <v>Carrer de la Via Fèrria</v>
      </c>
      <c r="K239" s="4">
        <f t="shared" si="199"/>
        <v>0</v>
      </c>
      <c r="M239" s="13">
        <v>28.37</v>
      </c>
      <c r="O239" s="4">
        <f t="shared" si="197"/>
        <v>0</v>
      </c>
      <c r="S239" s="38" t="s">
        <v>264</v>
      </c>
      <c r="T239" s="38" t="s">
        <v>72</v>
      </c>
      <c r="U239" s="38" t="s">
        <v>72</v>
      </c>
      <c r="V239" s="38" t="s">
        <v>74</v>
      </c>
      <c r="W239" s="33"/>
      <c r="X239" s="33" t="s">
        <v>266</v>
      </c>
    </row>
    <row r="240" spans="1:24" ht="13.5" customHeight="1" x14ac:dyDescent="0.2">
      <c r="A240" s="33">
        <v>1</v>
      </c>
      <c r="B240" s="31" t="s">
        <v>184</v>
      </c>
      <c r="C240">
        <v>0</v>
      </c>
      <c r="D240">
        <v>25</v>
      </c>
      <c r="E240">
        <v>0.2</v>
      </c>
      <c r="F240">
        <v>0.6</v>
      </c>
      <c r="G240" s="20">
        <f t="shared" si="195"/>
        <v>0</v>
      </c>
      <c r="J240" s="28" t="str">
        <f t="shared" si="196"/>
        <v>Creuament sota Via</v>
      </c>
      <c r="K240" s="4">
        <f t="shared" si="199"/>
        <v>0</v>
      </c>
      <c r="M240" s="13">
        <v>28.37</v>
      </c>
      <c r="O240" s="4">
        <f t="shared" si="197"/>
        <v>0</v>
      </c>
      <c r="S240" s="33"/>
      <c r="T240" s="38" t="s">
        <v>69</v>
      </c>
      <c r="U240" s="38" t="s">
        <v>70</v>
      </c>
      <c r="V240" s="33" t="s">
        <v>262</v>
      </c>
      <c r="W240" s="33"/>
      <c r="X240" s="33"/>
    </row>
    <row r="241" spans="1:24" ht="13.5" customHeight="1" x14ac:dyDescent="0.2">
      <c r="A241" s="33">
        <v>4</v>
      </c>
      <c r="B241" s="31" t="s">
        <v>215</v>
      </c>
      <c r="C241">
        <v>3.4</v>
      </c>
      <c r="D241">
        <v>8</v>
      </c>
      <c r="E241">
        <v>0.2</v>
      </c>
      <c r="F241">
        <v>0.6</v>
      </c>
      <c r="G241" s="20">
        <f t="shared" si="195"/>
        <v>3.2640000000000002</v>
      </c>
      <c r="J241" s="28" t="str">
        <f t="shared" si="196"/>
        <v>Trams hidrants</v>
      </c>
      <c r="K241" s="4">
        <f t="shared" ref="K241" si="200">G241</f>
        <v>3.2640000000000002</v>
      </c>
      <c r="M241" s="13">
        <v>28.37</v>
      </c>
      <c r="O241" s="4">
        <f t="shared" si="197"/>
        <v>92.599680000000006</v>
      </c>
      <c r="T241" s="4"/>
      <c r="U241" s="4"/>
      <c r="V241" s="4"/>
    </row>
    <row r="242" spans="1:24" x14ac:dyDescent="0.2">
      <c r="G242" s="4"/>
      <c r="K242" s="4"/>
      <c r="O242" s="4"/>
      <c r="R242" s="13" t="s">
        <v>70</v>
      </c>
      <c r="S242">
        <f>G243*0</f>
        <v>0</v>
      </c>
      <c r="T242" s="4"/>
      <c r="U242" s="4">
        <f>S242+U200</f>
        <v>27.4725</v>
      </c>
      <c r="V242" s="4">
        <f>S242/7.5</f>
        <v>0</v>
      </c>
      <c r="W242" s="4">
        <f>V242+W200</f>
        <v>3.6629999999999998</v>
      </c>
    </row>
    <row r="243" spans="1:24" x14ac:dyDescent="0.2">
      <c r="B243" s="9" t="s">
        <v>26</v>
      </c>
      <c r="G243" s="6">
        <f>SUM(G205:G241)</f>
        <v>253.87799999999996</v>
      </c>
      <c r="J243" s="9" t="s">
        <v>26</v>
      </c>
      <c r="K243" s="6">
        <f>G243</f>
        <v>253.87799999999996</v>
      </c>
      <c r="O243" s="6">
        <f>SUM(O205:O241)</f>
        <v>7202.5188600000029</v>
      </c>
      <c r="R243" s="13" t="s">
        <v>69</v>
      </c>
      <c r="S243">
        <f>G243*0.32</f>
        <v>81.240959999999987</v>
      </c>
      <c r="T243">
        <f>S243+T201</f>
        <v>504.26895999999994</v>
      </c>
      <c r="U243" s="4"/>
      <c r="V243" s="4">
        <f>S243/7.5</f>
        <v>10.832127999999999</v>
      </c>
      <c r="W243" s="4">
        <f>V243+W201</f>
        <v>67.235861333333332</v>
      </c>
      <c r="X243">
        <f>T243/7.5</f>
        <v>67.235861333333318</v>
      </c>
    </row>
    <row r="244" spans="1:24" x14ac:dyDescent="0.2">
      <c r="G244" s="4"/>
      <c r="O244" s="4"/>
      <c r="S244" s="4"/>
      <c r="U244" s="4"/>
      <c r="V244" s="4"/>
    </row>
    <row r="245" spans="1:24" x14ac:dyDescent="0.2">
      <c r="C245" s="2" t="s">
        <v>0</v>
      </c>
      <c r="D245" s="2" t="s">
        <v>1</v>
      </c>
      <c r="E245" s="2" t="s">
        <v>2</v>
      </c>
      <c r="F245" s="18" t="s">
        <v>3</v>
      </c>
      <c r="G245" s="18" t="s">
        <v>34</v>
      </c>
      <c r="K245" s="18" t="str">
        <f>G245</f>
        <v>Total m³</v>
      </c>
      <c r="L245" s="2"/>
      <c r="M245" s="2" t="s">
        <v>22</v>
      </c>
      <c r="N245" s="2"/>
      <c r="O245" s="18" t="s">
        <v>122</v>
      </c>
      <c r="S245" s="4"/>
      <c r="U245" s="4"/>
      <c r="V245" s="4"/>
    </row>
    <row r="246" spans="1:24" x14ac:dyDescent="0.2">
      <c r="A246" t="s">
        <v>64</v>
      </c>
      <c r="I246" t="str">
        <f>A246</f>
        <v xml:space="preserve">Excavació de rasa de fins a 0,6 m d'amplada i  </v>
      </c>
      <c r="S246" s="4"/>
      <c r="U246" s="4"/>
      <c r="V246" s="4"/>
    </row>
    <row r="247" spans="1:24" x14ac:dyDescent="0.2">
      <c r="A247" t="s">
        <v>65</v>
      </c>
      <c r="G247" s="4"/>
      <c r="I247" t="str">
        <f>A247</f>
        <v>fins a 1 m de fondària, en terreny fluix, amb</v>
      </c>
      <c r="K247" s="4"/>
      <c r="O247" s="4"/>
      <c r="S247" s="4"/>
      <c r="U247" s="4"/>
      <c r="V247" s="4"/>
    </row>
    <row r="248" spans="1:24" x14ac:dyDescent="0.2">
      <c r="A248" t="s">
        <v>36</v>
      </c>
      <c r="G248" s="4"/>
      <c r="I248" t="str">
        <f>A248</f>
        <v>retroexcavadora amb martell trencador.</v>
      </c>
      <c r="K248" s="4"/>
      <c r="O248" s="4"/>
      <c r="S248" s="4"/>
      <c r="U248" s="4"/>
      <c r="V248" s="4"/>
    </row>
    <row r="249" spans="1:24" ht="18" customHeight="1" x14ac:dyDescent="0.2">
      <c r="A249" s="33">
        <v>1</v>
      </c>
      <c r="B249" s="28" t="s">
        <v>175</v>
      </c>
      <c r="C249">
        <v>0.15</v>
      </c>
      <c r="D249">
        <v>150</v>
      </c>
      <c r="E249">
        <v>0.2</v>
      </c>
      <c r="F249">
        <v>0.6</v>
      </c>
      <c r="G249" s="4">
        <f t="shared" ref="G249:G279" si="201">C249*D249*E249*F249</f>
        <v>2.6999999999999997</v>
      </c>
      <c r="J249" s="28" t="str">
        <f t="shared" ref="J249:J283" si="202">B249</f>
        <v>C St Josep Est, vorera</v>
      </c>
      <c r="K249" s="4">
        <f t="shared" ref="K249:K283" si="203">G249</f>
        <v>2.6999999999999997</v>
      </c>
      <c r="M249">
        <v>35.22</v>
      </c>
      <c r="O249" s="4">
        <f t="shared" ref="O249:O283" si="204">K249*M249</f>
        <v>95.093999999999994</v>
      </c>
      <c r="S249" s="4"/>
      <c r="U249" s="4"/>
      <c r="V249" s="4"/>
    </row>
    <row r="250" spans="1:24" x14ac:dyDescent="0.2">
      <c r="A250" s="33">
        <v>1</v>
      </c>
      <c r="B250" s="28" t="s">
        <v>176</v>
      </c>
      <c r="C250">
        <v>0.15</v>
      </c>
      <c r="D250">
        <v>6</v>
      </c>
      <c r="E250">
        <v>0.2</v>
      </c>
      <c r="F250">
        <v>0.6</v>
      </c>
      <c r="G250" s="4">
        <f t="shared" si="201"/>
        <v>0.108</v>
      </c>
      <c r="J250" s="28" t="str">
        <f t="shared" si="202"/>
        <v>C St Josep Est, carrer</v>
      </c>
      <c r="K250" s="4">
        <f t="shared" si="203"/>
        <v>0.108</v>
      </c>
      <c r="M250">
        <v>35.22</v>
      </c>
      <c r="O250" s="4">
        <f t="shared" si="204"/>
        <v>3.80376</v>
      </c>
      <c r="S250" s="4"/>
      <c r="U250" s="4"/>
      <c r="V250" s="4"/>
    </row>
    <row r="251" spans="1:24" x14ac:dyDescent="0.2">
      <c r="A251" s="33">
        <v>1</v>
      </c>
      <c r="B251" s="28" t="s">
        <v>177</v>
      </c>
      <c r="C251">
        <v>0.15</v>
      </c>
      <c r="D251">
        <v>166</v>
      </c>
      <c r="E251">
        <v>0.2</v>
      </c>
      <c r="F251">
        <v>0.6</v>
      </c>
      <c r="G251" s="20">
        <f>C251*D251*E251*F251</f>
        <v>2.988</v>
      </c>
      <c r="J251" s="28" t="str">
        <f t="shared" si="202"/>
        <v>C St Josep Oest, vorera</v>
      </c>
      <c r="K251" s="4">
        <f t="shared" si="203"/>
        <v>2.988</v>
      </c>
      <c r="M251">
        <v>35.22</v>
      </c>
      <c r="O251" s="4">
        <f t="shared" si="204"/>
        <v>105.23736</v>
      </c>
      <c r="V251" s="4"/>
    </row>
    <row r="252" spans="1:24" x14ac:dyDescent="0.2">
      <c r="A252" s="33">
        <v>1</v>
      </c>
      <c r="B252" s="28" t="s">
        <v>178</v>
      </c>
      <c r="C252">
        <v>0.15</v>
      </c>
      <c r="D252">
        <v>9</v>
      </c>
      <c r="E252">
        <v>0.2</v>
      </c>
      <c r="F252">
        <v>0.6</v>
      </c>
      <c r="G252" s="20">
        <f t="shared" ref="G252" si="205">C252*D252*E252*F252</f>
        <v>0.16199999999999998</v>
      </c>
      <c r="J252" s="28" t="str">
        <f t="shared" si="202"/>
        <v>C St Josep Oest, carrer</v>
      </c>
      <c r="K252" s="4">
        <f t="shared" si="203"/>
        <v>0.16199999999999998</v>
      </c>
      <c r="M252">
        <v>35.22</v>
      </c>
      <c r="O252" s="4">
        <f t="shared" si="204"/>
        <v>5.7056399999999989</v>
      </c>
      <c r="V252" s="4"/>
    </row>
    <row r="253" spans="1:24" x14ac:dyDescent="0.2">
      <c r="A253" s="33">
        <v>1</v>
      </c>
      <c r="B253" s="31" t="s">
        <v>191</v>
      </c>
      <c r="C253">
        <v>0.15</v>
      </c>
      <c r="D253">
        <v>56</v>
      </c>
      <c r="E253">
        <v>0.2</v>
      </c>
      <c r="F253">
        <v>0.6</v>
      </c>
      <c r="G253" s="4">
        <f>C253*D253*E253*F253</f>
        <v>1.008</v>
      </c>
      <c r="J253" s="28" t="str">
        <f t="shared" ref="J253" si="206">B253</f>
        <v>C Ponent, carrer</v>
      </c>
      <c r="K253" s="4">
        <f t="shared" ref="K253" si="207">G253</f>
        <v>1.008</v>
      </c>
      <c r="M253">
        <v>35.22</v>
      </c>
      <c r="O253" s="4">
        <f t="shared" ref="O253" si="208">K253*M253</f>
        <v>35.501759999999997</v>
      </c>
      <c r="S253" s="4"/>
      <c r="U253" s="4"/>
      <c r="V253" s="4"/>
    </row>
    <row r="254" spans="1:24" x14ac:dyDescent="0.2">
      <c r="A254" s="33">
        <v>2</v>
      </c>
      <c r="B254" s="31" t="s">
        <v>204</v>
      </c>
      <c r="C254">
        <v>0.3</v>
      </c>
      <c r="D254">
        <v>30</v>
      </c>
      <c r="E254">
        <v>0.2</v>
      </c>
      <c r="F254">
        <v>0.6</v>
      </c>
      <c r="G254" s="4">
        <f>C254*D254*E254*F254</f>
        <v>1.08</v>
      </c>
      <c r="J254" s="28" t="str">
        <f t="shared" si="202"/>
        <v>C Ponent, vorera</v>
      </c>
      <c r="K254" s="4">
        <f t="shared" si="203"/>
        <v>1.08</v>
      </c>
      <c r="M254">
        <v>35.22</v>
      </c>
      <c r="O254" s="4">
        <f t="shared" si="204"/>
        <v>38.037600000000005</v>
      </c>
      <c r="S254" s="4"/>
      <c r="U254" s="4"/>
      <c r="V254" s="4"/>
    </row>
    <row r="255" spans="1:24" x14ac:dyDescent="0.2">
      <c r="A255" s="33">
        <v>1</v>
      </c>
      <c r="B255" s="31" t="s">
        <v>192</v>
      </c>
      <c r="C255">
        <v>0.15</v>
      </c>
      <c r="D255">
        <v>105</v>
      </c>
      <c r="E255">
        <v>0.2</v>
      </c>
      <c r="F255">
        <v>0.6</v>
      </c>
      <c r="G255" s="4">
        <f t="shared" si="201"/>
        <v>1.8900000000000001</v>
      </c>
      <c r="J255" s="28" t="str">
        <f t="shared" si="202"/>
        <v>C Ramon Felip, carrer</v>
      </c>
      <c r="K255" s="4">
        <f t="shared" si="203"/>
        <v>1.8900000000000001</v>
      </c>
      <c r="M255">
        <v>35.22</v>
      </c>
      <c r="O255" s="4">
        <f t="shared" si="204"/>
        <v>66.565799999999996</v>
      </c>
      <c r="S255" s="4"/>
      <c r="U255" s="4"/>
      <c r="V255" s="4"/>
    </row>
    <row r="256" spans="1:24" x14ac:dyDescent="0.2">
      <c r="A256" s="33">
        <v>1</v>
      </c>
      <c r="B256" s="31" t="s">
        <v>193</v>
      </c>
      <c r="C256">
        <v>0.15</v>
      </c>
      <c r="D256">
        <v>185</v>
      </c>
      <c r="E256">
        <v>0.2</v>
      </c>
      <c r="F256">
        <v>0.6</v>
      </c>
      <c r="G256" s="4">
        <f t="shared" ref="G256" si="209">C256*D256*E256*F256</f>
        <v>3.3300000000000005</v>
      </c>
      <c r="J256" s="28" t="str">
        <f t="shared" ref="J256" si="210">B256</f>
        <v>Carrer de Lleida, carrer</v>
      </c>
      <c r="K256" s="4">
        <f t="shared" ref="K256" si="211">G256</f>
        <v>3.3300000000000005</v>
      </c>
      <c r="M256">
        <v>35.22</v>
      </c>
      <c r="O256" s="4">
        <f t="shared" ref="O256" si="212">K256*M256</f>
        <v>117.28260000000002</v>
      </c>
      <c r="S256" s="4"/>
      <c r="U256" s="4"/>
      <c r="V256" s="4"/>
    </row>
    <row r="257" spans="1:22" x14ac:dyDescent="0.2">
      <c r="A257" s="33">
        <v>1</v>
      </c>
      <c r="B257" s="31" t="s">
        <v>202</v>
      </c>
      <c r="C257">
        <v>0.15</v>
      </c>
      <c r="D257">
        <v>22</v>
      </c>
      <c r="E257">
        <v>0.2</v>
      </c>
      <c r="F257">
        <v>0.6</v>
      </c>
      <c r="G257" s="4">
        <f t="shared" si="201"/>
        <v>0.39600000000000002</v>
      </c>
      <c r="J257" s="28" t="str">
        <f t="shared" si="202"/>
        <v>Carrer de Lleida, vorera</v>
      </c>
      <c r="K257" s="4">
        <f t="shared" si="203"/>
        <v>0.39600000000000002</v>
      </c>
      <c r="M257">
        <v>35.22</v>
      </c>
      <c r="O257" s="4">
        <f t="shared" si="204"/>
        <v>13.94712</v>
      </c>
      <c r="S257" s="4"/>
      <c r="U257" s="4"/>
      <c r="V257" s="4"/>
    </row>
    <row r="258" spans="1:22" x14ac:dyDescent="0.2">
      <c r="A258" s="33">
        <v>1</v>
      </c>
      <c r="B258" s="31" t="s">
        <v>203</v>
      </c>
      <c r="C258">
        <v>0.15</v>
      </c>
      <c r="D258">
        <v>12</v>
      </c>
      <c r="E258">
        <v>0.2</v>
      </c>
      <c r="F258">
        <v>0.6</v>
      </c>
      <c r="G258" s="4">
        <f t="shared" si="201"/>
        <v>0.216</v>
      </c>
      <c r="J258" s="28" t="str">
        <f t="shared" si="202"/>
        <v>Carrer de Lleida, enllaç N-II</v>
      </c>
      <c r="K258" s="4">
        <f t="shared" si="203"/>
        <v>0.216</v>
      </c>
      <c r="M258">
        <v>35.22</v>
      </c>
      <c r="O258" s="4">
        <f t="shared" si="204"/>
        <v>7.6075200000000001</v>
      </c>
      <c r="S258" s="4"/>
      <c r="U258" s="4"/>
      <c r="V258" s="4"/>
    </row>
    <row r="259" spans="1:22" x14ac:dyDescent="0.2">
      <c r="A259" s="33">
        <v>1</v>
      </c>
      <c r="B259" s="31" t="s">
        <v>212</v>
      </c>
      <c r="C259">
        <v>0.15</v>
      </c>
      <c r="D259">
        <v>20</v>
      </c>
      <c r="E259">
        <v>0.2</v>
      </c>
      <c r="F259">
        <v>0.6</v>
      </c>
      <c r="G259" s="4">
        <f t="shared" ref="G259" si="213">C259*D259*E259*F259</f>
        <v>0.36000000000000004</v>
      </c>
      <c r="J259" s="28" t="str">
        <f t="shared" ref="J259" si="214">B259</f>
        <v>Plaça Font, vorera</v>
      </c>
      <c r="K259" s="4">
        <f t="shared" ref="K259" si="215">G259</f>
        <v>0.36000000000000004</v>
      </c>
      <c r="M259">
        <v>35.22</v>
      </c>
      <c r="O259" s="4">
        <f t="shared" ref="O259" si="216">K259*M259</f>
        <v>12.679200000000002</v>
      </c>
      <c r="S259" s="4"/>
      <c r="U259" s="4"/>
      <c r="V259" s="4"/>
    </row>
    <row r="260" spans="1:22" x14ac:dyDescent="0.2">
      <c r="A260" s="33">
        <v>1</v>
      </c>
      <c r="B260" s="31" t="s">
        <v>213</v>
      </c>
      <c r="C260">
        <v>0.15</v>
      </c>
      <c r="D260">
        <v>20</v>
      </c>
      <c r="E260">
        <v>0.2</v>
      </c>
      <c r="F260">
        <v>0.6</v>
      </c>
      <c r="G260" s="4">
        <f t="shared" si="201"/>
        <v>0.36000000000000004</v>
      </c>
      <c r="J260" s="28" t="str">
        <f t="shared" si="202"/>
        <v>Plaça Font, enllaç</v>
      </c>
      <c r="K260" s="4">
        <f t="shared" si="203"/>
        <v>0.36000000000000004</v>
      </c>
      <c r="M260">
        <v>35.22</v>
      </c>
      <c r="O260" s="4">
        <f t="shared" si="204"/>
        <v>12.679200000000002</v>
      </c>
      <c r="S260" s="4"/>
      <c r="U260" s="4"/>
      <c r="V260" s="4"/>
    </row>
    <row r="261" spans="1:22" x14ac:dyDescent="0.2">
      <c r="A261" s="33">
        <v>2</v>
      </c>
      <c r="B261" s="31" t="s">
        <v>194</v>
      </c>
      <c r="C261">
        <v>0.3</v>
      </c>
      <c r="D261">
        <v>108</v>
      </c>
      <c r="E261">
        <v>0.2</v>
      </c>
      <c r="F261">
        <v>0.6</v>
      </c>
      <c r="G261" s="4">
        <f t="shared" ref="G261" si="217">C261*D261*E261*F261</f>
        <v>3.8879999999999999</v>
      </c>
      <c r="J261" s="28" t="str">
        <f t="shared" ref="J261" si="218">B261</f>
        <v>C de la Teuleria, vorera</v>
      </c>
      <c r="K261" s="4">
        <f t="shared" ref="K261" si="219">G261</f>
        <v>3.8879999999999999</v>
      </c>
      <c r="M261">
        <v>35.22</v>
      </c>
      <c r="O261" s="4">
        <f t="shared" ref="O261" si="220">K261*M261</f>
        <v>136.93536</v>
      </c>
      <c r="S261" s="4"/>
      <c r="U261" s="4"/>
      <c r="V261" s="4"/>
    </row>
    <row r="262" spans="1:22" x14ac:dyDescent="0.2">
      <c r="A262" s="33">
        <v>1</v>
      </c>
      <c r="B262" s="31" t="s">
        <v>214</v>
      </c>
      <c r="C262">
        <v>0.15</v>
      </c>
      <c r="D262">
        <v>5</v>
      </c>
      <c r="E262">
        <v>0.2</v>
      </c>
      <c r="F262">
        <v>0.6</v>
      </c>
      <c r="G262" s="4">
        <f t="shared" si="201"/>
        <v>9.0000000000000011E-2</v>
      </c>
      <c r="J262" s="28" t="str">
        <f t="shared" si="202"/>
        <v>C de la Teuleria, carrer</v>
      </c>
      <c r="K262" s="4">
        <f t="shared" si="203"/>
        <v>9.0000000000000011E-2</v>
      </c>
      <c r="M262">
        <v>35.22</v>
      </c>
      <c r="O262" s="4">
        <f t="shared" si="204"/>
        <v>3.1698000000000004</v>
      </c>
      <c r="S262" s="4"/>
      <c r="U262" s="4"/>
      <c r="V262" s="4"/>
    </row>
    <row r="263" spans="1:22" ht="14.25" customHeight="1" x14ac:dyDescent="0.2">
      <c r="A263" s="33">
        <v>1</v>
      </c>
      <c r="B263" s="31" t="s">
        <v>179</v>
      </c>
      <c r="C263">
        <v>0.15</v>
      </c>
      <c r="D263">
        <v>170</v>
      </c>
      <c r="E263">
        <v>0.2</v>
      </c>
      <c r="F263">
        <v>0.6</v>
      </c>
      <c r="G263" s="4">
        <f t="shared" ref="G263:G264" si="221">C263*D263*E263*F263</f>
        <v>3.06</v>
      </c>
      <c r="J263" s="28" t="str">
        <f t="shared" ref="J263:J264" si="222">B263</f>
        <v>Ram Fuster i Rabé E, vorera</v>
      </c>
      <c r="K263" s="4">
        <f t="shared" ref="K263:K264" si="223">G263</f>
        <v>3.06</v>
      </c>
      <c r="M263">
        <v>35.22</v>
      </c>
      <c r="O263" s="4">
        <f t="shared" ref="O263:O264" si="224">K263*M263</f>
        <v>107.7732</v>
      </c>
      <c r="S263" s="4"/>
      <c r="U263" s="4"/>
      <c r="V263" s="4"/>
    </row>
    <row r="264" spans="1:22" ht="14.25" customHeight="1" x14ac:dyDescent="0.2">
      <c r="A264" s="33">
        <v>1</v>
      </c>
      <c r="B264" s="31" t="s">
        <v>180</v>
      </c>
      <c r="C264">
        <v>0.15</v>
      </c>
      <c r="D264">
        <v>30</v>
      </c>
      <c r="E264">
        <v>0.2</v>
      </c>
      <c r="F264">
        <v>0.6</v>
      </c>
      <c r="G264" s="4">
        <f t="shared" si="221"/>
        <v>0.54</v>
      </c>
      <c r="J264" s="28" t="str">
        <f t="shared" si="222"/>
        <v>Ram Fuster i Rabés E, carrer</v>
      </c>
      <c r="K264" s="4">
        <f t="shared" si="223"/>
        <v>0.54</v>
      </c>
      <c r="M264">
        <v>35.22</v>
      </c>
      <c r="O264" s="4">
        <f t="shared" si="224"/>
        <v>19.018800000000002</v>
      </c>
      <c r="S264" s="4"/>
      <c r="U264" s="4"/>
      <c r="V264" s="4"/>
    </row>
    <row r="265" spans="1:22" ht="14.25" customHeight="1" x14ac:dyDescent="0.2">
      <c r="A265" s="33">
        <v>1</v>
      </c>
      <c r="B265" s="31" t="s">
        <v>181</v>
      </c>
      <c r="C265">
        <v>0.15</v>
      </c>
      <c r="D265">
        <v>180</v>
      </c>
      <c r="E265">
        <v>0.2</v>
      </c>
      <c r="F265">
        <v>0.6</v>
      </c>
      <c r="G265" s="4">
        <f t="shared" si="201"/>
        <v>3.24</v>
      </c>
      <c r="J265" s="28" t="str">
        <f t="shared" si="202"/>
        <v>Ram Fuster i Rabé O, vorera</v>
      </c>
      <c r="K265" s="4">
        <f t="shared" si="203"/>
        <v>3.24</v>
      </c>
      <c r="M265">
        <v>35.22</v>
      </c>
      <c r="O265" s="4">
        <f t="shared" si="204"/>
        <v>114.11280000000001</v>
      </c>
      <c r="S265" s="4"/>
      <c r="U265" s="4"/>
      <c r="V265" s="4"/>
    </row>
    <row r="266" spans="1:22" ht="14.25" customHeight="1" x14ac:dyDescent="0.2">
      <c r="A266" s="33">
        <v>1</v>
      </c>
      <c r="B266" s="31" t="s">
        <v>182</v>
      </c>
      <c r="C266">
        <v>0.15</v>
      </c>
      <c r="D266">
        <v>6</v>
      </c>
      <c r="E266">
        <v>0.2</v>
      </c>
      <c r="F266">
        <v>0.6</v>
      </c>
      <c r="G266" s="4">
        <f t="shared" ref="G266:G269" si="225">C266*D266*E266*F266</f>
        <v>0.108</v>
      </c>
      <c r="J266" s="28" t="str">
        <f t="shared" ref="J266:J269" si="226">B266</f>
        <v>Ram Fuster i Rabés O, carrer</v>
      </c>
      <c r="K266" s="4">
        <f t="shared" ref="K266:K269" si="227">G266</f>
        <v>0.108</v>
      </c>
      <c r="M266">
        <v>35.22</v>
      </c>
      <c r="O266" s="4">
        <f t="shared" ref="O266:O269" si="228">K266*M266</f>
        <v>3.80376</v>
      </c>
      <c r="S266" s="4"/>
      <c r="U266" s="4"/>
      <c r="V266" s="4"/>
    </row>
    <row r="267" spans="1:22" ht="13.5" customHeight="1" x14ac:dyDescent="0.2">
      <c r="A267" s="33">
        <v>1</v>
      </c>
      <c r="B267" s="31" t="s">
        <v>185</v>
      </c>
      <c r="C267">
        <v>0.15</v>
      </c>
      <c r="D267">
        <v>55</v>
      </c>
      <c r="E267">
        <v>0.2</v>
      </c>
      <c r="F267">
        <v>0.6</v>
      </c>
      <c r="G267" s="4">
        <f t="shared" ref="G267:G268" si="229">C267*D267*E267*F267</f>
        <v>0.99</v>
      </c>
      <c r="J267" s="28" t="str">
        <f t="shared" ref="J267:J268" si="230">B267</f>
        <v>C/Miquel Parcerisa E, vorera</v>
      </c>
      <c r="K267" s="4">
        <f t="shared" ref="K267:K268" si="231">G267</f>
        <v>0.99</v>
      </c>
      <c r="M267">
        <v>35.22</v>
      </c>
      <c r="O267" s="4">
        <f t="shared" ref="O267:O268" si="232">K267*M267</f>
        <v>34.867799999999995</v>
      </c>
      <c r="S267" s="4"/>
      <c r="U267" s="4"/>
      <c r="V267" s="4"/>
    </row>
    <row r="268" spans="1:22" ht="13.5" customHeight="1" x14ac:dyDescent="0.2">
      <c r="A268" s="33">
        <v>1</v>
      </c>
      <c r="B268" s="31" t="s">
        <v>188</v>
      </c>
      <c r="C268">
        <v>0.15</v>
      </c>
      <c r="D268">
        <v>0</v>
      </c>
      <c r="E268">
        <v>0.2</v>
      </c>
      <c r="F268">
        <v>0.6</v>
      </c>
      <c r="G268" s="4">
        <f t="shared" si="229"/>
        <v>0</v>
      </c>
      <c r="J268" s="28" t="str">
        <f t="shared" si="230"/>
        <v>C/Miquel Parcerisa E, carrer</v>
      </c>
      <c r="K268" s="4">
        <f t="shared" si="231"/>
        <v>0</v>
      </c>
      <c r="M268">
        <v>35.22</v>
      </c>
      <c r="O268" s="4">
        <f t="shared" si="232"/>
        <v>0</v>
      </c>
      <c r="S268" s="4"/>
      <c r="U268" s="4"/>
      <c r="V268" s="4"/>
    </row>
    <row r="269" spans="1:22" ht="13.5" customHeight="1" x14ac:dyDescent="0.2">
      <c r="A269" s="33">
        <v>1</v>
      </c>
      <c r="B269" s="31" t="s">
        <v>186</v>
      </c>
      <c r="C269">
        <v>0.15</v>
      </c>
      <c r="D269">
        <v>145</v>
      </c>
      <c r="E269">
        <v>0.2</v>
      </c>
      <c r="F269">
        <v>0.6</v>
      </c>
      <c r="G269" s="4">
        <f t="shared" si="225"/>
        <v>2.6100000000000003</v>
      </c>
      <c r="J269" s="28" t="str">
        <f t="shared" si="226"/>
        <v>C/Miquel Parcerisa O, vorera</v>
      </c>
      <c r="K269" s="4">
        <f t="shared" si="227"/>
        <v>2.6100000000000003</v>
      </c>
      <c r="M269">
        <v>35.22</v>
      </c>
      <c r="O269" s="4">
        <f t="shared" si="228"/>
        <v>91.924200000000013</v>
      </c>
      <c r="S269" s="4"/>
      <c r="U269" s="4"/>
      <c r="V269" s="4"/>
    </row>
    <row r="270" spans="1:22" ht="13.5" customHeight="1" x14ac:dyDescent="0.2">
      <c r="A270" s="33">
        <v>1</v>
      </c>
      <c r="B270" s="31" t="s">
        <v>187</v>
      </c>
      <c r="C270">
        <v>0.15</v>
      </c>
      <c r="D270">
        <v>45</v>
      </c>
      <c r="E270">
        <v>0.2</v>
      </c>
      <c r="F270">
        <v>0.6</v>
      </c>
      <c r="G270" s="4">
        <f t="shared" si="201"/>
        <v>0.81</v>
      </c>
      <c r="J270" s="28" t="str">
        <f t="shared" si="202"/>
        <v>C/Miquel Parcerisa O, carrer</v>
      </c>
      <c r="K270" s="4">
        <f t="shared" si="203"/>
        <v>0.81</v>
      </c>
      <c r="M270">
        <v>35.22</v>
      </c>
      <c r="O270" s="4">
        <f t="shared" si="204"/>
        <v>28.528200000000002</v>
      </c>
      <c r="S270" s="4"/>
      <c r="U270" s="4"/>
      <c r="V270" s="4"/>
    </row>
    <row r="271" spans="1:22" ht="14.25" customHeight="1" x14ac:dyDescent="0.2">
      <c r="A271" s="33">
        <v>1</v>
      </c>
      <c r="B271" s="31" t="s">
        <v>200</v>
      </c>
      <c r="C271">
        <v>0.15</v>
      </c>
      <c r="D271">
        <v>45</v>
      </c>
      <c r="E271">
        <v>0.2</v>
      </c>
      <c r="F271">
        <v>0.6</v>
      </c>
      <c r="G271" s="4">
        <f t="shared" si="201"/>
        <v>0.81</v>
      </c>
      <c r="J271" s="28" t="str">
        <f t="shared" si="202"/>
        <v>Zona Pl. Catalunya, vorera</v>
      </c>
      <c r="K271" s="4">
        <f t="shared" si="203"/>
        <v>0.81</v>
      </c>
      <c r="M271">
        <v>35.22</v>
      </c>
      <c r="O271" s="4">
        <f t="shared" si="204"/>
        <v>28.528200000000002</v>
      </c>
      <c r="S271" s="4"/>
      <c r="U271" s="4"/>
      <c r="V271" s="4"/>
    </row>
    <row r="272" spans="1:22" x14ac:dyDescent="0.2">
      <c r="A272" s="33">
        <v>1</v>
      </c>
      <c r="B272" s="31" t="s">
        <v>195</v>
      </c>
      <c r="C272">
        <v>0.15</v>
      </c>
      <c r="D272">
        <v>90</v>
      </c>
      <c r="E272">
        <v>0.2</v>
      </c>
      <c r="F272">
        <v>0.6</v>
      </c>
      <c r="G272" s="4">
        <f t="shared" ref="G272" si="233">C272*D272*E272*F272</f>
        <v>1.62</v>
      </c>
      <c r="J272" s="28" t="str">
        <f t="shared" ref="J272" si="234">B272</f>
        <v>C de Pompeu Fabra, vorera</v>
      </c>
      <c r="K272" s="4">
        <f t="shared" ref="K272" si="235">G272</f>
        <v>1.62</v>
      </c>
      <c r="M272">
        <v>35.22</v>
      </c>
      <c r="O272" s="4">
        <f t="shared" ref="O272" si="236">K272*M272</f>
        <v>57.056400000000004</v>
      </c>
      <c r="S272" s="4"/>
      <c r="U272" s="4"/>
      <c r="V272" s="4"/>
    </row>
    <row r="273" spans="1:26" x14ac:dyDescent="0.2">
      <c r="A273" s="33">
        <v>1</v>
      </c>
      <c r="B273" s="31" t="s">
        <v>211</v>
      </c>
      <c r="C273">
        <v>0.15</v>
      </c>
      <c r="D273">
        <v>36</v>
      </c>
      <c r="E273">
        <v>0.2</v>
      </c>
      <c r="F273">
        <v>0.6</v>
      </c>
      <c r="G273" s="4">
        <f t="shared" si="201"/>
        <v>0.64799999999999991</v>
      </c>
      <c r="J273" s="28" t="str">
        <f t="shared" si="202"/>
        <v>C de Pompeu Fabra, enllaç</v>
      </c>
      <c r="K273" s="4">
        <f t="shared" si="203"/>
        <v>0.64799999999999991</v>
      </c>
      <c r="M273">
        <v>35.22</v>
      </c>
      <c r="O273" s="4">
        <f t="shared" si="204"/>
        <v>22.822559999999996</v>
      </c>
      <c r="S273" s="4"/>
      <c r="U273" s="4"/>
      <c r="V273" s="4"/>
    </row>
    <row r="274" spans="1:26" x14ac:dyDescent="0.2">
      <c r="A274" s="33">
        <v>1</v>
      </c>
      <c r="B274" s="31" t="s">
        <v>197</v>
      </c>
      <c r="C274">
        <v>0.15</v>
      </c>
      <c r="D274">
        <v>115</v>
      </c>
      <c r="E274">
        <v>0.2</v>
      </c>
      <c r="F274">
        <v>0.6</v>
      </c>
      <c r="G274" s="4">
        <f t="shared" ref="G274" si="237">C274*D274*E274*F274</f>
        <v>2.0699999999999998</v>
      </c>
      <c r="J274" s="28" t="str">
        <f t="shared" ref="J274" si="238">B274</f>
        <v>Carrer Estació, vorera</v>
      </c>
      <c r="K274" s="4">
        <f t="shared" ref="K274" si="239">G274</f>
        <v>2.0699999999999998</v>
      </c>
      <c r="M274">
        <v>35.22</v>
      </c>
      <c r="O274" s="4">
        <f t="shared" ref="O274" si="240">K274*M274</f>
        <v>72.905399999999986</v>
      </c>
      <c r="S274" s="4"/>
      <c r="U274" s="4"/>
      <c r="V274" s="4"/>
    </row>
    <row r="275" spans="1:26" x14ac:dyDescent="0.2">
      <c r="A275" s="33">
        <v>1</v>
      </c>
      <c r="B275" s="31" t="s">
        <v>196</v>
      </c>
      <c r="C275">
        <v>0.15</v>
      </c>
      <c r="D275">
        <v>8</v>
      </c>
      <c r="E275">
        <v>0.2</v>
      </c>
      <c r="F275">
        <v>0.6</v>
      </c>
      <c r="G275" s="4">
        <f t="shared" si="201"/>
        <v>0.14399999999999999</v>
      </c>
      <c r="J275" s="28" t="str">
        <f t="shared" si="202"/>
        <v xml:space="preserve">Carrer Estació, creuament </v>
      </c>
      <c r="K275" s="4">
        <f t="shared" si="203"/>
        <v>0.14399999999999999</v>
      </c>
      <c r="M275">
        <v>35.22</v>
      </c>
      <c r="O275" s="4">
        <f t="shared" si="204"/>
        <v>5.0716799999999997</v>
      </c>
      <c r="S275" s="4"/>
      <c r="U275" s="4"/>
      <c r="V275" s="4"/>
    </row>
    <row r="276" spans="1:26" x14ac:dyDescent="0.2">
      <c r="A276" s="33">
        <v>2</v>
      </c>
      <c r="B276" s="31" t="s">
        <v>189</v>
      </c>
      <c r="C276">
        <v>0.3</v>
      </c>
      <c r="D276">
        <v>113</v>
      </c>
      <c r="E276">
        <v>0.2</v>
      </c>
      <c r="F276">
        <v>0.6</v>
      </c>
      <c r="G276" s="4">
        <f t="shared" ref="G276" si="241">C276*D276*E276*F276</f>
        <v>4.0679999999999996</v>
      </c>
      <c r="J276" s="28" t="str">
        <f t="shared" ref="J276" si="242">B276</f>
        <v>Carrer d’Alfons XIII, vorera</v>
      </c>
      <c r="K276" s="4">
        <f t="shared" ref="K276" si="243">G276</f>
        <v>4.0679999999999996</v>
      </c>
      <c r="M276">
        <v>35.22</v>
      </c>
      <c r="O276" s="4">
        <f t="shared" ref="O276" si="244">K276*M276</f>
        <v>143.27495999999999</v>
      </c>
      <c r="S276" s="4"/>
      <c r="U276" s="4"/>
      <c r="V276" s="4"/>
    </row>
    <row r="277" spans="1:26" x14ac:dyDescent="0.2">
      <c r="A277" s="33">
        <v>1</v>
      </c>
      <c r="B277" s="31" t="s">
        <v>190</v>
      </c>
      <c r="C277">
        <v>0.15</v>
      </c>
      <c r="D277">
        <v>4</v>
      </c>
      <c r="E277">
        <v>0.2</v>
      </c>
      <c r="F277">
        <v>0.6</v>
      </c>
      <c r="G277" s="4">
        <f t="shared" si="201"/>
        <v>7.1999999999999995E-2</v>
      </c>
      <c r="J277" s="28" t="str">
        <f t="shared" si="202"/>
        <v>Carrer d’Alfons XIII, carrer</v>
      </c>
      <c r="K277" s="4">
        <f t="shared" si="203"/>
        <v>7.1999999999999995E-2</v>
      </c>
      <c r="M277">
        <v>35.22</v>
      </c>
      <c r="O277" s="4">
        <f t="shared" si="204"/>
        <v>2.5358399999999999</v>
      </c>
      <c r="S277" s="4"/>
      <c r="U277" s="4"/>
      <c r="V277" s="4"/>
    </row>
    <row r="278" spans="1:26" x14ac:dyDescent="0.2">
      <c r="A278" s="33">
        <v>1</v>
      </c>
      <c r="B278" s="31" t="s">
        <v>98</v>
      </c>
      <c r="C278">
        <v>0.15</v>
      </c>
      <c r="D278">
        <v>225</v>
      </c>
      <c r="E278">
        <v>0.2</v>
      </c>
      <c r="F278">
        <v>0.6</v>
      </c>
      <c r="G278" s="4">
        <f t="shared" si="201"/>
        <v>4.05</v>
      </c>
      <c r="J278" s="28" t="str">
        <f t="shared" si="202"/>
        <v xml:space="preserve">Ctra N-II, lateral sud, </v>
      </c>
      <c r="K278" s="4">
        <f t="shared" si="203"/>
        <v>4.05</v>
      </c>
      <c r="M278">
        <v>35.22</v>
      </c>
      <c r="O278" s="4">
        <f t="shared" si="204"/>
        <v>142.64099999999999</v>
      </c>
      <c r="S278" s="4"/>
      <c r="U278" s="4"/>
      <c r="V278" s="4"/>
    </row>
    <row r="279" spans="1:26" ht="13.5" customHeight="1" x14ac:dyDescent="0.2">
      <c r="A279" s="33">
        <v>1</v>
      </c>
      <c r="B279" s="31" t="s">
        <v>198</v>
      </c>
      <c r="C279">
        <v>0.15</v>
      </c>
      <c r="D279">
        <v>15</v>
      </c>
      <c r="E279">
        <v>0.2</v>
      </c>
      <c r="F279">
        <v>0.6</v>
      </c>
      <c r="G279" s="4">
        <f t="shared" si="201"/>
        <v>0.27</v>
      </c>
      <c r="J279" s="28" t="str">
        <f t="shared" si="202"/>
        <v>Ctra N-II-C/Costareta, vorera</v>
      </c>
      <c r="K279" s="4">
        <f t="shared" si="203"/>
        <v>0.27</v>
      </c>
      <c r="M279">
        <v>35.22</v>
      </c>
      <c r="O279" s="4">
        <f t="shared" si="204"/>
        <v>9.5094000000000012</v>
      </c>
      <c r="S279" s="4"/>
      <c r="U279" s="4"/>
      <c r="V279" s="4"/>
    </row>
    <row r="280" spans="1:26" ht="13.5" customHeight="1" x14ac:dyDescent="0.2">
      <c r="A280" s="33">
        <v>1</v>
      </c>
      <c r="B280" s="31" t="s">
        <v>199</v>
      </c>
      <c r="C280">
        <v>0.15</v>
      </c>
      <c r="D280">
        <v>30</v>
      </c>
      <c r="E280">
        <v>0.2</v>
      </c>
      <c r="F280">
        <v>0.6</v>
      </c>
      <c r="G280" s="4">
        <f t="shared" ref="G280" si="245">C280*D280*E280*F280</f>
        <v>0.54</v>
      </c>
      <c r="J280" s="28" t="str">
        <f t="shared" ref="J280:J282" si="246">B280</f>
        <v>Ctra N-II-C/Costareta, carrer</v>
      </c>
      <c r="K280" s="4">
        <f t="shared" ref="K280:K282" si="247">G280</f>
        <v>0.54</v>
      </c>
      <c r="M280">
        <v>35.22</v>
      </c>
      <c r="O280" s="4">
        <f t="shared" ref="O280:O282" si="248">K280*M280</f>
        <v>19.018800000000002</v>
      </c>
      <c r="S280" s="38" t="s">
        <v>263</v>
      </c>
      <c r="T280" s="38" t="s">
        <v>71</v>
      </c>
      <c r="U280" s="38" t="s">
        <v>71</v>
      </c>
      <c r="V280" s="38" t="s">
        <v>73</v>
      </c>
      <c r="W280" s="38" t="s">
        <v>261</v>
      </c>
      <c r="X280" s="38" t="s">
        <v>265</v>
      </c>
    </row>
    <row r="281" spans="1:26" ht="14.25" customHeight="1" x14ac:dyDescent="0.2">
      <c r="A281" s="33">
        <v>1</v>
      </c>
      <c r="B281" s="31" t="s">
        <v>183</v>
      </c>
      <c r="C281">
        <v>0</v>
      </c>
      <c r="D281">
        <v>20</v>
      </c>
      <c r="E281">
        <v>0.2</v>
      </c>
      <c r="F281">
        <v>0.6</v>
      </c>
      <c r="G281" s="4">
        <f>C281*D281*E281*F281</f>
        <v>0</v>
      </c>
      <c r="J281" s="28" t="str">
        <f t="shared" si="246"/>
        <v>Carrer de la Via Fèrria</v>
      </c>
      <c r="K281" s="4">
        <f t="shared" si="247"/>
        <v>0</v>
      </c>
      <c r="M281">
        <v>35.22</v>
      </c>
      <c r="O281" s="4">
        <f t="shared" si="248"/>
        <v>0</v>
      </c>
      <c r="S281" s="38" t="s">
        <v>264</v>
      </c>
      <c r="T281" s="38" t="s">
        <v>72</v>
      </c>
      <c r="U281" s="38" t="s">
        <v>72</v>
      </c>
      <c r="V281" s="38" t="s">
        <v>74</v>
      </c>
      <c r="W281" s="33"/>
      <c r="X281" s="33" t="s">
        <v>266</v>
      </c>
    </row>
    <row r="282" spans="1:26" ht="14.25" customHeight="1" x14ac:dyDescent="0.2">
      <c r="A282" s="33">
        <v>1</v>
      </c>
      <c r="B282" s="31" t="s">
        <v>184</v>
      </c>
      <c r="C282">
        <v>0</v>
      </c>
      <c r="D282">
        <v>25</v>
      </c>
      <c r="E282">
        <v>0.2</v>
      </c>
      <c r="F282">
        <v>0.6</v>
      </c>
      <c r="G282" s="4">
        <f>C282*D282*E282*F282</f>
        <v>0</v>
      </c>
      <c r="J282" s="28" t="str">
        <f t="shared" si="246"/>
        <v>Creuament sota Via</v>
      </c>
      <c r="K282" s="4">
        <f t="shared" si="247"/>
        <v>0</v>
      </c>
      <c r="M282">
        <v>35.22</v>
      </c>
      <c r="O282" s="4">
        <f t="shared" si="248"/>
        <v>0</v>
      </c>
      <c r="S282" s="33"/>
      <c r="T282" s="38" t="s">
        <v>69</v>
      </c>
      <c r="U282" s="38" t="s">
        <v>70</v>
      </c>
      <c r="V282" s="33" t="s">
        <v>262</v>
      </c>
      <c r="W282" s="33"/>
      <c r="X282" s="33"/>
    </row>
    <row r="283" spans="1:26" ht="14.25" customHeight="1" x14ac:dyDescent="0.2">
      <c r="A283" s="33">
        <v>4</v>
      </c>
      <c r="B283" s="31" t="s">
        <v>215</v>
      </c>
      <c r="C283">
        <v>0.6</v>
      </c>
      <c r="D283">
        <v>8</v>
      </c>
      <c r="E283">
        <v>0.2</v>
      </c>
      <c r="F283">
        <v>0.6</v>
      </c>
      <c r="G283" s="4">
        <f>C283*D283*E283*F283</f>
        <v>0.57599999999999996</v>
      </c>
      <c r="J283" s="28" t="str">
        <f t="shared" si="202"/>
        <v>Trams hidrants</v>
      </c>
      <c r="K283" s="4">
        <f t="shared" si="203"/>
        <v>0.57599999999999996</v>
      </c>
      <c r="M283">
        <v>35.22</v>
      </c>
      <c r="O283" s="4">
        <f t="shared" si="204"/>
        <v>20.286719999999999</v>
      </c>
      <c r="T283" s="4"/>
      <c r="U283" s="4"/>
      <c r="V283" s="4"/>
    </row>
    <row r="284" spans="1:26" x14ac:dyDescent="0.2">
      <c r="G284" s="4"/>
      <c r="K284" s="4"/>
      <c r="O284" s="4"/>
      <c r="R284" s="13" t="s">
        <v>70</v>
      </c>
      <c r="S284">
        <f>G285*0</f>
        <v>0</v>
      </c>
      <c r="T284" s="4"/>
      <c r="U284" s="4">
        <f>S284+U242</f>
        <v>27.4725</v>
      </c>
      <c r="V284" s="4">
        <f>S284/7.5</f>
        <v>0</v>
      </c>
      <c r="W284" s="4">
        <f>V284+W242</f>
        <v>3.6629999999999998</v>
      </c>
    </row>
    <row r="285" spans="1:26" x14ac:dyDescent="0.2">
      <c r="B285" s="9" t="s">
        <v>26</v>
      </c>
      <c r="G285" s="6">
        <f>SUM(G247:G283)</f>
        <v>44.801999999999992</v>
      </c>
      <c r="J285" s="9" t="s">
        <v>26</v>
      </c>
      <c r="K285" s="6">
        <f>G285</f>
        <v>44.801999999999992</v>
      </c>
      <c r="O285" s="6">
        <f>SUM(O247:O283)</f>
        <v>1577.9264400000002</v>
      </c>
      <c r="R285" s="13" t="s">
        <v>69</v>
      </c>
      <c r="S285">
        <f>G285*0.4</f>
        <v>17.920799999999996</v>
      </c>
      <c r="T285">
        <f>S285+T243</f>
        <v>522.18975999999998</v>
      </c>
      <c r="U285" s="4"/>
      <c r="V285" s="4">
        <f>S285/7.5</f>
        <v>2.3894399999999996</v>
      </c>
      <c r="W285" s="4">
        <f>V285+W243</f>
        <v>69.625301333333326</v>
      </c>
      <c r="X285">
        <f>T285/7.5</f>
        <v>69.625301333333326</v>
      </c>
      <c r="Z285" s="39">
        <f>V285+V243</f>
        <v>13.221567999999998</v>
      </c>
    </row>
    <row r="286" spans="1:26" x14ac:dyDescent="0.2">
      <c r="B286" s="9"/>
      <c r="G286" s="6"/>
      <c r="J286" s="9"/>
      <c r="K286" s="6"/>
      <c r="O286" s="6"/>
      <c r="T286" s="4"/>
      <c r="U286" s="4"/>
      <c r="V286" s="4"/>
    </row>
    <row r="287" spans="1:26" x14ac:dyDescent="0.2">
      <c r="C287" s="2" t="s">
        <v>0</v>
      </c>
      <c r="D287" s="2" t="s">
        <v>1</v>
      </c>
      <c r="E287" s="2" t="s">
        <v>2</v>
      </c>
      <c r="F287" s="18" t="s">
        <v>3</v>
      </c>
      <c r="G287" s="18" t="s">
        <v>34</v>
      </c>
      <c r="K287" s="18" t="str">
        <f>G287</f>
        <v>Total m³</v>
      </c>
      <c r="L287" s="2"/>
      <c r="M287" s="2" t="s">
        <v>22</v>
      </c>
      <c r="N287" s="2"/>
      <c r="O287" s="18" t="s">
        <v>122</v>
      </c>
      <c r="T287" s="4"/>
      <c r="U287" s="4"/>
      <c r="V287" s="4"/>
    </row>
    <row r="288" spans="1:26" x14ac:dyDescent="0.2">
      <c r="A288" t="s">
        <v>37</v>
      </c>
      <c r="I288" t="str">
        <f>A288</f>
        <v>Rebliment i piconatge de rasa d'amplada més</v>
      </c>
      <c r="S288" s="13"/>
      <c r="T288" s="13"/>
      <c r="U288" s="13"/>
      <c r="V288" s="13"/>
    </row>
    <row r="289" spans="1:22" x14ac:dyDescent="0.2">
      <c r="A289" t="s">
        <v>38</v>
      </c>
      <c r="G289" s="4"/>
      <c r="I289" t="str">
        <f>A289</f>
        <v>de 0,6 i fins a 1,5 m, amb sorra, en tongades</v>
      </c>
      <c r="K289" s="4"/>
      <c r="O289" s="4"/>
      <c r="T289" s="13"/>
      <c r="U289" s="13"/>
      <c r="V289" s="13"/>
    </row>
    <row r="290" spans="1:22" x14ac:dyDescent="0.2">
      <c r="A290" t="s">
        <v>39</v>
      </c>
      <c r="G290" s="4"/>
      <c r="I290" t="str">
        <f>A290</f>
        <v>de gruix de més de 25 i fins a 50 cm utilitzant</v>
      </c>
      <c r="K290" s="4"/>
      <c r="O290" s="4"/>
      <c r="T290" s="13"/>
      <c r="U290" s="13"/>
    </row>
    <row r="291" spans="1:22" x14ac:dyDescent="0.2">
      <c r="A291" t="s">
        <v>40</v>
      </c>
      <c r="G291" s="4"/>
      <c r="I291" t="str">
        <f>A291</f>
        <v>picó vibrant.</v>
      </c>
      <c r="K291" s="4"/>
      <c r="O291" s="4"/>
      <c r="T291" s="4"/>
      <c r="U291" s="4"/>
      <c r="V291" s="4"/>
    </row>
    <row r="292" spans="1:22" ht="18.75" customHeight="1" x14ac:dyDescent="0.2">
      <c r="A292" s="33">
        <v>1</v>
      </c>
      <c r="B292" s="28" t="s">
        <v>175</v>
      </c>
      <c r="C292">
        <v>1</v>
      </c>
      <c r="D292">
        <v>150</v>
      </c>
      <c r="E292">
        <v>0.2</v>
      </c>
      <c r="F292">
        <v>0.2</v>
      </c>
      <c r="G292" s="4">
        <f t="shared" ref="G292:G321" si="249">C292*D292*E292*F292</f>
        <v>6</v>
      </c>
      <c r="J292" s="28" t="str">
        <f t="shared" ref="J292:J320" si="250">B292</f>
        <v>C St Josep Est, vorera</v>
      </c>
      <c r="K292" s="4">
        <f t="shared" ref="K292:K320" si="251">G292</f>
        <v>6</v>
      </c>
      <c r="M292">
        <v>22.15</v>
      </c>
      <c r="O292" s="4">
        <f t="shared" ref="O292:O320" si="252">K292*M292</f>
        <v>132.89999999999998</v>
      </c>
      <c r="T292" s="4"/>
      <c r="U292" s="4"/>
      <c r="V292" s="4"/>
    </row>
    <row r="293" spans="1:22" x14ac:dyDescent="0.2">
      <c r="A293" s="33">
        <v>1</v>
      </c>
      <c r="B293" s="28" t="s">
        <v>176</v>
      </c>
      <c r="C293">
        <v>1</v>
      </c>
      <c r="D293">
        <v>6</v>
      </c>
      <c r="E293">
        <v>0.2</v>
      </c>
      <c r="F293">
        <v>0.2</v>
      </c>
      <c r="G293" s="4">
        <f t="shared" si="249"/>
        <v>0.24000000000000005</v>
      </c>
      <c r="J293" s="28" t="str">
        <f t="shared" si="250"/>
        <v>C St Josep Est, carrer</v>
      </c>
      <c r="K293" s="4">
        <f t="shared" si="251"/>
        <v>0.24000000000000005</v>
      </c>
      <c r="M293">
        <v>22.15</v>
      </c>
      <c r="O293" s="4">
        <f t="shared" si="252"/>
        <v>5.3160000000000007</v>
      </c>
      <c r="T293" s="4"/>
      <c r="U293" s="4"/>
      <c r="V293" s="4"/>
    </row>
    <row r="294" spans="1:22" x14ac:dyDescent="0.2">
      <c r="A294" s="33">
        <v>1</v>
      </c>
      <c r="B294" s="28" t="s">
        <v>177</v>
      </c>
      <c r="C294">
        <v>1</v>
      </c>
      <c r="D294">
        <v>166</v>
      </c>
      <c r="E294">
        <v>0.2</v>
      </c>
      <c r="F294">
        <v>0.2</v>
      </c>
      <c r="G294" s="20">
        <f>C294*D294*E294*F294</f>
        <v>6.6400000000000006</v>
      </c>
      <c r="J294" s="28" t="str">
        <f t="shared" si="250"/>
        <v>C St Josep Oest, vorera</v>
      </c>
      <c r="K294" s="4">
        <f t="shared" si="251"/>
        <v>6.6400000000000006</v>
      </c>
      <c r="M294">
        <v>22.15</v>
      </c>
      <c r="O294" s="4">
        <f t="shared" si="252"/>
        <v>147.07599999999999</v>
      </c>
      <c r="V294" s="4"/>
    </row>
    <row r="295" spans="1:22" x14ac:dyDescent="0.2">
      <c r="A295" s="33">
        <v>1</v>
      </c>
      <c r="B295" s="28" t="s">
        <v>178</v>
      </c>
      <c r="C295">
        <v>1</v>
      </c>
      <c r="D295">
        <v>9</v>
      </c>
      <c r="E295">
        <v>0.2</v>
      </c>
      <c r="F295">
        <v>0.2</v>
      </c>
      <c r="G295" s="20">
        <f t="shared" ref="G295:G296" si="253">C295*D295*E295*F295</f>
        <v>0.36000000000000004</v>
      </c>
      <c r="J295" s="28" t="str">
        <f t="shared" si="250"/>
        <v>C St Josep Oest, carrer</v>
      </c>
      <c r="K295" s="4">
        <f t="shared" si="251"/>
        <v>0.36000000000000004</v>
      </c>
      <c r="M295">
        <v>22.15</v>
      </c>
      <c r="O295" s="4">
        <f t="shared" si="252"/>
        <v>7.9740000000000002</v>
      </c>
      <c r="V295" s="4"/>
    </row>
    <row r="296" spans="1:22" x14ac:dyDescent="0.2">
      <c r="A296" s="33">
        <v>1</v>
      </c>
      <c r="B296" s="31" t="s">
        <v>191</v>
      </c>
      <c r="C296">
        <v>1</v>
      </c>
      <c r="D296">
        <v>56</v>
      </c>
      <c r="E296">
        <v>0.2</v>
      </c>
      <c r="F296">
        <v>0.2</v>
      </c>
      <c r="G296" s="4">
        <f t="shared" si="253"/>
        <v>2.2400000000000002</v>
      </c>
      <c r="J296" s="28" t="str">
        <f t="shared" ref="J296" si="254">B296</f>
        <v>C Ponent, carrer</v>
      </c>
      <c r="K296" s="4">
        <f t="shared" ref="K296" si="255">G296</f>
        <v>2.2400000000000002</v>
      </c>
      <c r="M296">
        <v>22.15</v>
      </c>
      <c r="O296" s="4">
        <f t="shared" ref="O296" si="256">K296*M296</f>
        <v>49.616</v>
      </c>
      <c r="T296" s="4"/>
      <c r="U296" s="4"/>
      <c r="V296" s="4"/>
    </row>
    <row r="297" spans="1:22" x14ac:dyDescent="0.2">
      <c r="A297" s="33">
        <v>2</v>
      </c>
      <c r="B297" s="31" t="s">
        <v>204</v>
      </c>
      <c r="C297">
        <v>2</v>
      </c>
      <c r="D297">
        <v>30</v>
      </c>
      <c r="E297">
        <v>0.2</v>
      </c>
      <c r="F297">
        <v>0.2</v>
      </c>
      <c r="G297" s="4">
        <f t="shared" si="249"/>
        <v>2.4000000000000004</v>
      </c>
      <c r="J297" s="28" t="str">
        <f t="shared" si="250"/>
        <v>C Ponent, vorera</v>
      </c>
      <c r="K297" s="4">
        <f t="shared" si="251"/>
        <v>2.4000000000000004</v>
      </c>
      <c r="M297">
        <v>22.15</v>
      </c>
      <c r="O297" s="4">
        <f t="shared" si="252"/>
        <v>53.160000000000004</v>
      </c>
      <c r="T297" s="4"/>
      <c r="U297" s="4"/>
      <c r="V297" s="4"/>
    </row>
    <row r="298" spans="1:22" x14ac:dyDescent="0.2">
      <c r="A298" s="33">
        <v>1</v>
      </c>
      <c r="B298" s="31" t="s">
        <v>192</v>
      </c>
      <c r="C298">
        <v>1</v>
      </c>
      <c r="D298">
        <v>105</v>
      </c>
      <c r="E298">
        <v>0.2</v>
      </c>
      <c r="F298">
        <v>0.2</v>
      </c>
      <c r="G298" s="4">
        <f t="shared" si="249"/>
        <v>4.2</v>
      </c>
      <c r="J298" s="28" t="str">
        <f t="shared" si="250"/>
        <v>C Ramon Felip, carrer</v>
      </c>
      <c r="K298" s="4">
        <f t="shared" si="251"/>
        <v>4.2</v>
      </c>
      <c r="M298">
        <v>22.15</v>
      </c>
      <c r="O298" s="4">
        <f t="shared" si="252"/>
        <v>93.03</v>
      </c>
      <c r="T298" s="4"/>
      <c r="U298" s="4"/>
      <c r="V298" s="4"/>
    </row>
    <row r="299" spans="1:22" x14ac:dyDescent="0.2">
      <c r="A299" s="33">
        <v>1</v>
      </c>
      <c r="B299" s="31" t="s">
        <v>193</v>
      </c>
      <c r="C299">
        <v>1</v>
      </c>
      <c r="D299">
        <v>185</v>
      </c>
      <c r="E299">
        <v>0.2</v>
      </c>
      <c r="F299">
        <v>0.2</v>
      </c>
      <c r="G299" s="4">
        <f t="shared" ref="G299" si="257">C299*D299*E299*F299</f>
        <v>7.4</v>
      </c>
      <c r="J299" s="28" t="str">
        <f t="shared" ref="J299" si="258">B299</f>
        <v>Carrer de Lleida, carrer</v>
      </c>
      <c r="K299" s="4">
        <f t="shared" ref="K299" si="259">G299</f>
        <v>7.4</v>
      </c>
      <c r="M299">
        <v>22.15</v>
      </c>
      <c r="O299" s="4">
        <f t="shared" ref="O299" si="260">K299*M299</f>
        <v>163.91</v>
      </c>
      <c r="T299" s="4"/>
      <c r="U299" s="4"/>
      <c r="V299" s="4"/>
    </row>
    <row r="300" spans="1:22" x14ac:dyDescent="0.2">
      <c r="A300" s="33">
        <v>1</v>
      </c>
      <c r="B300" s="31" t="s">
        <v>202</v>
      </c>
      <c r="C300">
        <v>1</v>
      </c>
      <c r="D300">
        <v>22</v>
      </c>
      <c r="E300">
        <v>0.2</v>
      </c>
      <c r="F300">
        <v>0.2</v>
      </c>
      <c r="G300" s="4">
        <f t="shared" si="249"/>
        <v>0.88000000000000012</v>
      </c>
      <c r="J300" s="28" t="str">
        <f t="shared" si="250"/>
        <v>Carrer de Lleida, vorera</v>
      </c>
      <c r="K300" s="4">
        <f t="shared" si="251"/>
        <v>0.88000000000000012</v>
      </c>
      <c r="M300">
        <v>22.15</v>
      </c>
      <c r="O300" s="4">
        <f t="shared" si="252"/>
        <v>19.492000000000001</v>
      </c>
      <c r="T300" s="4"/>
      <c r="U300" s="4"/>
      <c r="V300" s="4"/>
    </row>
    <row r="301" spans="1:22" x14ac:dyDescent="0.2">
      <c r="A301" s="33">
        <v>1</v>
      </c>
      <c r="B301" s="31" t="s">
        <v>203</v>
      </c>
      <c r="C301">
        <v>1</v>
      </c>
      <c r="D301">
        <v>12</v>
      </c>
      <c r="E301">
        <v>0.2</v>
      </c>
      <c r="F301">
        <v>0.2</v>
      </c>
      <c r="G301" s="4">
        <f t="shared" si="249"/>
        <v>0.48000000000000009</v>
      </c>
      <c r="J301" s="28" t="str">
        <f t="shared" si="250"/>
        <v>Carrer de Lleida, enllaç N-II</v>
      </c>
      <c r="K301" s="4">
        <f t="shared" si="251"/>
        <v>0.48000000000000009</v>
      </c>
      <c r="M301">
        <v>22.15</v>
      </c>
      <c r="O301" s="4">
        <f t="shared" si="252"/>
        <v>10.632000000000001</v>
      </c>
      <c r="T301" s="4"/>
      <c r="U301" s="4"/>
      <c r="V301" s="4"/>
    </row>
    <row r="302" spans="1:22" x14ac:dyDescent="0.2">
      <c r="A302" s="33">
        <v>1</v>
      </c>
      <c r="B302" s="31" t="s">
        <v>212</v>
      </c>
      <c r="C302">
        <v>1</v>
      </c>
      <c r="D302">
        <v>20</v>
      </c>
      <c r="E302">
        <v>0.2</v>
      </c>
      <c r="F302">
        <v>0.2</v>
      </c>
      <c r="G302" s="4">
        <f t="shared" ref="G302" si="261">C302*D302*E302*F302</f>
        <v>0.8</v>
      </c>
      <c r="J302" s="28" t="str">
        <f t="shared" ref="J302" si="262">B302</f>
        <v>Plaça Font, vorera</v>
      </c>
      <c r="K302" s="4">
        <f t="shared" ref="K302" si="263">G302</f>
        <v>0.8</v>
      </c>
      <c r="M302">
        <v>22.15</v>
      </c>
      <c r="O302" s="4">
        <f t="shared" ref="O302" si="264">K302*M302</f>
        <v>17.72</v>
      </c>
      <c r="T302" s="4"/>
      <c r="U302" s="4"/>
      <c r="V302" s="4"/>
    </row>
    <row r="303" spans="1:22" x14ac:dyDescent="0.2">
      <c r="A303" s="33">
        <v>1</v>
      </c>
      <c r="B303" s="31" t="s">
        <v>213</v>
      </c>
      <c r="C303">
        <v>1</v>
      </c>
      <c r="D303">
        <v>20</v>
      </c>
      <c r="E303">
        <v>0.2</v>
      </c>
      <c r="F303">
        <v>0.2</v>
      </c>
      <c r="G303" s="4">
        <f t="shared" si="249"/>
        <v>0.8</v>
      </c>
      <c r="J303" s="28" t="str">
        <f t="shared" si="250"/>
        <v>Plaça Font, enllaç</v>
      </c>
      <c r="K303" s="4">
        <f t="shared" si="251"/>
        <v>0.8</v>
      </c>
      <c r="M303">
        <v>22.15</v>
      </c>
      <c r="O303" s="4">
        <f t="shared" si="252"/>
        <v>17.72</v>
      </c>
      <c r="T303" s="4"/>
      <c r="U303" s="4"/>
      <c r="V303" s="4"/>
    </row>
    <row r="304" spans="1:22" x14ac:dyDescent="0.2">
      <c r="A304" s="33">
        <v>2</v>
      </c>
      <c r="B304" s="31" t="s">
        <v>194</v>
      </c>
      <c r="C304">
        <v>2</v>
      </c>
      <c r="D304">
        <v>108</v>
      </c>
      <c r="E304">
        <v>0.2</v>
      </c>
      <c r="F304">
        <v>0.2</v>
      </c>
      <c r="G304" s="4">
        <f t="shared" ref="G304" si="265">C304*D304*E304*F304</f>
        <v>8.64</v>
      </c>
      <c r="J304" s="28" t="str">
        <f t="shared" ref="J304" si="266">B304</f>
        <v>C de la Teuleria, vorera</v>
      </c>
      <c r="K304" s="4">
        <f t="shared" ref="K304" si="267">G304</f>
        <v>8.64</v>
      </c>
      <c r="M304">
        <v>22.15</v>
      </c>
      <c r="O304" s="4">
        <f t="shared" ref="O304" si="268">K304*M304</f>
        <v>191.376</v>
      </c>
      <c r="T304" s="4"/>
      <c r="U304" s="4"/>
      <c r="V304" s="4"/>
    </row>
    <row r="305" spans="1:22" x14ac:dyDescent="0.2">
      <c r="A305" s="33">
        <v>1</v>
      </c>
      <c r="B305" s="31" t="s">
        <v>214</v>
      </c>
      <c r="C305">
        <v>1</v>
      </c>
      <c r="D305">
        <v>5</v>
      </c>
      <c r="E305">
        <v>0.2</v>
      </c>
      <c r="F305">
        <v>0.2</v>
      </c>
      <c r="G305" s="4">
        <f t="shared" si="249"/>
        <v>0.2</v>
      </c>
      <c r="J305" s="28" t="str">
        <f t="shared" si="250"/>
        <v>C de la Teuleria, carrer</v>
      </c>
      <c r="K305" s="4">
        <f t="shared" si="251"/>
        <v>0.2</v>
      </c>
      <c r="M305">
        <v>22.15</v>
      </c>
      <c r="O305" s="4">
        <f t="shared" si="252"/>
        <v>4.43</v>
      </c>
      <c r="T305" s="4"/>
      <c r="U305" s="4"/>
      <c r="V305" s="4"/>
    </row>
    <row r="306" spans="1:22" ht="14.25" customHeight="1" x14ac:dyDescent="0.2">
      <c r="A306" s="33">
        <v>1</v>
      </c>
      <c r="B306" s="31" t="s">
        <v>179</v>
      </c>
      <c r="C306">
        <v>1</v>
      </c>
      <c r="D306">
        <v>170</v>
      </c>
      <c r="E306">
        <v>0.2</v>
      </c>
      <c r="F306">
        <v>0.2</v>
      </c>
      <c r="G306" s="4">
        <f>C306*D306*E306*F306</f>
        <v>6.8000000000000007</v>
      </c>
      <c r="J306" s="28" t="str">
        <f t="shared" ref="J306:J307" si="269">B306</f>
        <v>Ram Fuster i Rabé E, vorera</v>
      </c>
      <c r="K306" s="4">
        <f t="shared" ref="K306:K307" si="270">G306</f>
        <v>6.8000000000000007</v>
      </c>
      <c r="M306">
        <v>22.15</v>
      </c>
      <c r="O306" s="4">
        <f t="shared" ref="O306:O307" si="271">K306*M306</f>
        <v>150.62</v>
      </c>
      <c r="T306" s="4"/>
      <c r="U306" s="4"/>
      <c r="V306" s="4"/>
    </row>
    <row r="307" spans="1:22" ht="14.25" customHeight="1" x14ac:dyDescent="0.2">
      <c r="A307" s="33">
        <v>1</v>
      </c>
      <c r="B307" s="31" t="s">
        <v>180</v>
      </c>
      <c r="C307">
        <v>1</v>
      </c>
      <c r="D307">
        <v>30</v>
      </c>
      <c r="E307">
        <v>0.2</v>
      </c>
      <c r="F307">
        <v>0.2</v>
      </c>
      <c r="G307" s="4">
        <f>C307*D307*E307*F307</f>
        <v>1.2000000000000002</v>
      </c>
      <c r="J307" s="28" t="str">
        <f t="shared" si="269"/>
        <v>Ram Fuster i Rabés E, carrer</v>
      </c>
      <c r="K307" s="4">
        <f t="shared" si="270"/>
        <v>1.2000000000000002</v>
      </c>
      <c r="M307">
        <v>22.15</v>
      </c>
      <c r="O307" s="4">
        <f t="shared" si="271"/>
        <v>26.580000000000002</v>
      </c>
      <c r="T307" s="4"/>
      <c r="U307" s="4"/>
      <c r="V307" s="4"/>
    </row>
    <row r="308" spans="1:22" ht="14.25" customHeight="1" x14ac:dyDescent="0.2">
      <c r="A308" s="33">
        <v>1</v>
      </c>
      <c r="B308" s="31" t="s">
        <v>181</v>
      </c>
      <c r="C308">
        <v>1</v>
      </c>
      <c r="D308">
        <v>180</v>
      </c>
      <c r="E308">
        <v>0.2</v>
      </c>
      <c r="F308">
        <v>0.2</v>
      </c>
      <c r="G308" s="4">
        <f>C308*D308*E308*F308</f>
        <v>7.2</v>
      </c>
      <c r="J308" s="28" t="str">
        <f t="shared" si="250"/>
        <v>Ram Fuster i Rabé O, vorera</v>
      </c>
      <c r="K308" s="4">
        <f t="shared" si="251"/>
        <v>7.2</v>
      </c>
      <c r="M308">
        <v>22.15</v>
      </c>
      <c r="O308" s="4">
        <f t="shared" si="252"/>
        <v>159.47999999999999</v>
      </c>
      <c r="T308" s="4"/>
      <c r="U308" s="4"/>
      <c r="V308" s="4"/>
    </row>
    <row r="309" spans="1:22" ht="14.25" customHeight="1" x14ac:dyDescent="0.2">
      <c r="A309" s="33">
        <v>1</v>
      </c>
      <c r="B309" s="31" t="s">
        <v>182</v>
      </c>
      <c r="C309">
        <v>1</v>
      </c>
      <c r="D309">
        <v>6</v>
      </c>
      <c r="E309">
        <v>0.2</v>
      </c>
      <c r="F309">
        <v>0.2</v>
      </c>
      <c r="G309" s="4">
        <f>C309*D309*E309*F309</f>
        <v>0.24000000000000005</v>
      </c>
      <c r="J309" s="28" t="str">
        <f t="shared" ref="J309:J312" si="272">B309</f>
        <v>Ram Fuster i Rabés O, carrer</v>
      </c>
      <c r="K309" s="4">
        <f t="shared" ref="K309:K312" si="273">G309</f>
        <v>0.24000000000000005</v>
      </c>
      <c r="M309">
        <v>22.15</v>
      </c>
      <c r="O309" s="4">
        <f t="shared" ref="O309:O312" si="274">K309*M309</f>
        <v>5.3160000000000007</v>
      </c>
      <c r="T309" s="4"/>
      <c r="U309" s="4"/>
      <c r="V309" s="4"/>
    </row>
    <row r="310" spans="1:22" ht="13.5" customHeight="1" x14ac:dyDescent="0.2">
      <c r="A310" s="33">
        <v>1</v>
      </c>
      <c r="B310" s="31" t="s">
        <v>185</v>
      </c>
      <c r="C310">
        <v>1</v>
      </c>
      <c r="D310">
        <v>55</v>
      </c>
      <c r="E310">
        <v>0.2</v>
      </c>
      <c r="F310">
        <v>0.2</v>
      </c>
      <c r="G310" s="4">
        <f t="shared" ref="G310:G311" si="275">C310*D310*E310*F310</f>
        <v>2.2000000000000002</v>
      </c>
      <c r="J310" s="28" t="str">
        <f t="shared" ref="J310:J311" si="276">B310</f>
        <v>C/Miquel Parcerisa E, vorera</v>
      </c>
      <c r="K310" s="4">
        <f t="shared" ref="K310:K311" si="277">G310</f>
        <v>2.2000000000000002</v>
      </c>
      <c r="M310">
        <v>22.15</v>
      </c>
      <c r="O310" s="4">
        <f t="shared" ref="O310:O311" si="278">K310*M310</f>
        <v>48.730000000000004</v>
      </c>
      <c r="T310" s="4"/>
      <c r="U310" s="4"/>
      <c r="V310" s="4"/>
    </row>
    <row r="311" spans="1:22" ht="14.25" customHeight="1" x14ac:dyDescent="0.2">
      <c r="A311" s="33">
        <v>1</v>
      </c>
      <c r="B311" s="31" t="s">
        <v>188</v>
      </c>
      <c r="C311">
        <v>1</v>
      </c>
      <c r="D311">
        <v>0</v>
      </c>
      <c r="E311">
        <v>0.2</v>
      </c>
      <c r="F311">
        <v>0.2</v>
      </c>
      <c r="G311" s="4">
        <f t="shared" si="275"/>
        <v>0</v>
      </c>
      <c r="J311" s="28" t="str">
        <f t="shared" si="276"/>
        <v>C/Miquel Parcerisa E, carrer</v>
      </c>
      <c r="K311" s="4">
        <f t="shared" si="277"/>
        <v>0</v>
      </c>
      <c r="M311">
        <v>22.15</v>
      </c>
      <c r="O311" s="4">
        <f t="shared" si="278"/>
        <v>0</v>
      </c>
      <c r="T311" s="4"/>
      <c r="U311" s="4"/>
      <c r="V311" s="4"/>
    </row>
    <row r="312" spans="1:22" ht="13.5" customHeight="1" x14ac:dyDescent="0.2">
      <c r="A312" s="33">
        <v>1</v>
      </c>
      <c r="B312" s="31" t="s">
        <v>186</v>
      </c>
      <c r="C312">
        <v>1</v>
      </c>
      <c r="D312">
        <v>145</v>
      </c>
      <c r="E312">
        <v>0.2</v>
      </c>
      <c r="F312">
        <v>0.2</v>
      </c>
      <c r="G312" s="4">
        <f t="shared" ref="G312" si="279">C312*D312*E312*F312</f>
        <v>5.8000000000000007</v>
      </c>
      <c r="J312" s="28" t="str">
        <f t="shared" si="272"/>
        <v>C/Miquel Parcerisa O, vorera</v>
      </c>
      <c r="K312" s="4">
        <f t="shared" si="273"/>
        <v>5.8000000000000007</v>
      </c>
      <c r="M312">
        <v>22.15</v>
      </c>
      <c r="O312" s="4">
        <f t="shared" si="274"/>
        <v>128.47</v>
      </c>
      <c r="T312" s="4"/>
      <c r="U312" s="4"/>
      <c r="V312" s="4"/>
    </row>
    <row r="313" spans="1:22" ht="14.25" customHeight="1" x14ac:dyDescent="0.2">
      <c r="A313" s="33">
        <v>1</v>
      </c>
      <c r="B313" s="31" t="s">
        <v>187</v>
      </c>
      <c r="C313">
        <v>1</v>
      </c>
      <c r="D313">
        <v>45</v>
      </c>
      <c r="E313">
        <v>0.2</v>
      </c>
      <c r="F313">
        <v>0.2</v>
      </c>
      <c r="G313" s="4">
        <f t="shared" si="249"/>
        <v>1.8</v>
      </c>
      <c r="J313" s="28" t="str">
        <f t="shared" si="250"/>
        <v>C/Miquel Parcerisa O, carrer</v>
      </c>
      <c r="K313" s="4">
        <f t="shared" si="251"/>
        <v>1.8</v>
      </c>
      <c r="M313">
        <v>22.15</v>
      </c>
      <c r="O313" s="4">
        <f t="shared" si="252"/>
        <v>39.869999999999997</v>
      </c>
      <c r="T313" s="4"/>
      <c r="U313" s="4"/>
      <c r="V313" s="4"/>
    </row>
    <row r="314" spans="1:22" ht="13.5" customHeight="1" x14ac:dyDescent="0.2">
      <c r="A314" s="33">
        <v>1</v>
      </c>
      <c r="B314" s="31" t="s">
        <v>200</v>
      </c>
      <c r="C314">
        <v>1</v>
      </c>
      <c r="D314">
        <v>45</v>
      </c>
      <c r="E314">
        <v>0.2</v>
      </c>
      <c r="F314">
        <v>0.2</v>
      </c>
      <c r="G314" s="4">
        <f t="shared" si="249"/>
        <v>1.8</v>
      </c>
      <c r="J314" s="28" t="str">
        <f t="shared" si="250"/>
        <v>Zona Pl. Catalunya, vorera</v>
      </c>
      <c r="K314" s="4">
        <f t="shared" si="251"/>
        <v>1.8</v>
      </c>
      <c r="M314">
        <v>22.15</v>
      </c>
      <c r="O314" s="4">
        <f t="shared" si="252"/>
        <v>39.869999999999997</v>
      </c>
      <c r="T314" s="4"/>
      <c r="U314" s="4"/>
      <c r="V314" s="4"/>
    </row>
    <row r="315" spans="1:22" x14ac:dyDescent="0.2">
      <c r="A315" s="33">
        <v>1</v>
      </c>
      <c r="B315" s="31" t="s">
        <v>195</v>
      </c>
      <c r="C315">
        <v>1</v>
      </c>
      <c r="D315">
        <v>90</v>
      </c>
      <c r="E315">
        <v>0.2</v>
      </c>
      <c r="F315">
        <v>0.2</v>
      </c>
      <c r="G315" s="4">
        <f t="shared" ref="G315" si="280">C315*D315*E315*F315</f>
        <v>3.6</v>
      </c>
      <c r="J315" s="28" t="str">
        <f t="shared" ref="J315" si="281">B315</f>
        <v>C de Pompeu Fabra, vorera</v>
      </c>
      <c r="K315" s="4">
        <f t="shared" ref="K315" si="282">G315</f>
        <v>3.6</v>
      </c>
      <c r="M315">
        <v>22.15</v>
      </c>
      <c r="O315" s="4">
        <f t="shared" ref="O315" si="283">K315*M315</f>
        <v>79.739999999999995</v>
      </c>
      <c r="T315" s="4"/>
      <c r="U315" s="4"/>
      <c r="V315" s="4"/>
    </row>
    <row r="316" spans="1:22" x14ac:dyDescent="0.2">
      <c r="A316" s="33">
        <v>1</v>
      </c>
      <c r="B316" s="31" t="s">
        <v>211</v>
      </c>
      <c r="C316">
        <v>1</v>
      </c>
      <c r="D316">
        <v>36</v>
      </c>
      <c r="E316">
        <v>0.2</v>
      </c>
      <c r="F316">
        <v>0.2</v>
      </c>
      <c r="G316" s="4">
        <f t="shared" si="249"/>
        <v>1.4400000000000002</v>
      </c>
      <c r="J316" s="28" t="str">
        <f t="shared" si="250"/>
        <v>C de Pompeu Fabra, enllaç</v>
      </c>
      <c r="K316" s="4">
        <f t="shared" si="251"/>
        <v>1.4400000000000002</v>
      </c>
      <c r="M316">
        <v>22.15</v>
      </c>
      <c r="O316" s="4">
        <f t="shared" si="252"/>
        <v>31.896000000000001</v>
      </c>
      <c r="T316" s="4"/>
      <c r="U316" s="4"/>
      <c r="V316" s="4"/>
    </row>
    <row r="317" spans="1:22" x14ac:dyDescent="0.2">
      <c r="A317" s="33">
        <v>1</v>
      </c>
      <c r="B317" s="31" t="s">
        <v>197</v>
      </c>
      <c r="C317">
        <v>1</v>
      </c>
      <c r="D317">
        <v>115</v>
      </c>
      <c r="E317">
        <v>0.2</v>
      </c>
      <c r="F317">
        <v>0.2</v>
      </c>
      <c r="G317" s="4">
        <f t="shared" ref="G317" si="284">C317*D317*E317*F317</f>
        <v>4.6000000000000005</v>
      </c>
      <c r="J317" s="28" t="str">
        <f t="shared" ref="J317" si="285">B317</f>
        <v>Carrer Estació, vorera</v>
      </c>
      <c r="K317" s="4">
        <f t="shared" ref="K317" si="286">G317</f>
        <v>4.6000000000000005</v>
      </c>
      <c r="M317">
        <v>22.15</v>
      </c>
      <c r="O317" s="4">
        <f t="shared" ref="O317" si="287">K317*M317</f>
        <v>101.89</v>
      </c>
      <c r="T317" s="4"/>
      <c r="U317" s="4"/>
      <c r="V317" s="4"/>
    </row>
    <row r="318" spans="1:22" x14ac:dyDescent="0.2">
      <c r="A318" s="33">
        <v>1</v>
      </c>
      <c r="B318" s="31" t="s">
        <v>196</v>
      </c>
      <c r="C318">
        <v>1</v>
      </c>
      <c r="D318">
        <v>8</v>
      </c>
      <c r="E318">
        <v>0.2</v>
      </c>
      <c r="F318">
        <v>0.2</v>
      </c>
      <c r="G318" s="4">
        <f t="shared" si="249"/>
        <v>0.32000000000000006</v>
      </c>
      <c r="J318" s="28" t="str">
        <f t="shared" si="250"/>
        <v xml:space="preserve">Carrer Estació, creuament </v>
      </c>
      <c r="K318" s="4">
        <f t="shared" si="251"/>
        <v>0.32000000000000006</v>
      </c>
      <c r="M318">
        <v>22.15</v>
      </c>
      <c r="O318" s="4">
        <f t="shared" si="252"/>
        <v>7.088000000000001</v>
      </c>
      <c r="T318" s="4"/>
      <c r="U318" s="4"/>
      <c r="V318" s="4"/>
    </row>
    <row r="319" spans="1:22" x14ac:dyDescent="0.2">
      <c r="A319" s="33">
        <v>2</v>
      </c>
      <c r="B319" s="31" t="s">
        <v>189</v>
      </c>
      <c r="C319">
        <v>2</v>
      </c>
      <c r="D319">
        <v>113</v>
      </c>
      <c r="E319">
        <v>0.2</v>
      </c>
      <c r="F319">
        <v>0.2</v>
      </c>
      <c r="G319" s="4">
        <f t="shared" ref="G319" si="288">C319*D319*E319*F319</f>
        <v>9.0400000000000009</v>
      </c>
      <c r="J319" s="28" t="str">
        <f t="shared" ref="J319" si="289">B319</f>
        <v>Carrer d’Alfons XIII, vorera</v>
      </c>
      <c r="K319" s="4">
        <f t="shared" ref="K319" si="290">G319</f>
        <v>9.0400000000000009</v>
      </c>
      <c r="M319">
        <v>22.15</v>
      </c>
      <c r="O319" s="4">
        <f t="shared" ref="O319" si="291">K319*M319</f>
        <v>200.23600000000002</v>
      </c>
      <c r="T319" s="4"/>
      <c r="U319" s="4"/>
      <c r="V319" s="4"/>
    </row>
    <row r="320" spans="1:22" x14ac:dyDescent="0.2">
      <c r="A320" s="33">
        <v>1</v>
      </c>
      <c r="B320" s="31" t="s">
        <v>190</v>
      </c>
      <c r="C320">
        <v>1</v>
      </c>
      <c r="D320">
        <v>4</v>
      </c>
      <c r="E320">
        <v>0.2</v>
      </c>
      <c r="F320">
        <v>0.2</v>
      </c>
      <c r="G320" s="4">
        <f t="shared" si="249"/>
        <v>0.16000000000000003</v>
      </c>
      <c r="J320" s="28" t="str">
        <f t="shared" si="250"/>
        <v>Carrer d’Alfons XIII, carrer</v>
      </c>
      <c r="K320" s="4">
        <f t="shared" si="251"/>
        <v>0.16000000000000003</v>
      </c>
      <c r="M320">
        <v>22.15</v>
      </c>
      <c r="O320" s="4">
        <f t="shared" si="252"/>
        <v>3.5440000000000005</v>
      </c>
      <c r="T320" s="4"/>
      <c r="U320" s="4"/>
      <c r="V320" s="4"/>
    </row>
    <row r="321" spans="1:24" x14ac:dyDescent="0.2">
      <c r="A321" s="33">
        <v>1</v>
      </c>
      <c r="B321" s="31" t="s">
        <v>98</v>
      </c>
      <c r="C321">
        <v>1</v>
      </c>
      <c r="D321">
        <v>225</v>
      </c>
      <c r="E321">
        <v>0.2</v>
      </c>
      <c r="F321">
        <v>0.2</v>
      </c>
      <c r="G321" s="4">
        <f t="shared" si="249"/>
        <v>9</v>
      </c>
      <c r="J321" s="28" t="str">
        <f t="shared" ref="J321:J326" si="292">B321</f>
        <v xml:space="preserve">Ctra N-II, lateral sud, </v>
      </c>
      <c r="K321" s="4">
        <f>G321</f>
        <v>9</v>
      </c>
      <c r="M321">
        <v>22.15</v>
      </c>
      <c r="O321" s="4">
        <f t="shared" ref="O321:O326" si="293">K321*M321</f>
        <v>199.35</v>
      </c>
      <c r="T321" s="4"/>
      <c r="U321" s="4"/>
      <c r="V321" s="4"/>
    </row>
    <row r="322" spans="1:24" ht="13.5" customHeight="1" x14ac:dyDescent="0.2">
      <c r="A322" s="33">
        <v>1</v>
      </c>
      <c r="B322" s="31" t="s">
        <v>198</v>
      </c>
      <c r="C322">
        <v>1</v>
      </c>
      <c r="D322">
        <v>15</v>
      </c>
      <c r="E322">
        <v>0.2</v>
      </c>
      <c r="F322">
        <v>0.2</v>
      </c>
      <c r="G322" s="4">
        <f>C322*D322*E322*F322</f>
        <v>0.60000000000000009</v>
      </c>
      <c r="J322" s="28" t="str">
        <f t="shared" si="292"/>
        <v>Ctra N-II-C/Costareta, vorera</v>
      </c>
      <c r="K322" s="4">
        <f t="shared" ref="K322" si="294">G322</f>
        <v>0.60000000000000009</v>
      </c>
      <c r="M322">
        <v>22.15</v>
      </c>
      <c r="O322" s="4">
        <f t="shared" si="293"/>
        <v>13.290000000000001</v>
      </c>
      <c r="T322" s="4"/>
      <c r="U322" s="4"/>
      <c r="V322" s="4"/>
    </row>
    <row r="323" spans="1:24" ht="13.5" customHeight="1" x14ac:dyDescent="0.2">
      <c r="A323" s="33">
        <v>1</v>
      </c>
      <c r="B323" s="31" t="s">
        <v>199</v>
      </c>
      <c r="C323">
        <v>1</v>
      </c>
      <c r="D323">
        <v>30</v>
      </c>
      <c r="E323">
        <v>0.2</v>
      </c>
      <c r="F323">
        <v>0.2</v>
      </c>
      <c r="G323" s="4">
        <f>C323*D323*E323*F323</f>
        <v>1.2000000000000002</v>
      </c>
      <c r="J323" s="28" t="str">
        <f t="shared" si="292"/>
        <v>Ctra N-II-C/Costareta, carrer</v>
      </c>
      <c r="K323" s="4">
        <f t="shared" ref="K323:K325" si="295">G323</f>
        <v>1.2000000000000002</v>
      </c>
      <c r="M323">
        <v>22.15</v>
      </c>
      <c r="O323" s="4">
        <f t="shared" si="293"/>
        <v>26.580000000000002</v>
      </c>
      <c r="S323" s="38" t="s">
        <v>263</v>
      </c>
      <c r="T323" s="38" t="s">
        <v>71</v>
      </c>
      <c r="U323" s="38" t="s">
        <v>71</v>
      </c>
      <c r="V323" s="38" t="s">
        <v>73</v>
      </c>
      <c r="W323" s="38" t="s">
        <v>261</v>
      </c>
      <c r="X323" s="38" t="s">
        <v>265</v>
      </c>
    </row>
    <row r="324" spans="1:24" ht="13.5" customHeight="1" x14ac:dyDescent="0.2">
      <c r="A324" s="33">
        <v>1</v>
      </c>
      <c r="B324" s="31" t="s">
        <v>183</v>
      </c>
      <c r="C324">
        <v>0</v>
      </c>
      <c r="D324">
        <v>20</v>
      </c>
      <c r="E324">
        <v>0.2</v>
      </c>
      <c r="F324">
        <v>0.2</v>
      </c>
      <c r="G324" s="4">
        <f>C324*D324*E324*F324</f>
        <v>0</v>
      </c>
      <c r="J324" s="28" t="str">
        <f t="shared" si="292"/>
        <v>Carrer de la Via Fèrria</v>
      </c>
      <c r="K324" s="4">
        <f t="shared" si="295"/>
        <v>0</v>
      </c>
      <c r="M324">
        <v>22.15</v>
      </c>
      <c r="O324" s="4">
        <f t="shared" si="293"/>
        <v>0</v>
      </c>
      <c r="S324" s="38" t="s">
        <v>264</v>
      </c>
      <c r="T324" s="38" t="s">
        <v>72</v>
      </c>
      <c r="U324" s="38" t="s">
        <v>72</v>
      </c>
      <c r="V324" s="38" t="s">
        <v>74</v>
      </c>
      <c r="W324" s="33"/>
      <c r="X324" s="33" t="s">
        <v>266</v>
      </c>
    </row>
    <row r="325" spans="1:24" ht="13.5" customHeight="1" x14ac:dyDescent="0.2">
      <c r="A325" s="33">
        <v>1</v>
      </c>
      <c r="B325" s="31" t="s">
        <v>184</v>
      </c>
      <c r="C325">
        <v>0</v>
      </c>
      <c r="D325">
        <v>25</v>
      </c>
      <c r="E325">
        <v>0.2</v>
      </c>
      <c r="F325">
        <v>0.2</v>
      </c>
      <c r="G325" s="4">
        <f>C325*D325*E325*F325</f>
        <v>0</v>
      </c>
      <c r="J325" s="28" t="str">
        <f t="shared" si="292"/>
        <v>Creuament sota Via</v>
      </c>
      <c r="K325" s="4">
        <f t="shared" si="295"/>
        <v>0</v>
      </c>
      <c r="M325">
        <v>22.15</v>
      </c>
      <c r="O325" s="4">
        <f t="shared" si="293"/>
        <v>0</v>
      </c>
      <c r="S325" s="33"/>
      <c r="T325" s="38" t="s">
        <v>69</v>
      </c>
      <c r="U325" s="38" t="s">
        <v>70</v>
      </c>
      <c r="V325" s="33" t="s">
        <v>262</v>
      </c>
      <c r="W325" s="33"/>
      <c r="X325" s="33"/>
    </row>
    <row r="326" spans="1:24" ht="13.5" customHeight="1" x14ac:dyDescent="0.2">
      <c r="A326" s="33">
        <v>4</v>
      </c>
      <c r="B326" s="31" t="s">
        <v>215</v>
      </c>
      <c r="C326">
        <v>4</v>
      </c>
      <c r="D326">
        <v>8</v>
      </c>
      <c r="E326">
        <v>0.2</v>
      </c>
      <c r="F326">
        <v>0.2</v>
      </c>
      <c r="G326" s="4">
        <f>C326*D326*E326*F326</f>
        <v>1.2800000000000002</v>
      </c>
      <c r="J326" s="28" t="str">
        <f t="shared" si="292"/>
        <v>Trams hidrants</v>
      </c>
      <c r="K326" s="4">
        <f t="shared" ref="K326" si="296">G326</f>
        <v>1.2800000000000002</v>
      </c>
      <c r="M326">
        <v>22.15</v>
      </c>
      <c r="O326" s="4">
        <f t="shared" si="293"/>
        <v>28.352000000000004</v>
      </c>
      <c r="T326" s="4"/>
      <c r="U326" s="4"/>
      <c r="V326" s="4"/>
    </row>
    <row r="327" spans="1:24" x14ac:dyDescent="0.2">
      <c r="G327" s="4"/>
      <c r="K327" s="4"/>
      <c r="O327" s="4"/>
      <c r="R327" s="13" t="s">
        <v>70</v>
      </c>
      <c r="S327">
        <f>G328*0</f>
        <v>0</v>
      </c>
      <c r="T327" s="4"/>
      <c r="U327" s="4">
        <f>S327+U284</f>
        <v>27.4725</v>
      </c>
      <c r="V327" s="4">
        <f>S327/7.5</f>
        <v>0</v>
      </c>
      <c r="W327" s="4">
        <f>V327+W284</f>
        <v>3.6629999999999998</v>
      </c>
    </row>
    <row r="328" spans="1:24" x14ac:dyDescent="0.2">
      <c r="B328" s="9" t="s">
        <v>26</v>
      </c>
      <c r="G328" s="6">
        <f>SUM(G290:G326)</f>
        <v>99.56</v>
      </c>
      <c r="J328" s="9" t="s">
        <v>26</v>
      </c>
      <c r="K328" s="6">
        <f>G328</f>
        <v>99.56</v>
      </c>
      <c r="O328" s="6">
        <f>SUM(O290:O326)</f>
        <v>2205.2539999999995</v>
      </c>
      <c r="R328" s="13" t="s">
        <v>69</v>
      </c>
      <c r="S328">
        <f>G328*0.04</f>
        <v>3.9824000000000002</v>
      </c>
      <c r="T328">
        <f>S328+T285</f>
        <v>526.17215999999996</v>
      </c>
      <c r="U328" s="4"/>
      <c r="V328" s="4">
        <f>S328/7.5</f>
        <v>0.53098666666666672</v>
      </c>
      <c r="W328" s="4">
        <f>V328+W285</f>
        <v>70.156287999999989</v>
      </c>
      <c r="X328">
        <f>T328/7.5</f>
        <v>70.156287999999989</v>
      </c>
    </row>
    <row r="329" spans="1:24" x14ac:dyDescent="0.2">
      <c r="G329" s="3"/>
      <c r="O329" s="4"/>
      <c r="U329" s="4"/>
      <c r="V329" s="4"/>
    </row>
    <row r="330" spans="1:24" x14ac:dyDescent="0.2">
      <c r="C330" s="2" t="s">
        <v>0</v>
      </c>
      <c r="D330" s="2" t="s">
        <v>1</v>
      </c>
      <c r="E330" s="2" t="s">
        <v>2</v>
      </c>
      <c r="F330" s="18" t="s">
        <v>3</v>
      </c>
      <c r="G330" s="18" t="s">
        <v>34</v>
      </c>
      <c r="K330" s="18" t="str">
        <f>G330</f>
        <v>Total m³</v>
      </c>
      <c r="L330" s="2"/>
      <c r="M330" s="2" t="s">
        <v>22</v>
      </c>
      <c r="N330" s="2"/>
      <c r="O330" s="18" t="s">
        <v>122</v>
      </c>
      <c r="T330" s="4"/>
      <c r="U330" s="4"/>
      <c r="V330" s="4"/>
    </row>
    <row r="331" spans="1:24" x14ac:dyDescent="0.2">
      <c r="A331" s="13" t="s">
        <v>134</v>
      </c>
      <c r="I331" t="str">
        <f>A331</f>
        <v>Rebliment i piconatge vorera d'amplada més</v>
      </c>
      <c r="S331" s="13"/>
      <c r="T331" s="13"/>
      <c r="U331" s="13"/>
      <c r="V331" s="13"/>
    </row>
    <row r="332" spans="1:24" x14ac:dyDescent="0.2">
      <c r="A332" t="s">
        <v>131</v>
      </c>
      <c r="G332" s="4"/>
      <c r="I332" t="str">
        <f>A332</f>
        <v>de 0,6 i fins a 1 m, amb sorra, en tongades</v>
      </c>
      <c r="K332" s="4"/>
      <c r="O332" s="4"/>
      <c r="T332" s="13"/>
      <c r="U332" s="13"/>
      <c r="V332" s="13"/>
    </row>
    <row r="333" spans="1:24" x14ac:dyDescent="0.2">
      <c r="A333" t="s">
        <v>132</v>
      </c>
      <c r="G333" s="4"/>
      <c r="I333" t="str">
        <f>A333</f>
        <v>de gruix de més de 5 i fins a 10 cm utilitzant</v>
      </c>
      <c r="K333" s="4"/>
      <c r="O333" s="4"/>
      <c r="T333" s="13"/>
      <c r="U333" s="13"/>
    </row>
    <row r="334" spans="1:24" x14ac:dyDescent="0.2">
      <c r="A334" t="s">
        <v>40</v>
      </c>
      <c r="G334" s="4"/>
      <c r="I334" t="str">
        <f>A334</f>
        <v>picó vibrant.</v>
      </c>
      <c r="K334" s="4"/>
      <c r="O334" s="4"/>
      <c r="T334" s="4"/>
      <c r="U334" s="4"/>
      <c r="V334" s="4"/>
    </row>
    <row r="335" spans="1:24" ht="20.25" customHeight="1" x14ac:dyDescent="0.2">
      <c r="A335" s="33">
        <v>1</v>
      </c>
      <c r="B335" s="28" t="s">
        <v>175</v>
      </c>
      <c r="C335">
        <v>1</v>
      </c>
      <c r="D335">
        <v>150</v>
      </c>
      <c r="E335">
        <v>0.8</v>
      </c>
      <c r="F335">
        <v>0.05</v>
      </c>
      <c r="G335" s="4">
        <f t="shared" ref="G335:G348" si="297">C335*D335*E335*F335</f>
        <v>6</v>
      </c>
      <c r="J335" s="28" t="str">
        <f t="shared" ref="J335:J363" si="298">B335</f>
        <v>C St Josep Est, vorera</v>
      </c>
      <c r="K335" s="4">
        <f t="shared" ref="K335:K363" si="299">G335</f>
        <v>6</v>
      </c>
      <c r="M335">
        <v>22.15</v>
      </c>
      <c r="O335" s="4">
        <f t="shared" ref="O335:O363" si="300">K335*M335</f>
        <v>132.89999999999998</v>
      </c>
      <c r="T335" s="4"/>
      <c r="U335" s="4"/>
      <c r="V335" s="4"/>
    </row>
    <row r="336" spans="1:24" x14ac:dyDescent="0.2">
      <c r="A336" s="33">
        <v>1</v>
      </c>
      <c r="B336" s="28" t="s">
        <v>176</v>
      </c>
      <c r="C336">
        <v>0</v>
      </c>
      <c r="D336">
        <v>6</v>
      </c>
      <c r="E336">
        <v>0</v>
      </c>
      <c r="F336">
        <v>0</v>
      </c>
      <c r="G336" s="4">
        <f t="shared" si="297"/>
        <v>0</v>
      </c>
      <c r="J336" s="28" t="str">
        <f t="shared" si="298"/>
        <v>C St Josep Est, carrer</v>
      </c>
      <c r="K336" s="4">
        <f t="shared" si="299"/>
        <v>0</v>
      </c>
      <c r="M336">
        <v>22.15</v>
      </c>
      <c r="O336" s="4">
        <f t="shared" si="300"/>
        <v>0</v>
      </c>
      <c r="T336" s="4"/>
      <c r="U336" s="4"/>
      <c r="V336" s="4"/>
    </row>
    <row r="337" spans="1:22" x14ac:dyDescent="0.2">
      <c r="A337" s="33">
        <v>1</v>
      </c>
      <c r="B337" s="28" t="s">
        <v>177</v>
      </c>
      <c r="C337">
        <v>1</v>
      </c>
      <c r="D337">
        <v>166</v>
      </c>
      <c r="E337">
        <v>0.8</v>
      </c>
      <c r="F337">
        <v>0.05</v>
      </c>
      <c r="G337" s="20">
        <f>C337*D337*E337*F337</f>
        <v>6.6400000000000006</v>
      </c>
      <c r="J337" s="28" t="str">
        <f t="shared" si="298"/>
        <v>C St Josep Oest, vorera</v>
      </c>
      <c r="K337" s="4">
        <f t="shared" si="299"/>
        <v>6.6400000000000006</v>
      </c>
      <c r="M337">
        <v>22.15</v>
      </c>
      <c r="O337" s="4">
        <f t="shared" si="300"/>
        <v>147.07599999999999</v>
      </c>
      <c r="V337" s="4"/>
    </row>
    <row r="338" spans="1:22" x14ac:dyDescent="0.2">
      <c r="A338" s="33">
        <v>1</v>
      </c>
      <c r="B338" s="28" t="s">
        <v>178</v>
      </c>
      <c r="C338">
        <v>0</v>
      </c>
      <c r="D338">
        <v>9</v>
      </c>
      <c r="E338">
        <v>0</v>
      </c>
      <c r="F338">
        <v>0</v>
      </c>
      <c r="G338" s="20">
        <f t="shared" ref="G338:G339" si="301">C338*D338*E338*F338</f>
        <v>0</v>
      </c>
      <c r="J338" s="28" t="str">
        <f t="shared" si="298"/>
        <v>C St Josep Oest, carrer</v>
      </c>
      <c r="K338" s="4">
        <f t="shared" si="299"/>
        <v>0</v>
      </c>
      <c r="M338">
        <v>22.15</v>
      </c>
      <c r="O338" s="4">
        <f t="shared" si="300"/>
        <v>0</v>
      </c>
      <c r="V338" s="4"/>
    </row>
    <row r="339" spans="1:22" x14ac:dyDescent="0.2">
      <c r="A339" s="33">
        <v>1</v>
      </c>
      <c r="B339" s="31" t="s">
        <v>191</v>
      </c>
      <c r="C339">
        <v>0</v>
      </c>
      <c r="D339">
        <v>56</v>
      </c>
      <c r="E339">
        <v>0</v>
      </c>
      <c r="F339">
        <v>0</v>
      </c>
      <c r="G339" s="4">
        <f t="shared" si="301"/>
        <v>0</v>
      </c>
      <c r="J339" s="28" t="str">
        <f t="shared" ref="J339" si="302">B339</f>
        <v>C Ponent, carrer</v>
      </c>
      <c r="K339" s="4">
        <f t="shared" ref="K339" si="303">G339</f>
        <v>0</v>
      </c>
      <c r="M339">
        <v>22.15</v>
      </c>
      <c r="O339" s="4">
        <f t="shared" ref="O339" si="304">K339*M339</f>
        <v>0</v>
      </c>
      <c r="T339" s="4"/>
      <c r="U339" s="4"/>
      <c r="V339" s="4"/>
    </row>
    <row r="340" spans="1:22" x14ac:dyDescent="0.2">
      <c r="A340" s="33">
        <v>2</v>
      </c>
      <c r="B340" s="31" t="s">
        <v>204</v>
      </c>
      <c r="C340">
        <v>2</v>
      </c>
      <c r="D340">
        <v>30</v>
      </c>
      <c r="E340">
        <v>0.8</v>
      </c>
      <c r="F340">
        <v>0.05</v>
      </c>
      <c r="G340" s="4">
        <f t="shared" si="297"/>
        <v>2.4000000000000004</v>
      </c>
      <c r="J340" s="28" t="str">
        <f t="shared" si="298"/>
        <v>C Ponent, vorera</v>
      </c>
      <c r="K340" s="4">
        <f t="shared" si="299"/>
        <v>2.4000000000000004</v>
      </c>
      <c r="M340">
        <v>22.15</v>
      </c>
      <c r="O340" s="4">
        <f t="shared" si="300"/>
        <v>53.160000000000004</v>
      </c>
      <c r="T340" s="4"/>
      <c r="U340" s="4"/>
      <c r="V340" s="4"/>
    </row>
    <row r="341" spans="1:22" x14ac:dyDescent="0.2">
      <c r="A341" s="33">
        <v>1</v>
      </c>
      <c r="B341" s="31" t="s">
        <v>192</v>
      </c>
      <c r="C341">
        <v>0</v>
      </c>
      <c r="D341">
        <v>105</v>
      </c>
      <c r="E341">
        <v>0</v>
      </c>
      <c r="F341">
        <v>0</v>
      </c>
      <c r="G341" s="4">
        <f t="shared" si="297"/>
        <v>0</v>
      </c>
      <c r="J341" s="28" t="str">
        <f t="shared" si="298"/>
        <v>C Ramon Felip, carrer</v>
      </c>
      <c r="K341" s="4">
        <f t="shared" si="299"/>
        <v>0</v>
      </c>
      <c r="M341">
        <v>22.15</v>
      </c>
      <c r="O341" s="4">
        <f t="shared" si="300"/>
        <v>0</v>
      </c>
      <c r="T341" s="4"/>
      <c r="U341" s="4"/>
      <c r="V341" s="4"/>
    </row>
    <row r="342" spans="1:22" x14ac:dyDescent="0.2">
      <c r="A342" s="33">
        <v>1</v>
      </c>
      <c r="B342" s="31" t="s">
        <v>193</v>
      </c>
      <c r="C342">
        <v>0</v>
      </c>
      <c r="D342">
        <v>185</v>
      </c>
      <c r="E342">
        <v>0</v>
      </c>
      <c r="F342">
        <v>0</v>
      </c>
      <c r="G342" s="4">
        <f t="shared" ref="G342" si="305">C342*D342*E342*F342</f>
        <v>0</v>
      </c>
      <c r="J342" s="28" t="str">
        <f t="shared" ref="J342" si="306">B342</f>
        <v>Carrer de Lleida, carrer</v>
      </c>
      <c r="K342" s="4">
        <f t="shared" ref="K342" si="307">G342</f>
        <v>0</v>
      </c>
      <c r="M342">
        <v>22.15</v>
      </c>
      <c r="O342" s="4">
        <f t="shared" ref="O342" si="308">K342*M342</f>
        <v>0</v>
      </c>
      <c r="T342" s="4"/>
      <c r="U342" s="4"/>
      <c r="V342" s="4"/>
    </row>
    <row r="343" spans="1:22" x14ac:dyDescent="0.2">
      <c r="A343" s="33">
        <v>1</v>
      </c>
      <c r="B343" s="31" t="s">
        <v>202</v>
      </c>
      <c r="C343">
        <v>1</v>
      </c>
      <c r="D343">
        <v>22</v>
      </c>
      <c r="E343">
        <v>1.2</v>
      </c>
      <c r="F343">
        <v>0.05</v>
      </c>
      <c r="G343" s="4">
        <f t="shared" si="297"/>
        <v>1.32</v>
      </c>
      <c r="J343" s="28" t="str">
        <f t="shared" si="298"/>
        <v>Carrer de Lleida, vorera</v>
      </c>
      <c r="K343" s="4">
        <f t="shared" si="299"/>
        <v>1.32</v>
      </c>
      <c r="M343">
        <v>22.15</v>
      </c>
      <c r="O343" s="4">
        <f t="shared" si="300"/>
        <v>29.238</v>
      </c>
      <c r="T343" s="4"/>
      <c r="U343" s="4"/>
      <c r="V343" s="4"/>
    </row>
    <row r="344" spans="1:22" x14ac:dyDescent="0.2">
      <c r="A344" s="33">
        <v>1</v>
      </c>
      <c r="B344" s="31" t="s">
        <v>203</v>
      </c>
      <c r="C344">
        <v>0</v>
      </c>
      <c r="D344">
        <v>12</v>
      </c>
      <c r="E344">
        <v>0</v>
      </c>
      <c r="F344">
        <v>0</v>
      </c>
      <c r="G344" s="4">
        <f t="shared" si="297"/>
        <v>0</v>
      </c>
      <c r="J344" s="28" t="str">
        <f t="shared" si="298"/>
        <v>Carrer de Lleida, enllaç N-II</v>
      </c>
      <c r="K344" s="4">
        <f t="shared" si="299"/>
        <v>0</v>
      </c>
      <c r="M344">
        <v>22.15</v>
      </c>
      <c r="O344" s="4">
        <f t="shared" si="300"/>
        <v>0</v>
      </c>
      <c r="T344" s="4"/>
      <c r="U344" s="4"/>
      <c r="V344" s="4"/>
    </row>
    <row r="345" spans="1:22" x14ac:dyDescent="0.2">
      <c r="A345" s="33">
        <v>1</v>
      </c>
      <c r="B345" s="31" t="s">
        <v>212</v>
      </c>
      <c r="C345">
        <v>1</v>
      </c>
      <c r="D345">
        <v>20</v>
      </c>
      <c r="E345">
        <v>1.2</v>
      </c>
      <c r="F345">
        <v>0.05</v>
      </c>
      <c r="G345" s="4">
        <f t="shared" ref="G345" si="309">C345*D345*E345*F345</f>
        <v>1.2000000000000002</v>
      </c>
      <c r="J345" s="28" t="str">
        <f t="shared" ref="J345" si="310">B345</f>
        <v>Plaça Font, vorera</v>
      </c>
      <c r="K345" s="4">
        <f t="shared" ref="K345" si="311">G345</f>
        <v>1.2000000000000002</v>
      </c>
      <c r="M345">
        <v>22.15</v>
      </c>
      <c r="O345" s="4">
        <f t="shared" ref="O345" si="312">K345*M345</f>
        <v>26.580000000000002</v>
      </c>
      <c r="T345" s="4"/>
      <c r="U345" s="4"/>
      <c r="V345" s="4"/>
    </row>
    <row r="346" spans="1:22" x14ac:dyDescent="0.2">
      <c r="A346" s="33">
        <v>1</v>
      </c>
      <c r="B346" s="31" t="s">
        <v>213</v>
      </c>
      <c r="C346">
        <v>0</v>
      </c>
      <c r="D346">
        <v>20</v>
      </c>
      <c r="E346">
        <v>0</v>
      </c>
      <c r="F346">
        <v>0</v>
      </c>
      <c r="G346" s="4">
        <f t="shared" si="297"/>
        <v>0</v>
      </c>
      <c r="J346" s="28" t="str">
        <f t="shared" si="298"/>
        <v>Plaça Font, enllaç</v>
      </c>
      <c r="K346" s="4">
        <f t="shared" si="299"/>
        <v>0</v>
      </c>
      <c r="M346">
        <v>22.15</v>
      </c>
      <c r="O346" s="4">
        <f t="shared" si="300"/>
        <v>0</v>
      </c>
      <c r="T346" s="4"/>
      <c r="U346" s="4"/>
      <c r="V346" s="4"/>
    </row>
    <row r="347" spans="1:22" x14ac:dyDescent="0.2">
      <c r="A347" s="33">
        <v>2</v>
      </c>
      <c r="B347" s="31" t="s">
        <v>194</v>
      </c>
      <c r="C347">
        <v>2</v>
      </c>
      <c r="D347">
        <v>108</v>
      </c>
      <c r="E347">
        <v>0.8</v>
      </c>
      <c r="F347">
        <v>0.05</v>
      </c>
      <c r="G347" s="4">
        <f t="shared" ref="G347" si="313">C347*D347*E347*F347</f>
        <v>8.64</v>
      </c>
      <c r="J347" s="28" t="str">
        <f t="shared" ref="J347" si="314">B347</f>
        <v>C de la Teuleria, vorera</v>
      </c>
      <c r="K347" s="4">
        <f t="shared" ref="K347" si="315">G347</f>
        <v>8.64</v>
      </c>
      <c r="M347">
        <v>22.15</v>
      </c>
      <c r="O347" s="4">
        <f t="shared" ref="O347" si="316">K347*M347</f>
        <v>191.376</v>
      </c>
      <c r="T347" s="4"/>
      <c r="U347" s="4"/>
      <c r="V347" s="4"/>
    </row>
    <row r="348" spans="1:22" x14ac:dyDescent="0.2">
      <c r="A348" s="33">
        <v>1</v>
      </c>
      <c r="B348" s="31" t="s">
        <v>214</v>
      </c>
      <c r="C348">
        <v>0</v>
      </c>
      <c r="D348">
        <v>5</v>
      </c>
      <c r="E348">
        <v>0</v>
      </c>
      <c r="F348">
        <v>0</v>
      </c>
      <c r="G348" s="4">
        <f t="shared" si="297"/>
        <v>0</v>
      </c>
      <c r="J348" s="28" t="str">
        <f t="shared" si="298"/>
        <v>C de la Teuleria, carrer</v>
      </c>
      <c r="K348" s="4">
        <f t="shared" si="299"/>
        <v>0</v>
      </c>
      <c r="M348">
        <v>22.15</v>
      </c>
      <c r="O348" s="4">
        <f t="shared" si="300"/>
        <v>0</v>
      </c>
      <c r="T348" s="4"/>
      <c r="U348" s="4"/>
      <c r="V348" s="4"/>
    </row>
    <row r="349" spans="1:22" ht="14.25" customHeight="1" x14ac:dyDescent="0.2">
      <c r="A349" s="33">
        <v>1</v>
      </c>
      <c r="B349" s="31" t="s">
        <v>179</v>
      </c>
      <c r="C349">
        <v>1</v>
      </c>
      <c r="D349">
        <v>170</v>
      </c>
      <c r="E349">
        <v>1.2</v>
      </c>
      <c r="F349">
        <v>0.05</v>
      </c>
      <c r="G349" s="4">
        <f>C349*D349*E349*F349</f>
        <v>10.200000000000001</v>
      </c>
      <c r="J349" s="28" t="str">
        <f t="shared" ref="J349:J350" si="317">B349</f>
        <v>Ram Fuster i Rabé E, vorera</v>
      </c>
      <c r="K349" s="4">
        <f t="shared" ref="K349:K350" si="318">G349</f>
        <v>10.200000000000001</v>
      </c>
      <c r="M349">
        <v>22.15</v>
      </c>
      <c r="O349" s="4">
        <f t="shared" ref="O349:O350" si="319">K349*M349</f>
        <v>225.93</v>
      </c>
      <c r="T349" s="4"/>
      <c r="U349" s="4"/>
      <c r="V349" s="4"/>
    </row>
    <row r="350" spans="1:22" ht="14.25" customHeight="1" x14ac:dyDescent="0.2">
      <c r="A350" s="33">
        <v>1</v>
      </c>
      <c r="B350" s="31" t="s">
        <v>180</v>
      </c>
      <c r="C350">
        <v>0</v>
      </c>
      <c r="D350">
        <v>30</v>
      </c>
      <c r="E350">
        <v>0</v>
      </c>
      <c r="F350">
        <v>0</v>
      </c>
      <c r="G350" s="4">
        <f>C350*D350*E350*F350</f>
        <v>0</v>
      </c>
      <c r="J350" s="28" t="str">
        <f t="shared" si="317"/>
        <v>Ram Fuster i Rabés E, carrer</v>
      </c>
      <c r="K350" s="4">
        <f t="shared" si="318"/>
        <v>0</v>
      </c>
      <c r="M350">
        <v>22.15</v>
      </c>
      <c r="O350" s="4">
        <f t="shared" si="319"/>
        <v>0</v>
      </c>
      <c r="T350" s="4"/>
      <c r="U350" s="4"/>
      <c r="V350" s="4"/>
    </row>
    <row r="351" spans="1:22" ht="14.25" customHeight="1" x14ac:dyDescent="0.2">
      <c r="A351" s="33">
        <v>1</v>
      </c>
      <c r="B351" s="31" t="s">
        <v>181</v>
      </c>
      <c r="C351">
        <v>1</v>
      </c>
      <c r="D351">
        <v>180</v>
      </c>
      <c r="E351">
        <v>1</v>
      </c>
      <c r="F351">
        <v>0.05</v>
      </c>
      <c r="G351" s="4">
        <f>C351*D351*E351*F351</f>
        <v>9</v>
      </c>
      <c r="J351" s="28" t="str">
        <f t="shared" si="298"/>
        <v>Ram Fuster i Rabé O, vorera</v>
      </c>
      <c r="K351" s="4">
        <f t="shared" si="299"/>
        <v>9</v>
      </c>
      <c r="M351">
        <v>22.15</v>
      </c>
      <c r="O351" s="4">
        <f t="shared" si="300"/>
        <v>199.35</v>
      </c>
      <c r="T351" s="4"/>
      <c r="U351" s="4"/>
      <c r="V351" s="4"/>
    </row>
    <row r="352" spans="1:22" ht="14.25" customHeight="1" x14ac:dyDescent="0.2">
      <c r="A352" s="33">
        <v>1</v>
      </c>
      <c r="B352" s="31" t="s">
        <v>182</v>
      </c>
      <c r="C352">
        <v>0</v>
      </c>
      <c r="D352">
        <v>6</v>
      </c>
      <c r="E352">
        <v>0</v>
      </c>
      <c r="F352">
        <v>0</v>
      </c>
      <c r="G352" s="4">
        <f>C352*D352*E352*F352</f>
        <v>0</v>
      </c>
      <c r="J352" s="28" t="str">
        <f t="shared" si="298"/>
        <v>Ram Fuster i Rabés O, carrer</v>
      </c>
      <c r="K352" s="4">
        <f t="shared" si="299"/>
        <v>0</v>
      </c>
      <c r="M352">
        <v>22.15</v>
      </c>
      <c r="O352" s="4">
        <f t="shared" si="300"/>
        <v>0</v>
      </c>
      <c r="T352" s="4"/>
      <c r="U352" s="4"/>
      <c r="V352" s="4"/>
    </row>
    <row r="353" spans="1:24" ht="14.25" customHeight="1" x14ac:dyDescent="0.2">
      <c r="A353" s="33">
        <v>1</v>
      </c>
      <c r="B353" s="31" t="s">
        <v>185</v>
      </c>
      <c r="C353">
        <v>1</v>
      </c>
      <c r="D353">
        <v>55</v>
      </c>
      <c r="E353">
        <v>1.2</v>
      </c>
      <c r="F353">
        <v>0.05</v>
      </c>
      <c r="G353" s="4">
        <f t="shared" ref="G353:G354" si="320">C353*D353*E353*F353</f>
        <v>3.3000000000000003</v>
      </c>
      <c r="J353" s="28" t="str">
        <f t="shared" si="298"/>
        <v>C/Miquel Parcerisa E, vorera</v>
      </c>
      <c r="K353" s="4">
        <f t="shared" si="299"/>
        <v>3.3000000000000003</v>
      </c>
      <c r="M353">
        <v>22.15</v>
      </c>
      <c r="O353" s="4">
        <f t="shared" si="300"/>
        <v>73.094999999999999</v>
      </c>
      <c r="T353" s="4"/>
      <c r="U353" s="4"/>
      <c r="V353" s="4"/>
    </row>
    <row r="354" spans="1:24" ht="14.25" customHeight="1" x14ac:dyDescent="0.2">
      <c r="A354" s="33">
        <v>1</v>
      </c>
      <c r="B354" s="31" t="s">
        <v>188</v>
      </c>
      <c r="C354">
        <v>0</v>
      </c>
      <c r="D354">
        <v>0</v>
      </c>
      <c r="E354">
        <v>0</v>
      </c>
      <c r="F354">
        <v>0</v>
      </c>
      <c r="G354" s="4">
        <f t="shared" si="320"/>
        <v>0</v>
      </c>
      <c r="J354" s="28" t="str">
        <f t="shared" ref="J354" si="321">B354</f>
        <v>C/Miquel Parcerisa E, carrer</v>
      </c>
      <c r="K354" s="4">
        <f t="shared" ref="K354" si="322">G354</f>
        <v>0</v>
      </c>
      <c r="M354">
        <v>22.15</v>
      </c>
      <c r="O354" s="4">
        <f t="shared" ref="O354" si="323">K354*M354</f>
        <v>0</v>
      </c>
      <c r="T354" s="4"/>
      <c r="U354" s="4"/>
      <c r="V354" s="4"/>
    </row>
    <row r="355" spans="1:24" ht="14.25" customHeight="1" x14ac:dyDescent="0.2">
      <c r="A355" s="33">
        <v>1</v>
      </c>
      <c r="B355" s="31" t="s">
        <v>186</v>
      </c>
      <c r="C355">
        <v>1</v>
      </c>
      <c r="D355">
        <v>145</v>
      </c>
      <c r="E355">
        <v>1</v>
      </c>
      <c r="F355">
        <v>0.05</v>
      </c>
      <c r="G355" s="4">
        <f t="shared" ref="G355" si="324">C355*D355*E355*F355</f>
        <v>7.25</v>
      </c>
      <c r="J355" s="28" t="str">
        <f t="shared" ref="J355" si="325">B355</f>
        <v>C/Miquel Parcerisa O, vorera</v>
      </c>
      <c r="K355" s="4">
        <f t="shared" ref="K355" si="326">G355</f>
        <v>7.25</v>
      </c>
      <c r="M355">
        <v>22.15</v>
      </c>
      <c r="O355" s="4">
        <f t="shared" ref="O355" si="327">K355*M355</f>
        <v>160.58749999999998</v>
      </c>
      <c r="T355" s="4"/>
      <c r="U355" s="4"/>
      <c r="V355" s="4"/>
    </row>
    <row r="356" spans="1:24" ht="14.25" customHeight="1" x14ac:dyDescent="0.2">
      <c r="A356" s="33">
        <v>1</v>
      </c>
      <c r="B356" s="31" t="s">
        <v>187</v>
      </c>
      <c r="C356">
        <v>0</v>
      </c>
      <c r="D356">
        <v>45</v>
      </c>
      <c r="E356">
        <v>0</v>
      </c>
      <c r="F356">
        <v>0</v>
      </c>
      <c r="G356" s="4">
        <f t="shared" ref="G356:G364" si="328">C356*D356*E356*F356</f>
        <v>0</v>
      </c>
      <c r="J356" s="28" t="str">
        <f t="shared" si="298"/>
        <v>C/Miquel Parcerisa O, carrer</v>
      </c>
      <c r="K356" s="4">
        <f t="shared" si="299"/>
        <v>0</v>
      </c>
      <c r="M356">
        <v>22.15</v>
      </c>
      <c r="O356" s="4">
        <f t="shared" si="300"/>
        <v>0</v>
      </c>
      <c r="T356" s="4"/>
      <c r="U356" s="4"/>
      <c r="V356" s="4"/>
    </row>
    <row r="357" spans="1:24" ht="12.75" customHeight="1" x14ac:dyDescent="0.2">
      <c r="A357" s="33">
        <v>1</v>
      </c>
      <c r="B357" s="31" t="s">
        <v>200</v>
      </c>
      <c r="C357">
        <v>1</v>
      </c>
      <c r="D357">
        <v>45</v>
      </c>
      <c r="E357">
        <v>1.2</v>
      </c>
      <c r="F357">
        <v>0.05</v>
      </c>
      <c r="G357" s="4">
        <f t="shared" si="328"/>
        <v>2.7</v>
      </c>
      <c r="J357" s="28" t="str">
        <f t="shared" si="298"/>
        <v>Zona Pl. Catalunya, vorera</v>
      </c>
      <c r="K357" s="4">
        <f t="shared" si="299"/>
        <v>2.7</v>
      </c>
      <c r="M357">
        <v>22.15</v>
      </c>
      <c r="O357" s="4">
        <f t="shared" si="300"/>
        <v>59.805</v>
      </c>
      <c r="T357" s="4"/>
      <c r="U357" s="4"/>
      <c r="V357" s="4"/>
    </row>
    <row r="358" spans="1:24" x14ac:dyDescent="0.2">
      <c r="A358" s="33">
        <v>1</v>
      </c>
      <c r="B358" s="31" t="s">
        <v>195</v>
      </c>
      <c r="C358">
        <v>1</v>
      </c>
      <c r="D358">
        <v>90</v>
      </c>
      <c r="E358">
        <v>1</v>
      </c>
      <c r="F358">
        <v>0.05</v>
      </c>
      <c r="G358" s="4">
        <f t="shared" ref="G358" si="329">C358*D358*E358*F358</f>
        <v>4.5</v>
      </c>
      <c r="J358" s="28" t="str">
        <f t="shared" ref="J358" si="330">B358</f>
        <v>C de Pompeu Fabra, vorera</v>
      </c>
      <c r="K358" s="4">
        <f t="shared" ref="K358" si="331">G358</f>
        <v>4.5</v>
      </c>
      <c r="M358">
        <v>22.15</v>
      </c>
      <c r="O358" s="4">
        <f t="shared" ref="O358" si="332">K358*M358</f>
        <v>99.674999999999997</v>
      </c>
      <c r="T358" s="4"/>
      <c r="U358" s="4"/>
      <c r="V358" s="4"/>
    </row>
    <row r="359" spans="1:24" x14ac:dyDescent="0.2">
      <c r="A359" s="33">
        <v>1</v>
      </c>
      <c r="B359" s="31" t="s">
        <v>211</v>
      </c>
      <c r="C359">
        <v>0</v>
      </c>
      <c r="D359">
        <v>36</v>
      </c>
      <c r="E359">
        <v>0</v>
      </c>
      <c r="F359">
        <v>0</v>
      </c>
      <c r="G359" s="4">
        <f t="shared" si="328"/>
        <v>0</v>
      </c>
      <c r="J359" s="28" t="str">
        <f t="shared" si="298"/>
        <v>C de Pompeu Fabra, enllaç</v>
      </c>
      <c r="K359" s="4">
        <f t="shared" si="299"/>
        <v>0</v>
      </c>
      <c r="M359">
        <v>22.15</v>
      </c>
      <c r="O359" s="4">
        <f t="shared" si="300"/>
        <v>0</v>
      </c>
      <c r="T359" s="4"/>
      <c r="U359" s="4"/>
      <c r="V359" s="4"/>
    </row>
    <row r="360" spans="1:24" x14ac:dyDescent="0.2">
      <c r="A360" s="33">
        <v>1</v>
      </c>
      <c r="B360" s="31" t="s">
        <v>197</v>
      </c>
      <c r="C360">
        <v>1</v>
      </c>
      <c r="D360">
        <v>115</v>
      </c>
      <c r="E360">
        <v>1</v>
      </c>
      <c r="F360">
        <v>0.05</v>
      </c>
      <c r="G360" s="4">
        <f t="shared" ref="G360" si="333">C360*D360*E360*F360</f>
        <v>5.75</v>
      </c>
      <c r="J360" s="28" t="str">
        <f t="shared" ref="J360" si="334">B360</f>
        <v>Carrer Estació, vorera</v>
      </c>
      <c r="K360" s="4">
        <f t="shared" ref="K360" si="335">G360</f>
        <v>5.75</v>
      </c>
      <c r="M360">
        <v>22.15</v>
      </c>
      <c r="O360" s="4">
        <f t="shared" ref="O360" si="336">K360*M360</f>
        <v>127.3625</v>
      </c>
      <c r="T360" s="4"/>
      <c r="U360" s="4"/>
      <c r="V360" s="4"/>
    </row>
    <row r="361" spans="1:24" x14ac:dyDescent="0.2">
      <c r="A361" s="33">
        <v>1</v>
      </c>
      <c r="B361" s="31" t="s">
        <v>196</v>
      </c>
      <c r="C361">
        <v>0</v>
      </c>
      <c r="D361">
        <v>8</v>
      </c>
      <c r="E361">
        <v>0</v>
      </c>
      <c r="F361">
        <v>0</v>
      </c>
      <c r="G361" s="4">
        <f t="shared" si="328"/>
        <v>0</v>
      </c>
      <c r="J361" s="28" t="str">
        <f t="shared" si="298"/>
        <v xml:space="preserve">Carrer Estació, creuament </v>
      </c>
      <c r="K361" s="4">
        <f t="shared" si="299"/>
        <v>0</v>
      </c>
      <c r="M361">
        <v>22.15</v>
      </c>
      <c r="O361" s="4">
        <f t="shared" si="300"/>
        <v>0</v>
      </c>
      <c r="T361" s="4"/>
      <c r="U361" s="4"/>
      <c r="V361" s="4"/>
    </row>
    <row r="362" spans="1:24" x14ac:dyDescent="0.2">
      <c r="A362" s="33">
        <v>2</v>
      </c>
      <c r="B362" s="31" t="s">
        <v>189</v>
      </c>
      <c r="C362">
        <v>2</v>
      </c>
      <c r="D362">
        <v>113</v>
      </c>
      <c r="E362">
        <v>1</v>
      </c>
      <c r="F362">
        <v>0.05</v>
      </c>
      <c r="G362" s="4">
        <f t="shared" ref="G362" si="337">C362*D362*E362*F362</f>
        <v>11.3</v>
      </c>
      <c r="J362" s="28" t="str">
        <f t="shared" ref="J362" si="338">B362</f>
        <v>Carrer d’Alfons XIII, vorera</v>
      </c>
      <c r="K362" s="4">
        <f t="shared" ref="K362" si="339">G362</f>
        <v>11.3</v>
      </c>
      <c r="M362">
        <v>22.15</v>
      </c>
      <c r="O362" s="4">
        <f t="shared" ref="O362" si="340">K362*M362</f>
        <v>250.29499999999999</v>
      </c>
      <c r="T362" s="4"/>
      <c r="U362" s="4"/>
      <c r="V362" s="4"/>
    </row>
    <row r="363" spans="1:24" x14ac:dyDescent="0.2">
      <c r="A363" s="33">
        <v>1</v>
      </c>
      <c r="B363" s="31" t="s">
        <v>190</v>
      </c>
      <c r="C363">
        <v>0</v>
      </c>
      <c r="D363">
        <v>4</v>
      </c>
      <c r="E363">
        <v>0</v>
      </c>
      <c r="F363">
        <v>0</v>
      </c>
      <c r="G363" s="4">
        <f t="shared" si="328"/>
        <v>0</v>
      </c>
      <c r="J363" s="28" t="str">
        <f t="shared" si="298"/>
        <v>Carrer d’Alfons XIII, carrer</v>
      </c>
      <c r="K363" s="4">
        <f t="shared" si="299"/>
        <v>0</v>
      </c>
      <c r="M363">
        <v>22.15</v>
      </c>
      <c r="O363" s="4">
        <f t="shared" si="300"/>
        <v>0</v>
      </c>
      <c r="T363" s="4"/>
      <c r="U363" s="4"/>
      <c r="V363" s="4"/>
    </row>
    <row r="364" spans="1:24" x14ac:dyDescent="0.2">
      <c r="A364" s="33">
        <v>1</v>
      </c>
      <c r="B364" s="31" t="s">
        <v>98</v>
      </c>
      <c r="C364">
        <v>0</v>
      </c>
      <c r="D364">
        <v>225</v>
      </c>
      <c r="E364">
        <v>0</v>
      </c>
      <c r="F364">
        <v>0</v>
      </c>
      <c r="G364" s="4">
        <f t="shared" si="328"/>
        <v>0</v>
      </c>
      <c r="J364" s="28" t="str">
        <f t="shared" ref="J364:J369" si="341">B364</f>
        <v xml:space="preserve">Ctra N-II, lateral sud, </v>
      </c>
      <c r="K364" s="4">
        <f>G364</f>
        <v>0</v>
      </c>
      <c r="M364">
        <v>22.15</v>
      </c>
      <c r="O364" s="4">
        <f t="shared" ref="O364:O369" si="342">K364*M364</f>
        <v>0</v>
      </c>
      <c r="T364" s="4"/>
      <c r="U364" s="4"/>
      <c r="V364" s="4"/>
    </row>
    <row r="365" spans="1:24" ht="13.5" customHeight="1" x14ac:dyDescent="0.2">
      <c r="A365" s="33">
        <v>1</v>
      </c>
      <c r="B365" s="31" t="s">
        <v>198</v>
      </c>
      <c r="C365">
        <v>1</v>
      </c>
      <c r="D365">
        <v>15</v>
      </c>
      <c r="E365">
        <v>1.2</v>
      </c>
      <c r="F365">
        <v>0.05</v>
      </c>
      <c r="G365" s="4">
        <f>C365*D365*E365*F365</f>
        <v>0.9</v>
      </c>
      <c r="J365" s="28" t="str">
        <f t="shared" si="341"/>
        <v>Ctra N-II-C/Costareta, vorera</v>
      </c>
      <c r="K365" s="4">
        <f t="shared" ref="K365" si="343">G365</f>
        <v>0.9</v>
      </c>
      <c r="M365">
        <v>22.15</v>
      </c>
      <c r="O365" s="4">
        <f t="shared" si="342"/>
        <v>19.934999999999999</v>
      </c>
      <c r="T365" s="4"/>
      <c r="U365" s="4"/>
      <c r="V365" s="4"/>
    </row>
    <row r="366" spans="1:24" ht="13.5" customHeight="1" x14ac:dyDescent="0.2">
      <c r="A366" s="33">
        <v>1</v>
      </c>
      <c r="B366" s="31" t="s">
        <v>199</v>
      </c>
      <c r="C366">
        <v>0</v>
      </c>
      <c r="D366">
        <v>30</v>
      </c>
      <c r="E366">
        <v>0</v>
      </c>
      <c r="F366">
        <v>0</v>
      </c>
      <c r="G366" s="4">
        <f>C366*D366*E366*F366</f>
        <v>0</v>
      </c>
      <c r="J366" s="28" t="str">
        <f t="shared" si="341"/>
        <v>Ctra N-II-C/Costareta, carrer</v>
      </c>
      <c r="K366" s="4">
        <f t="shared" ref="K366:K369" si="344">G366</f>
        <v>0</v>
      </c>
      <c r="M366">
        <v>22.15</v>
      </c>
      <c r="O366" s="4">
        <f t="shared" si="342"/>
        <v>0</v>
      </c>
      <c r="S366" s="38" t="s">
        <v>263</v>
      </c>
      <c r="T366" s="38" t="s">
        <v>71</v>
      </c>
      <c r="U366" s="38" t="s">
        <v>71</v>
      </c>
      <c r="V366" s="38" t="s">
        <v>73</v>
      </c>
      <c r="W366" s="38" t="s">
        <v>261</v>
      </c>
      <c r="X366" s="38" t="s">
        <v>265</v>
      </c>
    </row>
    <row r="367" spans="1:24" ht="13.5" customHeight="1" x14ac:dyDescent="0.2">
      <c r="A367" s="33">
        <v>1</v>
      </c>
      <c r="B367" s="31" t="s">
        <v>183</v>
      </c>
      <c r="C367">
        <v>0</v>
      </c>
      <c r="D367">
        <v>20</v>
      </c>
      <c r="E367">
        <v>0</v>
      </c>
      <c r="F367">
        <v>0</v>
      </c>
      <c r="G367" s="4">
        <f>C367*D367*E367*F367</f>
        <v>0</v>
      </c>
      <c r="J367" s="28" t="str">
        <f t="shared" si="341"/>
        <v>Carrer de la Via Fèrria</v>
      </c>
      <c r="K367" s="4">
        <f t="shared" ref="K367:K368" si="345">G367</f>
        <v>0</v>
      </c>
      <c r="M367">
        <v>22.15</v>
      </c>
      <c r="O367" s="4">
        <f t="shared" si="342"/>
        <v>0</v>
      </c>
      <c r="S367" s="38" t="s">
        <v>264</v>
      </c>
      <c r="T367" s="38" t="s">
        <v>72</v>
      </c>
      <c r="U367" s="38" t="s">
        <v>72</v>
      </c>
      <c r="V367" s="38" t="s">
        <v>74</v>
      </c>
      <c r="W367" s="33"/>
      <c r="X367" s="33" t="s">
        <v>266</v>
      </c>
    </row>
    <row r="368" spans="1:24" ht="13.5" customHeight="1" x14ac:dyDescent="0.2">
      <c r="A368" s="33">
        <v>1</v>
      </c>
      <c r="B368" s="31" t="s">
        <v>184</v>
      </c>
      <c r="C368">
        <v>0</v>
      </c>
      <c r="D368">
        <v>25</v>
      </c>
      <c r="E368">
        <v>0</v>
      </c>
      <c r="F368">
        <v>0</v>
      </c>
      <c r="G368" s="4">
        <f>C368*D368*E368*F368</f>
        <v>0</v>
      </c>
      <c r="J368" s="28" t="str">
        <f t="shared" si="341"/>
        <v>Creuament sota Via</v>
      </c>
      <c r="K368" s="4">
        <f t="shared" si="345"/>
        <v>0</v>
      </c>
      <c r="M368">
        <v>22.15</v>
      </c>
      <c r="O368" s="4">
        <f t="shared" si="342"/>
        <v>0</v>
      </c>
      <c r="S368" s="33"/>
      <c r="T368" s="38" t="s">
        <v>69</v>
      </c>
      <c r="U368" s="38" t="s">
        <v>70</v>
      </c>
      <c r="V368" s="33" t="s">
        <v>262</v>
      </c>
      <c r="W368" s="33"/>
      <c r="X368" s="33"/>
    </row>
    <row r="369" spans="1:26" ht="13.5" customHeight="1" x14ac:dyDescent="0.2">
      <c r="A369" s="33">
        <v>4</v>
      </c>
      <c r="B369" s="31" t="s">
        <v>215</v>
      </c>
      <c r="C369">
        <v>0</v>
      </c>
      <c r="D369">
        <v>8</v>
      </c>
      <c r="E369">
        <v>0</v>
      </c>
      <c r="F369">
        <v>0</v>
      </c>
      <c r="G369" s="4">
        <f>C369*D369*E369*F369</f>
        <v>0</v>
      </c>
      <c r="J369" s="28" t="str">
        <f t="shared" si="341"/>
        <v>Trams hidrants</v>
      </c>
      <c r="K369" s="4">
        <f t="shared" si="344"/>
        <v>0</v>
      </c>
      <c r="M369">
        <v>22.15</v>
      </c>
      <c r="O369" s="4">
        <f t="shared" si="342"/>
        <v>0</v>
      </c>
      <c r="T369" s="4"/>
      <c r="U369" s="4"/>
      <c r="V369" s="4"/>
    </row>
    <row r="370" spans="1:26" x14ac:dyDescent="0.2">
      <c r="B370" s="13"/>
      <c r="G370" s="4"/>
      <c r="K370" s="4"/>
      <c r="O370" s="4"/>
      <c r="R370" s="13" t="s">
        <v>70</v>
      </c>
      <c r="S370">
        <f>G371*0</f>
        <v>0</v>
      </c>
      <c r="T370" s="4"/>
      <c r="U370" s="4">
        <f>S370+U327</f>
        <v>27.4725</v>
      </c>
      <c r="V370" s="4">
        <f>S370/7.5</f>
        <v>0</v>
      </c>
      <c r="W370" s="4">
        <f>V370+W327</f>
        <v>3.6629999999999998</v>
      </c>
    </row>
    <row r="371" spans="1:26" x14ac:dyDescent="0.2">
      <c r="B371" s="9" t="s">
        <v>26</v>
      </c>
      <c r="G371" s="6">
        <f>SUM(G333:G369)</f>
        <v>81.100000000000009</v>
      </c>
      <c r="J371" s="9" t="s">
        <v>26</v>
      </c>
      <c r="K371" s="6">
        <f>G371</f>
        <v>81.100000000000009</v>
      </c>
      <c r="O371" s="6">
        <f>SUM(O333:O369)</f>
        <v>1796.365</v>
      </c>
      <c r="R371" s="13" t="s">
        <v>69</v>
      </c>
      <c r="S371">
        <f>G371*0.04</f>
        <v>3.2440000000000002</v>
      </c>
      <c r="T371">
        <f>S371+T328</f>
        <v>529.41615999999999</v>
      </c>
      <c r="U371" s="4"/>
      <c r="V371" s="4">
        <f>S371/7.5</f>
        <v>0.43253333333333338</v>
      </c>
      <c r="W371" s="4">
        <f>V371+W328</f>
        <v>70.588821333333328</v>
      </c>
      <c r="X371">
        <f>T371/7.5</f>
        <v>70.588821333333328</v>
      </c>
      <c r="Z371" s="39">
        <f>V371+V328</f>
        <v>0.96352000000000015</v>
      </c>
    </row>
    <row r="372" spans="1:26" x14ac:dyDescent="0.2">
      <c r="B372" s="9"/>
      <c r="G372" s="6"/>
      <c r="J372" s="9"/>
      <c r="K372" s="6"/>
      <c r="O372" s="6"/>
      <c r="U372" s="4"/>
      <c r="V372" s="4"/>
    </row>
    <row r="373" spans="1:26" x14ac:dyDescent="0.2">
      <c r="C373" s="2" t="s">
        <v>0</v>
      </c>
      <c r="D373" s="2" t="s">
        <v>1</v>
      </c>
      <c r="E373" s="2" t="s">
        <v>2</v>
      </c>
      <c r="F373" s="18" t="s">
        <v>3</v>
      </c>
      <c r="G373" s="18" t="s">
        <v>34</v>
      </c>
      <c r="K373" s="18" t="str">
        <f>G373</f>
        <v>Total m³</v>
      </c>
      <c r="L373" s="2"/>
      <c r="M373" s="2" t="s">
        <v>22</v>
      </c>
      <c r="N373" s="2"/>
      <c r="O373" s="18" t="s">
        <v>122</v>
      </c>
      <c r="U373" s="4"/>
      <c r="V373" s="4"/>
    </row>
    <row r="374" spans="1:26" x14ac:dyDescent="0.2">
      <c r="A374" s="13" t="s">
        <v>210</v>
      </c>
      <c r="I374" t="str">
        <f>A374</f>
        <v>Càrrega terres procedents de la demolició</v>
      </c>
      <c r="U374" s="4"/>
      <c r="V374" s="4"/>
    </row>
    <row r="375" spans="1:26" x14ac:dyDescent="0.2">
      <c r="A375" s="13" t="s">
        <v>129</v>
      </c>
      <c r="G375" s="4"/>
      <c r="I375" t="str">
        <f>A375</f>
        <v>de la vorera, sobre camió, amb mini pala</v>
      </c>
      <c r="K375" s="4"/>
      <c r="O375" s="4"/>
      <c r="U375" s="4"/>
      <c r="V375" s="4"/>
    </row>
    <row r="376" spans="1:26" x14ac:dyDescent="0.2">
      <c r="A376" s="13" t="s">
        <v>130</v>
      </c>
      <c r="G376" s="4"/>
      <c r="I376" t="str">
        <f>A376</f>
        <v>carregadora.</v>
      </c>
      <c r="K376" s="4"/>
      <c r="O376" s="4"/>
      <c r="U376" s="4"/>
      <c r="V376" s="4"/>
    </row>
    <row r="377" spans="1:26" ht="19.5" customHeight="1" x14ac:dyDescent="0.2">
      <c r="A377" s="33">
        <v>1</v>
      </c>
      <c r="B377" s="28" t="s">
        <v>175</v>
      </c>
      <c r="C377">
        <v>1</v>
      </c>
      <c r="D377">
        <v>150</v>
      </c>
      <c r="E377">
        <v>0.8</v>
      </c>
      <c r="F377">
        <v>0.15</v>
      </c>
      <c r="G377" s="4">
        <f t="shared" ref="G377:G408" si="346">C377*D377*E377*F377</f>
        <v>18</v>
      </c>
      <c r="J377" s="28" t="str">
        <f t="shared" ref="J377:J406" si="347">B377</f>
        <v>C St Josep Est, vorera</v>
      </c>
      <c r="K377" s="4">
        <f t="shared" ref="K377:K411" si="348">G377</f>
        <v>18</v>
      </c>
      <c r="M377">
        <v>6.82</v>
      </c>
      <c r="O377" s="4">
        <f t="shared" ref="O377:O406" si="349">K377*M377</f>
        <v>122.76</v>
      </c>
      <c r="T377" s="4"/>
      <c r="U377" s="4"/>
      <c r="V377" s="4"/>
    </row>
    <row r="378" spans="1:26" x14ac:dyDescent="0.2">
      <c r="A378" s="33">
        <v>1</v>
      </c>
      <c r="B378" s="28" t="s">
        <v>176</v>
      </c>
      <c r="C378">
        <v>0</v>
      </c>
      <c r="D378">
        <v>6</v>
      </c>
      <c r="E378">
        <v>0</v>
      </c>
      <c r="F378">
        <v>0</v>
      </c>
      <c r="G378" s="4">
        <f t="shared" si="346"/>
        <v>0</v>
      </c>
      <c r="J378" s="28" t="str">
        <f t="shared" si="347"/>
        <v>C St Josep Est, carrer</v>
      </c>
      <c r="K378" s="4">
        <f t="shared" si="348"/>
        <v>0</v>
      </c>
      <c r="M378">
        <v>6.82</v>
      </c>
      <c r="O378" s="4">
        <f t="shared" si="349"/>
        <v>0</v>
      </c>
      <c r="T378" s="4"/>
      <c r="U378" s="4"/>
      <c r="V378" s="4"/>
    </row>
    <row r="379" spans="1:26" x14ac:dyDescent="0.2">
      <c r="A379" s="33">
        <v>1</v>
      </c>
      <c r="B379" s="28" t="s">
        <v>177</v>
      </c>
      <c r="C379">
        <v>1</v>
      </c>
      <c r="D379">
        <v>166</v>
      </c>
      <c r="E379">
        <v>0.8</v>
      </c>
      <c r="F379">
        <v>0.15</v>
      </c>
      <c r="G379" s="20">
        <f>C379*D379*E379*F379</f>
        <v>19.920000000000002</v>
      </c>
      <c r="J379" s="28" t="str">
        <f t="shared" si="347"/>
        <v>C St Josep Oest, vorera</v>
      </c>
      <c r="K379" s="4">
        <f t="shared" si="348"/>
        <v>19.920000000000002</v>
      </c>
      <c r="M379">
        <v>6.82</v>
      </c>
      <c r="O379" s="4">
        <f t="shared" si="349"/>
        <v>135.85440000000003</v>
      </c>
      <c r="V379" s="4"/>
    </row>
    <row r="380" spans="1:26" x14ac:dyDescent="0.2">
      <c r="A380" s="33">
        <v>1</v>
      </c>
      <c r="B380" s="28" t="s">
        <v>178</v>
      </c>
      <c r="C380">
        <v>0</v>
      </c>
      <c r="D380">
        <v>9</v>
      </c>
      <c r="E380">
        <v>0</v>
      </c>
      <c r="F380">
        <v>0</v>
      </c>
      <c r="G380" s="20">
        <f t="shared" ref="G380:G381" si="350">C380*D380*E380*F380</f>
        <v>0</v>
      </c>
      <c r="J380" s="28" t="str">
        <f t="shared" si="347"/>
        <v>C St Josep Oest, carrer</v>
      </c>
      <c r="K380" s="4">
        <f t="shared" si="348"/>
        <v>0</v>
      </c>
      <c r="M380">
        <v>6.82</v>
      </c>
      <c r="O380" s="4">
        <f t="shared" si="349"/>
        <v>0</v>
      </c>
      <c r="V380" s="4"/>
    </row>
    <row r="381" spans="1:26" x14ac:dyDescent="0.2">
      <c r="A381" s="33">
        <v>1</v>
      </c>
      <c r="B381" s="31" t="s">
        <v>191</v>
      </c>
      <c r="C381">
        <v>0</v>
      </c>
      <c r="D381">
        <v>56</v>
      </c>
      <c r="E381">
        <v>0</v>
      </c>
      <c r="F381">
        <v>0</v>
      </c>
      <c r="G381" s="4">
        <f t="shared" si="350"/>
        <v>0</v>
      </c>
      <c r="J381" s="28" t="str">
        <f t="shared" ref="J381" si="351">B381</f>
        <v>C Ponent, carrer</v>
      </c>
      <c r="K381" s="4">
        <f t="shared" ref="K381" si="352">G381</f>
        <v>0</v>
      </c>
      <c r="M381">
        <v>6.82</v>
      </c>
      <c r="O381" s="4">
        <f t="shared" ref="O381" si="353">K381*M381</f>
        <v>0</v>
      </c>
      <c r="T381" s="4"/>
      <c r="U381" s="4"/>
      <c r="V381" s="4"/>
    </row>
    <row r="382" spans="1:26" x14ac:dyDescent="0.2">
      <c r="A382" s="33">
        <v>2</v>
      </c>
      <c r="B382" s="31" t="s">
        <v>204</v>
      </c>
      <c r="C382">
        <v>2</v>
      </c>
      <c r="D382">
        <v>30</v>
      </c>
      <c r="E382">
        <v>0.8</v>
      </c>
      <c r="F382">
        <v>0.15</v>
      </c>
      <c r="G382" s="4">
        <f t="shared" si="346"/>
        <v>7.1999999999999993</v>
      </c>
      <c r="J382" s="28" t="str">
        <f t="shared" si="347"/>
        <v>C Ponent, vorera</v>
      </c>
      <c r="K382" s="4">
        <f t="shared" si="348"/>
        <v>7.1999999999999993</v>
      </c>
      <c r="M382">
        <v>6.82</v>
      </c>
      <c r="O382" s="4">
        <f t="shared" si="349"/>
        <v>49.103999999999999</v>
      </c>
      <c r="T382" s="4"/>
      <c r="U382" s="4"/>
      <c r="V382" s="4"/>
    </row>
    <row r="383" spans="1:26" x14ac:dyDescent="0.2">
      <c r="A383" s="33">
        <v>1</v>
      </c>
      <c r="B383" s="31" t="s">
        <v>192</v>
      </c>
      <c r="C383">
        <v>0</v>
      </c>
      <c r="D383">
        <v>105</v>
      </c>
      <c r="E383">
        <v>0</v>
      </c>
      <c r="F383">
        <v>0</v>
      </c>
      <c r="G383" s="4">
        <f t="shared" si="346"/>
        <v>0</v>
      </c>
      <c r="J383" s="28" t="str">
        <f t="shared" si="347"/>
        <v>C Ramon Felip, carrer</v>
      </c>
      <c r="K383" s="4">
        <f t="shared" si="348"/>
        <v>0</v>
      </c>
      <c r="M383">
        <v>6.82</v>
      </c>
      <c r="O383" s="4">
        <f t="shared" si="349"/>
        <v>0</v>
      </c>
      <c r="T383" s="4"/>
      <c r="U383" s="4"/>
      <c r="V383" s="4"/>
    </row>
    <row r="384" spans="1:26" x14ac:dyDescent="0.2">
      <c r="A384" s="33">
        <v>1</v>
      </c>
      <c r="B384" s="31" t="s">
        <v>193</v>
      </c>
      <c r="C384">
        <v>0</v>
      </c>
      <c r="D384">
        <v>185</v>
      </c>
      <c r="E384">
        <v>0</v>
      </c>
      <c r="F384">
        <v>0</v>
      </c>
      <c r="G384" s="4">
        <f t="shared" ref="G384" si="354">C384*D384*E384*F384</f>
        <v>0</v>
      </c>
      <c r="J384" s="28" t="str">
        <f t="shared" ref="J384" si="355">B384</f>
        <v>Carrer de Lleida, carrer</v>
      </c>
      <c r="K384" s="4">
        <f t="shared" ref="K384" si="356">G384</f>
        <v>0</v>
      </c>
      <c r="M384">
        <v>6.82</v>
      </c>
      <c r="O384" s="4">
        <f t="shared" ref="O384" si="357">K384*M384</f>
        <v>0</v>
      </c>
      <c r="T384" s="4"/>
      <c r="U384" s="4"/>
      <c r="V384" s="4"/>
    </row>
    <row r="385" spans="1:22" x14ac:dyDescent="0.2">
      <c r="A385" s="33">
        <v>1</v>
      </c>
      <c r="B385" s="31" t="s">
        <v>202</v>
      </c>
      <c r="C385">
        <v>1</v>
      </c>
      <c r="D385">
        <v>22</v>
      </c>
      <c r="E385">
        <v>1.2</v>
      </c>
      <c r="F385">
        <v>0.15</v>
      </c>
      <c r="G385" s="4">
        <f t="shared" si="346"/>
        <v>3.9599999999999995</v>
      </c>
      <c r="J385" s="28" t="str">
        <f t="shared" si="347"/>
        <v>Carrer de Lleida, vorera</v>
      </c>
      <c r="K385" s="4">
        <f t="shared" si="348"/>
        <v>3.9599999999999995</v>
      </c>
      <c r="M385">
        <v>6.82</v>
      </c>
      <c r="O385" s="4">
        <f t="shared" si="349"/>
        <v>27.007199999999997</v>
      </c>
      <c r="T385" s="4"/>
      <c r="U385" s="4"/>
      <c r="V385" s="4"/>
    </row>
    <row r="386" spans="1:22" x14ac:dyDescent="0.2">
      <c r="A386" s="33">
        <v>1</v>
      </c>
      <c r="B386" s="31" t="s">
        <v>203</v>
      </c>
      <c r="C386">
        <v>0</v>
      </c>
      <c r="D386">
        <v>12</v>
      </c>
      <c r="E386">
        <v>0</v>
      </c>
      <c r="F386">
        <v>0</v>
      </c>
      <c r="G386" s="4">
        <f t="shared" si="346"/>
        <v>0</v>
      </c>
      <c r="J386" s="28" t="str">
        <f t="shared" si="347"/>
        <v>Carrer de Lleida, enllaç N-II</v>
      </c>
      <c r="K386" s="4">
        <f t="shared" si="348"/>
        <v>0</v>
      </c>
      <c r="M386">
        <v>6.82</v>
      </c>
      <c r="O386" s="4">
        <f t="shared" si="349"/>
        <v>0</v>
      </c>
      <c r="T386" s="4"/>
      <c r="U386" s="4"/>
      <c r="V386" s="4"/>
    </row>
    <row r="387" spans="1:22" x14ac:dyDescent="0.2">
      <c r="A387" s="33">
        <v>1</v>
      </c>
      <c r="B387" s="31" t="s">
        <v>212</v>
      </c>
      <c r="C387">
        <v>1</v>
      </c>
      <c r="D387">
        <v>20</v>
      </c>
      <c r="E387">
        <v>1.2</v>
      </c>
      <c r="F387">
        <v>0.15</v>
      </c>
      <c r="G387" s="4">
        <f t="shared" ref="G387" si="358">C387*D387*E387*F387</f>
        <v>3.5999999999999996</v>
      </c>
      <c r="J387" s="28" t="str">
        <f t="shared" ref="J387" si="359">B387</f>
        <v>Plaça Font, vorera</v>
      </c>
      <c r="K387" s="4">
        <f t="shared" ref="K387" si="360">G387</f>
        <v>3.5999999999999996</v>
      </c>
      <c r="M387">
        <v>6.82</v>
      </c>
      <c r="O387" s="4">
        <f t="shared" ref="O387" si="361">K387*M387</f>
        <v>24.552</v>
      </c>
      <c r="T387" s="4"/>
      <c r="U387" s="4"/>
      <c r="V387" s="4"/>
    </row>
    <row r="388" spans="1:22" x14ac:dyDescent="0.2">
      <c r="A388" s="33">
        <v>1</v>
      </c>
      <c r="B388" s="31" t="s">
        <v>213</v>
      </c>
      <c r="C388">
        <v>0</v>
      </c>
      <c r="D388">
        <v>20</v>
      </c>
      <c r="E388">
        <v>0</v>
      </c>
      <c r="F388">
        <v>0</v>
      </c>
      <c r="G388" s="4">
        <f t="shared" si="346"/>
        <v>0</v>
      </c>
      <c r="J388" s="28" t="str">
        <f t="shared" si="347"/>
        <v>Plaça Font, enllaç</v>
      </c>
      <c r="K388" s="4">
        <f t="shared" si="348"/>
        <v>0</v>
      </c>
      <c r="M388">
        <v>6.82</v>
      </c>
      <c r="O388" s="4">
        <f t="shared" si="349"/>
        <v>0</v>
      </c>
      <c r="T388" s="4"/>
      <c r="U388" s="4"/>
      <c r="V388" s="4"/>
    </row>
    <row r="389" spans="1:22" x14ac:dyDescent="0.2">
      <c r="A389" s="33">
        <v>2</v>
      </c>
      <c r="B389" s="31" t="s">
        <v>194</v>
      </c>
      <c r="C389">
        <v>2</v>
      </c>
      <c r="D389">
        <v>108</v>
      </c>
      <c r="E389">
        <v>0.8</v>
      </c>
      <c r="F389">
        <v>0.15</v>
      </c>
      <c r="G389" s="4">
        <f t="shared" ref="G389" si="362">C389*D389*E389*F389</f>
        <v>25.92</v>
      </c>
      <c r="J389" s="28" t="str">
        <f t="shared" ref="J389" si="363">B389</f>
        <v>C de la Teuleria, vorera</v>
      </c>
      <c r="K389" s="4">
        <f t="shared" ref="K389" si="364">G389</f>
        <v>25.92</v>
      </c>
      <c r="M389">
        <v>6.82</v>
      </c>
      <c r="O389" s="4">
        <f t="shared" ref="O389" si="365">K389*M389</f>
        <v>176.77440000000001</v>
      </c>
      <c r="T389" s="4"/>
      <c r="U389" s="4"/>
      <c r="V389" s="4"/>
    </row>
    <row r="390" spans="1:22" x14ac:dyDescent="0.2">
      <c r="A390" s="33">
        <v>1</v>
      </c>
      <c r="B390" s="31" t="s">
        <v>214</v>
      </c>
      <c r="C390">
        <v>0</v>
      </c>
      <c r="D390">
        <v>5</v>
      </c>
      <c r="E390">
        <v>0</v>
      </c>
      <c r="F390">
        <v>0</v>
      </c>
      <c r="G390" s="4">
        <f t="shared" si="346"/>
        <v>0</v>
      </c>
      <c r="J390" s="28" t="str">
        <f t="shared" si="347"/>
        <v>C de la Teuleria, carrer</v>
      </c>
      <c r="K390" s="4">
        <f t="shared" si="348"/>
        <v>0</v>
      </c>
      <c r="M390">
        <v>6.82</v>
      </c>
      <c r="O390" s="4">
        <f t="shared" si="349"/>
        <v>0</v>
      </c>
      <c r="T390" s="4"/>
      <c r="U390" s="4"/>
      <c r="V390" s="4"/>
    </row>
    <row r="391" spans="1:22" ht="15" customHeight="1" x14ac:dyDescent="0.2">
      <c r="A391" s="33">
        <v>1</v>
      </c>
      <c r="B391" s="31" t="s">
        <v>179</v>
      </c>
      <c r="C391">
        <v>1</v>
      </c>
      <c r="D391">
        <v>170</v>
      </c>
      <c r="E391">
        <v>1.2</v>
      </c>
      <c r="F391">
        <v>0.15</v>
      </c>
      <c r="G391" s="4">
        <f t="shared" ref="G391:G392" si="366">C391*D391*E391*F391</f>
        <v>30.599999999999998</v>
      </c>
      <c r="J391" s="28" t="str">
        <f t="shared" ref="J391:J392" si="367">B391</f>
        <v>Ram Fuster i Rabé E, vorera</v>
      </c>
      <c r="K391" s="4">
        <f t="shared" ref="K391:K392" si="368">G391</f>
        <v>30.599999999999998</v>
      </c>
      <c r="M391">
        <v>6.82</v>
      </c>
      <c r="O391" s="4">
        <f t="shared" ref="O391:O392" si="369">K391*M391</f>
        <v>208.69200000000001</v>
      </c>
      <c r="T391" s="4"/>
      <c r="U391" s="4"/>
      <c r="V391" s="4"/>
    </row>
    <row r="392" spans="1:22" ht="12.75" customHeight="1" x14ac:dyDescent="0.2">
      <c r="A392" s="33">
        <v>1</v>
      </c>
      <c r="B392" s="31" t="s">
        <v>180</v>
      </c>
      <c r="C392">
        <v>0</v>
      </c>
      <c r="D392">
        <v>30</v>
      </c>
      <c r="E392">
        <v>0</v>
      </c>
      <c r="F392">
        <v>0</v>
      </c>
      <c r="G392" s="4">
        <f t="shared" si="366"/>
        <v>0</v>
      </c>
      <c r="J392" s="28" t="str">
        <f t="shared" si="367"/>
        <v>Ram Fuster i Rabés E, carrer</v>
      </c>
      <c r="K392" s="4">
        <f t="shared" si="368"/>
        <v>0</v>
      </c>
      <c r="M392">
        <v>6.82</v>
      </c>
      <c r="O392" s="4">
        <f t="shared" si="369"/>
        <v>0</v>
      </c>
      <c r="T392" s="4"/>
      <c r="U392" s="4"/>
      <c r="V392" s="4"/>
    </row>
    <row r="393" spans="1:22" ht="15" customHeight="1" x14ac:dyDescent="0.2">
      <c r="A393" s="33">
        <v>1</v>
      </c>
      <c r="B393" s="31" t="s">
        <v>181</v>
      </c>
      <c r="C393">
        <v>1</v>
      </c>
      <c r="D393">
        <v>180</v>
      </c>
      <c r="E393">
        <v>1</v>
      </c>
      <c r="F393">
        <v>0.15</v>
      </c>
      <c r="G393" s="4">
        <f t="shared" si="346"/>
        <v>27</v>
      </c>
      <c r="J393" s="28" t="str">
        <f t="shared" si="347"/>
        <v>Ram Fuster i Rabé O, vorera</v>
      </c>
      <c r="K393" s="4">
        <f t="shared" si="348"/>
        <v>27</v>
      </c>
      <c r="M393">
        <v>6.82</v>
      </c>
      <c r="O393" s="4">
        <f t="shared" si="349"/>
        <v>184.14000000000001</v>
      </c>
      <c r="T393" s="4"/>
      <c r="U393" s="4"/>
      <c r="V393" s="4"/>
    </row>
    <row r="394" spans="1:22" ht="12.75" customHeight="1" x14ac:dyDescent="0.2">
      <c r="A394" s="33">
        <v>1</v>
      </c>
      <c r="B394" s="31" t="s">
        <v>182</v>
      </c>
      <c r="C394">
        <v>0</v>
      </c>
      <c r="D394">
        <v>6</v>
      </c>
      <c r="E394">
        <v>0</v>
      </c>
      <c r="F394">
        <v>0</v>
      </c>
      <c r="G394" s="4">
        <f t="shared" si="346"/>
        <v>0</v>
      </c>
      <c r="J394" s="28" t="str">
        <f t="shared" si="347"/>
        <v>Ram Fuster i Rabés O, carrer</v>
      </c>
      <c r="K394" s="4">
        <f t="shared" si="348"/>
        <v>0</v>
      </c>
      <c r="M394">
        <v>6.82</v>
      </c>
      <c r="O394" s="4">
        <f t="shared" si="349"/>
        <v>0</v>
      </c>
      <c r="T394" s="4"/>
      <c r="U394" s="4"/>
      <c r="V394" s="4"/>
    </row>
    <row r="395" spans="1:22" ht="12.75" customHeight="1" x14ac:dyDescent="0.2">
      <c r="A395" s="33">
        <v>1</v>
      </c>
      <c r="B395" s="31" t="s">
        <v>185</v>
      </c>
      <c r="C395">
        <v>1</v>
      </c>
      <c r="D395">
        <v>55</v>
      </c>
      <c r="E395">
        <v>1.2</v>
      </c>
      <c r="F395">
        <v>0.15</v>
      </c>
      <c r="G395" s="4">
        <f t="shared" si="346"/>
        <v>9.9</v>
      </c>
      <c r="J395" s="28" t="str">
        <f t="shared" si="347"/>
        <v>C/Miquel Parcerisa E, vorera</v>
      </c>
      <c r="K395" s="4">
        <f t="shared" si="348"/>
        <v>9.9</v>
      </c>
      <c r="M395">
        <v>6.82</v>
      </c>
      <c r="O395" s="4">
        <f t="shared" si="349"/>
        <v>67.518000000000001</v>
      </c>
      <c r="T395" s="4"/>
      <c r="U395" s="4"/>
      <c r="V395" s="4"/>
    </row>
    <row r="396" spans="1:22" ht="12.75" customHeight="1" x14ac:dyDescent="0.2">
      <c r="A396" s="33">
        <v>1</v>
      </c>
      <c r="B396" s="31" t="s">
        <v>188</v>
      </c>
      <c r="C396">
        <v>0</v>
      </c>
      <c r="D396">
        <v>0</v>
      </c>
      <c r="E396">
        <v>0</v>
      </c>
      <c r="F396">
        <v>0</v>
      </c>
      <c r="G396" s="4">
        <f t="shared" ref="G396" si="370">C396*D396*E396*F396</f>
        <v>0</v>
      </c>
      <c r="J396" s="28" t="str">
        <f t="shared" ref="J396" si="371">B396</f>
        <v>C/Miquel Parcerisa E, carrer</v>
      </c>
      <c r="K396" s="4">
        <f t="shared" ref="K396" si="372">G396</f>
        <v>0</v>
      </c>
      <c r="M396">
        <v>6.82</v>
      </c>
      <c r="O396" s="4">
        <f t="shared" ref="O396" si="373">K396*M396</f>
        <v>0</v>
      </c>
      <c r="T396" s="4"/>
      <c r="U396" s="4"/>
      <c r="V396" s="4"/>
    </row>
    <row r="397" spans="1:22" ht="12.75" customHeight="1" x14ac:dyDescent="0.2">
      <c r="A397" s="33">
        <v>1</v>
      </c>
      <c r="B397" s="31" t="s">
        <v>186</v>
      </c>
      <c r="C397">
        <v>1</v>
      </c>
      <c r="D397">
        <v>145</v>
      </c>
      <c r="E397">
        <v>1</v>
      </c>
      <c r="F397">
        <v>0.15</v>
      </c>
      <c r="G397" s="4">
        <f t="shared" ref="G397" si="374">C397*D397*E397*F397</f>
        <v>21.75</v>
      </c>
      <c r="J397" s="28" t="str">
        <f t="shared" ref="J397" si="375">B397</f>
        <v>C/Miquel Parcerisa O, vorera</v>
      </c>
      <c r="K397" s="4">
        <f t="shared" ref="K397" si="376">G397</f>
        <v>21.75</v>
      </c>
      <c r="M397">
        <v>6.82</v>
      </c>
      <c r="O397" s="4">
        <f t="shared" ref="O397" si="377">K397*M397</f>
        <v>148.33500000000001</v>
      </c>
      <c r="T397" s="4"/>
      <c r="U397" s="4"/>
      <c r="V397" s="4"/>
    </row>
    <row r="398" spans="1:22" ht="12.75" customHeight="1" x14ac:dyDescent="0.2">
      <c r="A398" s="33">
        <v>1</v>
      </c>
      <c r="B398" s="31" t="s">
        <v>187</v>
      </c>
      <c r="C398">
        <v>0</v>
      </c>
      <c r="D398">
        <v>45</v>
      </c>
      <c r="E398">
        <v>0</v>
      </c>
      <c r="F398">
        <v>0</v>
      </c>
      <c r="G398" s="4">
        <f t="shared" si="346"/>
        <v>0</v>
      </c>
      <c r="J398" s="28" t="str">
        <f t="shared" si="347"/>
        <v>C/Miquel Parcerisa O, carrer</v>
      </c>
      <c r="K398" s="4">
        <f t="shared" si="348"/>
        <v>0</v>
      </c>
      <c r="M398">
        <v>6.82</v>
      </c>
      <c r="O398" s="4">
        <f t="shared" si="349"/>
        <v>0</v>
      </c>
      <c r="T398" s="4"/>
      <c r="U398" s="4"/>
      <c r="V398" s="4"/>
    </row>
    <row r="399" spans="1:22" ht="13.5" customHeight="1" x14ac:dyDescent="0.2">
      <c r="A399" s="33">
        <v>1</v>
      </c>
      <c r="B399" s="31" t="s">
        <v>200</v>
      </c>
      <c r="C399">
        <v>1</v>
      </c>
      <c r="D399">
        <v>45</v>
      </c>
      <c r="E399">
        <v>1.2</v>
      </c>
      <c r="F399">
        <v>0.15</v>
      </c>
      <c r="G399" s="4">
        <f t="shared" si="346"/>
        <v>8.1</v>
      </c>
      <c r="J399" s="28" t="str">
        <f t="shared" si="347"/>
        <v>Zona Pl. Catalunya, vorera</v>
      </c>
      <c r="K399" s="4">
        <f t="shared" si="348"/>
        <v>8.1</v>
      </c>
      <c r="M399">
        <v>6.82</v>
      </c>
      <c r="O399" s="4">
        <f t="shared" si="349"/>
        <v>55.241999999999997</v>
      </c>
      <c r="T399" s="4"/>
      <c r="U399" s="4"/>
      <c r="V399" s="4"/>
    </row>
    <row r="400" spans="1:22" x14ac:dyDescent="0.2">
      <c r="A400" s="33">
        <v>1</v>
      </c>
      <c r="B400" s="31" t="s">
        <v>195</v>
      </c>
      <c r="C400">
        <v>1</v>
      </c>
      <c r="D400">
        <v>90</v>
      </c>
      <c r="E400">
        <v>1</v>
      </c>
      <c r="F400">
        <v>0.15</v>
      </c>
      <c r="G400" s="4">
        <f t="shared" ref="G400" si="378">C400*D400*E400*F400</f>
        <v>13.5</v>
      </c>
      <c r="J400" s="28" t="str">
        <f t="shared" ref="J400" si="379">B400</f>
        <v>C de Pompeu Fabra, vorera</v>
      </c>
      <c r="K400" s="4">
        <f t="shared" ref="K400" si="380">G400</f>
        <v>13.5</v>
      </c>
      <c r="M400">
        <v>6.82</v>
      </c>
      <c r="O400" s="4">
        <f t="shared" ref="O400" si="381">K400*M400</f>
        <v>92.070000000000007</v>
      </c>
      <c r="T400" s="4"/>
      <c r="U400" s="4"/>
      <c r="V400" s="4"/>
    </row>
    <row r="401" spans="1:24" x14ac:dyDescent="0.2">
      <c r="A401" s="33">
        <v>1</v>
      </c>
      <c r="B401" s="31" t="s">
        <v>211</v>
      </c>
      <c r="C401">
        <v>0</v>
      </c>
      <c r="D401">
        <v>36</v>
      </c>
      <c r="E401">
        <v>0</v>
      </c>
      <c r="F401">
        <v>0</v>
      </c>
      <c r="G401" s="4">
        <f t="shared" si="346"/>
        <v>0</v>
      </c>
      <c r="J401" s="28" t="str">
        <f t="shared" si="347"/>
        <v>C de Pompeu Fabra, enllaç</v>
      </c>
      <c r="K401" s="4">
        <f t="shared" si="348"/>
        <v>0</v>
      </c>
      <c r="M401">
        <v>6.82</v>
      </c>
      <c r="O401" s="4">
        <f t="shared" si="349"/>
        <v>0</v>
      </c>
      <c r="T401" s="4"/>
      <c r="U401" s="4"/>
      <c r="V401" s="4"/>
    </row>
    <row r="402" spans="1:24" x14ac:dyDescent="0.2">
      <c r="A402" s="33">
        <v>1</v>
      </c>
      <c r="B402" s="31" t="s">
        <v>197</v>
      </c>
      <c r="C402">
        <v>1</v>
      </c>
      <c r="D402">
        <v>115</v>
      </c>
      <c r="E402">
        <v>1</v>
      </c>
      <c r="F402">
        <v>0.15</v>
      </c>
      <c r="G402" s="4">
        <f t="shared" ref="G402" si="382">C402*D402*E402*F402</f>
        <v>17.25</v>
      </c>
      <c r="J402" s="28" t="str">
        <f t="shared" ref="J402" si="383">B402</f>
        <v>Carrer Estació, vorera</v>
      </c>
      <c r="K402" s="4">
        <f t="shared" ref="K402" si="384">G402</f>
        <v>17.25</v>
      </c>
      <c r="M402">
        <v>6.82</v>
      </c>
      <c r="O402" s="4">
        <f t="shared" ref="O402" si="385">K402*M402</f>
        <v>117.64500000000001</v>
      </c>
      <c r="T402" s="4"/>
      <c r="U402" s="4"/>
      <c r="V402" s="4"/>
    </row>
    <row r="403" spans="1:24" x14ac:dyDescent="0.2">
      <c r="A403" s="33">
        <v>1</v>
      </c>
      <c r="B403" s="31" t="s">
        <v>196</v>
      </c>
      <c r="C403">
        <v>0</v>
      </c>
      <c r="D403">
        <v>8</v>
      </c>
      <c r="E403">
        <v>0</v>
      </c>
      <c r="F403">
        <v>0</v>
      </c>
      <c r="G403" s="4">
        <f t="shared" si="346"/>
        <v>0</v>
      </c>
      <c r="J403" s="28" t="str">
        <f t="shared" si="347"/>
        <v xml:space="preserve">Carrer Estació, creuament </v>
      </c>
      <c r="K403" s="4">
        <f t="shared" si="348"/>
        <v>0</v>
      </c>
      <c r="M403">
        <v>6.82</v>
      </c>
      <c r="O403" s="4">
        <f t="shared" si="349"/>
        <v>0</v>
      </c>
      <c r="T403" s="4"/>
      <c r="U403" s="4"/>
      <c r="V403" s="4"/>
    </row>
    <row r="404" spans="1:24" x14ac:dyDescent="0.2">
      <c r="A404" s="33">
        <v>2</v>
      </c>
      <c r="B404" s="31" t="s">
        <v>189</v>
      </c>
      <c r="C404">
        <v>2</v>
      </c>
      <c r="D404">
        <v>113</v>
      </c>
      <c r="E404">
        <v>1</v>
      </c>
      <c r="F404">
        <v>0.15</v>
      </c>
      <c r="G404" s="4">
        <f t="shared" ref="G404" si="386">C404*D404*E404*F404</f>
        <v>33.9</v>
      </c>
      <c r="J404" s="28" t="str">
        <f t="shared" ref="J404" si="387">B404</f>
        <v>Carrer d’Alfons XIII, vorera</v>
      </c>
      <c r="K404" s="4">
        <f t="shared" ref="K404" si="388">G404</f>
        <v>33.9</v>
      </c>
      <c r="M404">
        <v>6.82</v>
      </c>
      <c r="O404" s="4">
        <f t="shared" ref="O404" si="389">K404*M404</f>
        <v>231.19800000000001</v>
      </c>
      <c r="T404" s="4"/>
      <c r="U404" s="4"/>
      <c r="V404" s="4"/>
    </row>
    <row r="405" spans="1:24" x14ac:dyDescent="0.2">
      <c r="A405" s="33">
        <v>1</v>
      </c>
      <c r="B405" s="31" t="s">
        <v>190</v>
      </c>
      <c r="C405">
        <v>0</v>
      </c>
      <c r="D405">
        <v>4</v>
      </c>
      <c r="E405">
        <v>0</v>
      </c>
      <c r="F405">
        <v>0</v>
      </c>
      <c r="G405" s="4">
        <f t="shared" si="346"/>
        <v>0</v>
      </c>
      <c r="J405" s="28" t="str">
        <f t="shared" si="347"/>
        <v>Carrer d’Alfons XIII, carrer</v>
      </c>
      <c r="K405" s="4">
        <f t="shared" si="348"/>
        <v>0</v>
      </c>
      <c r="M405">
        <v>6.82</v>
      </c>
      <c r="O405" s="4">
        <f t="shared" si="349"/>
        <v>0</v>
      </c>
      <c r="T405" s="4"/>
      <c r="U405" s="4"/>
      <c r="V405" s="4"/>
    </row>
    <row r="406" spans="1:24" x14ac:dyDescent="0.2">
      <c r="A406" s="33">
        <v>1</v>
      </c>
      <c r="B406" s="31" t="s">
        <v>98</v>
      </c>
      <c r="C406">
        <v>0</v>
      </c>
      <c r="D406">
        <v>225</v>
      </c>
      <c r="E406">
        <v>0</v>
      </c>
      <c r="F406">
        <v>0</v>
      </c>
      <c r="G406" s="4">
        <f t="shared" si="346"/>
        <v>0</v>
      </c>
      <c r="J406" s="28" t="str">
        <f t="shared" si="347"/>
        <v xml:space="preserve">Ctra N-II, lateral sud, </v>
      </c>
      <c r="K406" s="4">
        <f t="shared" si="348"/>
        <v>0</v>
      </c>
      <c r="M406">
        <v>6.82</v>
      </c>
      <c r="O406" s="4">
        <f t="shared" si="349"/>
        <v>0</v>
      </c>
      <c r="T406" s="4"/>
      <c r="U406" s="4"/>
      <c r="V406" s="4"/>
    </row>
    <row r="407" spans="1:24" ht="14.25" customHeight="1" x14ac:dyDescent="0.2">
      <c r="A407" s="33">
        <v>1</v>
      </c>
      <c r="B407" s="31" t="s">
        <v>198</v>
      </c>
      <c r="C407">
        <v>1</v>
      </c>
      <c r="D407">
        <v>15</v>
      </c>
      <c r="E407">
        <v>1.2</v>
      </c>
      <c r="F407">
        <v>0.15</v>
      </c>
      <c r="G407" s="4">
        <f t="shared" ref="G407" si="390">C407*D407*E407*F407</f>
        <v>2.6999999999999997</v>
      </c>
      <c r="J407" s="28" t="str">
        <f>B407</f>
        <v>Ctra N-II-C/Costareta, vorera</v>
      </c>
      <c r="K407" s="4">
        <f t="shared" ref="K407" si="391">G407</f>
        <v>2.6999999999999997</v>
      </c>
      <c r="M407">
        <v>6.82</v>
      </c>
      <c r="O407" s="4">
        <f>K407*M407</f>
        <v>18.413999999999998</v>
      </c>
      <c r="T407" s="4"/>
      <c r="U407" s="4"/>
      <c r="V407" s="4"/>
    </row>
    <row r="408" spans="1:24" ht="13.5" customHeight="1" x14ac:dyDescent="0.2">
      <c r="A408" s="33">
        <v>1</v>
      </c>
      <c r="B408" s="31" t="s">
        <v>199</v>
      </c>
      <c r="C408">
        <v>0</v>
      </c>
      <c r="D408">
        <v>30</v>
      </c>
      <c r="E408">
        <v>0</v>
      </c>
      <c r="F408">
        <v>0</v>
      </c>
      <c r="G408" s="4">
        <f t="shared" si="346"/>
        <v>0</v>
      </c>
      <c r="J408" s="28" t="str">
        <f>B408</f>
        <v>Ctra N-II-C/Costareta, carrer</v>
      </c>
      <c r="K408" s="4">
        <f t="shared" si="348"/>
        <v>0</v>
      </c>
      <c r="M408">
        <v>6.82</v>
      </c>
      <c r="O408" s="4">
        <f>K408*M408</f>
        <v>0</v>
      </c>
      <c r="S408" s="38" t="s">
        <v>263</v>
      </c>
      <c r="T408" s="38" t="s">
        <v>71</v>
      </c>
      <c r="U408" s="38" t="s">
        <v>71</v>
      </c>
      <c r="V408" s="38" t="s">
        <v>73</v>
      </c>
      <c r="W408" s="38" t="s">
        <v>261</v>
      </c>
      <c r="X408" s="38" t="s">
        <v>265</v>
      </c>
    </row>
    <row r="409" spans="1:24" ht="13.5" customHeight="1" x14ac:dyDescent="0.2">
      <c r="A409" s="33">
        <v>1</v>
      </c>
      <c r="B409" s="31" t="s">
        <v>183</v>
      </c>
      <c r="C409">
        <v>0</v>
      </c>
      <c r="D409">
        <v>20</v>
      </c>
      <c r="E409">
        <v>0</v>
      </c>
      <c r="F409">
        <v>0</v>
      </c>
      <c r="G409" s="20">
        <f>C409*D409*E409*F409</f>
        <v>0</v>
      </c>
      <c r="J409" s="28" t="str">
        <f>B409</f>
        <v>Carrer de la Via Fèrria</v>
      </c>
      <c r="K409" s="4">
        <f t="shared" ref="K409:K410" si="392">G409</f>
        <v>0</v>
      </c>
      <c r="M409" s="13">
        <v>6.82</v>
      </c>
      <c r="O409" s="4">
        <f>K409*M409</f>
        <v>0</v>
      </c>
      <c r="S409" s="38" t="s">
        <v>264</v>
      </c>
      <c r="T409" s="38" t="s">
        <v>72</v>
      </c>
      <c r="U409" s="38" t="s">
        <v>72</v>
      </c>
      <c r="V409" s="38" t="s">
        <v>74</v>
      </c>
      <c r="W409" s="33"/>
      <c r="X409" s="33" t="s">
        <v>266</v>
      </c>
    </row>
    <row r="410" spans="1:24" ht="13.5" customHeight="1" x14ac:dyDescent="0.2">
      <c r="A410" s="33">
        <v>1</v>
      </c>
      <c r="B410" s="31" t="s">
        <v>184</v>
      </c>
      <c r="C410">
        <v>0</v>
      </c>
      <c r="D410">
        <v>25</v>
      </c>
      <c r="E410">
        <v>0</v>
      </c>
      <c r="F410">
        <v>0</v>
      </c>
      <c r="G410" s="20">
        <f>C410*D410*E410*F410</f>
        <v>0</v>
      </c>
      <c r="J410" s="28" t="str">
        <f>B410</f>
        <v>Creuament sota Via</v>
      </c>
      <c r="K410" s="4">
        <f t="shared" si="392"/>
        <v>0</v>
      </c>
      <c r="M410" s="13">
        <v>6.82</v>
      </c>
      <c r="O410" s="4">
        <f>K410*M410</f>
        <v>0</v>
      </c>
      <c r="S410" s="33"/>
      <c r="T410" s="38" t="s">
        <v>69</v>
      </c>
      <c r="U410" s="38" t="s">
        <v>70</v>
      </c>
      <c r="V410" s="33" t="s">
        <v>262</v>
      </c>
      <c r="W410" s="33"/>
      <c r="X410" s="33"/>
    </row>
    <row r="411" spans="1:24" ht="13.5" customHeight="1" x14ac:dyDescent="0.2">
      <c r="A411" s="33">
        <v>4</v>
      </c>
      <c r="B411" s="31" t="s">
        <v>215</v>
      </c>
      <c r="C411">
        <v>0</v>
      </c>
      <c r="D411">
        <v>8</v>
      </c>
      <c r="E411">
        <v>0</v>
      </c>
      <c r="F411">
        <v>0</v>
      </c>
      <c r="G411" s="20">
        <f>C411*D411*E411*F411</f>
        <v>0</v>
      </c>
      <c r="J411" s="28" t="str">
        <f>B411</f>
        <v>Trams hidrants</v>
      </c>
      <c r="K411" s="4">
        <f t="shared" si="348"/>
        <v>0</v>
      </c>
      <c r="M411" s="13">
        <v>6.82</v>
      </c>
      <c r="O411" s="4">
        <f>K411*M411</f>
        <v>0</v>
      </c>
      <c r="T411" s="4"/>
      <c r="U411" s="4"/>
      <c r="V411" s="4"/>
    </row>
    <row r="412" spans="1:24" x14ac:dyDescent="0.2">
      <c r="G412" s="4"/>
      <c r="K412" s="4"/>
      <c r="O412" s="4"/>
      <c r="R412" s="13" t="s">
        <v>70</v>
      </c>
      <c r="S412">
        <f>G413*0</f>
        <v>0</v>
      </c>
      <c r="T412" s="4"/>
      <c r="U412" s="4">
        <f>S412+U370</f>
        <v>27.4725</v>
      </c>
      <c r="V412" s="4">
        <f>S412/7.5</f>
        <v>0</v>
      </c>
      <c r="W412" s="4">
        <f>V412+W370</f>
        <v>3.6629999999999998</v>
      </c>
    </row>
    <row r="413" spans="1:24" x14ac:dyDescent="0.2">
      <c r="B413" s="9" t="s">
        <v>26</v>
      </c>
      <c r="G413" s="6">
        <f>SUM(G377:G411)</f>
        <v>243.29999999999998</v>
      </c>
      <c r="J413" s="9" t="s">
        <v>26</v>
      </c>
      <c r="K413" s="6">
        <f t="shared" ref="K413" si="393">G413</f>
        <v>243.29999999999998</v>
      </c>
      <c r="O413" s="6">
        <f>SUM(O377:O411)</f>
        <v>1659.306</v>
      </c>
      <c r="R413" s="13" t="s">
        <v>69</v>
      </c>
      <c r="S413">
        <f>G413*0.1</f>
        <v>24.33</v>
      </c>
      <c r="T413">
        <f>S413+T371</f>
        <v>553.74616000000003</v>
      </c>
      <c r="U413" s="4"/>
      <c r="V413" s="4">
        <f>S413/7.5</f>
        <v>3.2439999999999998</v>
      </c>
      <c r="W413" s="4">
        <f>V413+W371</f>
        <v>73.832821333333328</v>
      </c>
      <c r="X413">
        <f>T413/7.5</f>
        <v>73.832821333333342</v>
      </c>
    </row>
    <row r="414" spans="1:24" x14ac:dyDescent="0.2">
      <c r="A414" s="13"/>
      <c r="G414" s="4"/>
      <c r="K414" s="4"/>
      <c r="O414" s="4"/>
      <c r="U414" s="4"/>
      <c r="V414" s="4"/>
    </row>
    <row r="415" spans="1:24" x14ac:dyDescent="0.2">
      <c r="C415" s="2" t="s">
        <v>0</v>
      </c>
      <c r="D415" s="2" t="s">
        <v>1</v>
      </c>
      <c r="E415" s="2" t="s">
        <v>2</v>
      </c>
      <c r="F415" s="18" t="s">
        <v>3</v>
      </c>
      <c r="G415" s="18" t="s">
        <v>34</v>
      </c>
      <c r="K415" s="18" t="str">
        <f>G415</f>
        <v>Total m³</v>
      </c>
      <c r="L415" s="2"/>
      <c r="M415" s="2" t="s">
        <v>22</v>
      </c>
      <c r="N415" s="2"/>
      <c r="O415" s="18" t="s">
        <v>122</v>
      </c>
      <c r="U415" s="4"/>
      <c r="V415" s="4"/>
    </row>
    <row r="416" spans="1:24" x14ac:dyDescent="0.2">
      <c r="A416" s="13" t="s">
        <v>58</v>
      </c>
      <c r="I416" t="str">
        <f>A416</f>
        <v>Càrrega de terres procedents de l'excavació,</v>
      </c>
      <c r="U416" s="4"/>
      <c r="V416" s="4"/>
    </row>
    <row r="417" spans="1:22" x14ac:dyDescent="0.2">
      <c r="A417" s="13" t="s">
        <v>59</v>
      </c>
      <c r="G417" s="4"/>
      <c r="I417" t="str">
        <f>A417</f>
        <v>sobre camió volquet de 10 Tn, mitjançant</v>
      </c>
      <c r="K417" s="4"/>
      <c r="O417" s="4"/>
      <c r="U417" s="4"/>
      <c r="V417" s="4"/>
    </row>
    <row r="418" spans="1:22" x14ac:dyDescent="0.2">
      <c r="A418" s="13" t="s">
        <v>60</v>
      </c>
      <c r="G418" s="4"/>
      <c r="I418" t="str">
        <f>A418</f>
        <v>mini-pala carregadora.</v>
      </c>
      <c r="K418" s="4"/>
      <c r="O418" s="4"/>
      <c r="U418" s="4"/>
      <c r="V418" s="4"/>
    </row>
    <row r="419" spans="1:22" ht="20.25" customHeight="1" x14ac:dyDescent="0.2">
      <c r="A419" s="33">
        <v>1</v>
      </c>
      <c r="B419" s="28" t="s">
        <v>175</v>
      </c>
      <c r="C419">
        <v>1</v>
      </c>
      <c r="D419">
        <v>150</v>
      </c>
      <c r="E419">
        <v>0.2</v>
      </c>
      <c r="F419">
        <v>0.6</v>
      </c>
      <c r="G419" s="20">
        <f t="shared" ref="G419:G442" si="394">C419*D419*E419*F419</f>
        <v>18</v>
      </c>
      <c r="J419" s="28" t="str">
        <f t="shared" ref="J419:J442" si="395">B419</f>
        <v>C St Josep Est, vorera</v>
      </c>
      <c r="K419" s="4">
        <f t="shared" ref="K419:K441" si="396">G419</f>
        <v>18</v>
      </c>
      <c r="M419">
        <v>6.82</v>
      </c>
      <c r="O419" s="4">
        <f t="shared" ref="O419:O442" si="397">K419*M419</f>
        <v>122.76</v>
      </c>
      <c r="U419" s="4"/>
      <c r="V419" s="4"/>
    </row>
    <row r="420" spans="1:22" x14ac:dyDescent="0.2">
      <c r="A420" s="33">
        <v>1</v>
      </c>
      <c r="B420" s="28" t="s">
        <v>176</v>
      </c>
      <c r="C420">
        <v>1</v>
      </c>
      <c r="D420">
        <v>6</v>
      </c>
      <c r="E420">
        <v>0.2</v>
      </c>
      <c r="F420">
        <v>0.6</v>
      </c>
      <c r="G420" s="20">
        <f t="shared" si="394"/>
        <v>0.72000000000000008</v>
      </c>
      <c r="J420" s="28" t="str">
        <f t="shared" si="395"/>
        <v>C St Josep Est, carrer</v>
      </c>
      <c r="K420" s="4">
        <f t="shared" si="396"/>
        <v>0.72000000000000008</v>
      </c>
      <c r="M420">
        <v>6.82</v>
      </c>
      <c r="O420" s="4">
        <f t="shared" si="397"/>
        <v>4.910400000000001</v>
      </c>
      <c r="U420" s="4"/>
      <c r="V420" s="4"/>
    </row>
    <row r="421" spans="1:22" x14ac:dyDescent="0.2">
      <c r="A421" s="33">
        <v>1</v>
      </c>
      <c r="B421" s="28" t="s">
        <v>177</v>
      </c>
      <c r="C421">
        <v>1</v>
      </c>
      <c r="D421">
        <v>166</v>
      </c>
      <c r="E421">
        <v>0.2</v>
      </c>
      <c r="F421">
        <v>0.6</v>
      </c>
      <c r="G421" s="20">
        <f>C421*D421*E421*F421</f>
        <v>19.920000000000002</v>
      </c>
      <c r="J421" s="28" t="str">
        <f t="shared" si="395"/>
        <v>C St Josep Oest, vorera</v>
      </c>
      <c r="K421" s="4">
        <f t="shared" si="396"/>
        <v>19.920000000000002</v>
      </c>
      <c r="M421">
        <v>6.82</v>
      </c>
      <c r="O421" s="4">
        <f t="shared" si="397"/>
        <v>135.85440000000003</v>
      </c>
      <c r="V421" s="4"/>
    </row>
    <row r="422" spans="1:22" x14ac:dyDescent="0.2">
      <c r="A422" s="33">
        <v>1</v>
      </c>
      <c r="B422" s="28" t="s">
        <v>178</v>
      </c>
      <c r="C422">
        <v>1</v>
      </c>
      <c r="D422">
        <v>9</v>
      </c>
      <c r="E422">
        <v>0.2</v>
      </c>
      <c r="F422">
        <v>0.6</v>
      </c>
      <c r="G422" s="20">
        <f t="shared" ref="G422" si="398">C422*D422*E422*F422</f>
        <v>1.08</v>
      </c>
      <c r="J422" s="28" t="str">
        <f t="shared" si="395"/>
        <v>C St Josep Oest, carrer</v>
      </c>
      <c r="K422" s="4">
        <f t="shared" si="396"/>
        <v>1.08</v>
      </c>
      <c r="M422">
        <v>6.82</v>
      </c>
      <c r="O422" s="4">
        <f t="shared" si="397"/>
        <v>7.3656000000000006</v>
      </c>
      <c r="V422" s="4"/>
    </row>
    <row r="423" spans="1:22" x14ac:dyDescent="0.2">
      <c r="A423" s="33">
        <v>1</v>
      </c>
      <c r="B423" s="31" t="s">
        <v>191</v>
      </c>
      <c r="C423">
        <v>1</v>
      </c>
      <c r="D423">
        <v>56</v>
      </c>
      <c r="E423">
        <v>0.2</v>
      </c>
      <c r="F423">
        <v>0.6</v>
      </c>
      <c r="G423" s="20">
        <f>C423*D423*E423*F423</f>
        <v>6.7200000000000006</v>
      </c>
      <c r="J423" s="28" t="str">
        <f t="shared" ref="J423" si="399">B423</f>
        <v>C Ponent, carrer</v>
      </c>
      <c r="K423" s="4">
        <f t="shared" ref="K423" si="400">G423</f>
        <v>6.7200000000000006</v>
      </c>
      <c r="M423">
        <v>6.82</v>
      </c>
      <c r="O423" s="4">
        <f t="shared" ref="O423" si="401">K423*M423</f>
        <v>45.830400000000004</v>
      </c>
      <c r="U423" s="4"/>
      <c r="V423" s="4"/>
    </row>
    <row r="424" spans="1:22" x14ac:dyDescent="0.2">
      <c r="A424" s="33">
        <v>2</v>
      </c>
      <c r="B424" s="31" t="s">
        <v>204</v>
      </c>
      <c r="C424">
        <v>2</v>
      </c>
      <c r="D424">
        <v>30</v>
      </c>
      <c r="E424">
        <v>0.2</v>
      </c>
      <c r="F424">
        <v>0.6</v>
      </c>
      <c r="G424" s="20">
        <f>C424*D424*E424*F424</f>
        <v>7.1999999999999993</v>
      </c>
      <c r="J424" s="28" t="str">
        <f t="shared" si="395"/>
        <v>C Ponent, vorera</v>
      </c>
      <c r="K424" s="4">
        <f t="shared" si="396"/>
        <v>7.1999999999999993</v>
      </c>
      <c r="M424">
        <v>6.82</v>
      </c>
      <c r="O424" s="4">
        <f t="shared" si="397"/>
        <v>49.103999999999999</v>
      </c>
      <c r="U424" s="4"/>
      <c r="V424" s="4"/>
    </row>
    <row r="425" spans="1:22" x14ac:dyDescent="0.2">
      <c r="A425" s="33">
        <v>1</v>
      </c>
      <c r="B425" s="31" t="s">
        <v>192</v>
      </c>
      <c r="C425">
        <v>1</v>
      </c>
      <c r="D425">
        <v>105</v>
      </c>
      <c r="E425">
        <v>0.2</v>
      </c>
      <c r="F425">
        <v>0.6</v>
      </c>
      <c r="G425" s="20">
        <f t="shared" si="394"/>
        <v>12.6</v>
      </c>
      <c r="J425" s="28" t="str">
        <f t="shared" si="395"/>
        <v>C Ramon Felip, carrer</v>
      </c>
      <c r="K425" s="4">
        <f t="shared" si="396"/>
        <v>12.6</v>
      </c>
      <c r="M425">
        <v>6.82</v>
      </c>
      <c r="O425" s="4">
        <f t="shared" si="397"/>
        <v>85.932000000000002</v>
      </c>
      <c r="U425" s="4"/>
      <c r="V425" s="4"/>
    </row>
    <row r="426" spans="1:22" x14ac:dyDescent="0.2">
      <c r="A426" s="33">
        <v>1</v>
      </c>
      <c r="B426" s="31" t="s">
        <v>193</v>
      </c>
      <c r="C426">
        <v>1</v>
      </c>
      <c r="D426">
        <v>185</v>
      </c>
      <c r="E426">
        <v>0.2</v>
      </c>
      <c r="F426">
        <v>0.6</v>
      </c>
      <c r="G426" s="20">
        <f t="shared" ref="G426" si="402">C426*D426*E426*F426</f>
        <v>22.2</v>
      </c>
      <c r="J426" s="28" t="str">
        <f t="shared" ref="J426" si="403">B426</f>
        <v>Carrer de Lleida, carrer</v>
      </c>
      <c r="K426" s="4">
        <f t="shared" ref="K426" si="404">G426</f>
        <v>22.2</v>
      </c>
      <c r="M426">
        <v>6.82</v>
      </c>
      <c r="O426" s="4">
        <f t="shared" ref="O426" si="405">K426*M426</f>
        <v>151.404</v>
      </c>
      <c r="U426" s="4"/>
      <c r="V426" s="4"/>
    </row>
    <row r="427" spans="1:22" x14ac:dyDescent="0.2">
      <c r="A427" s="33">
        <v>1</v>
      </c>
      <c r="B427" s="31" t="s">
        <v>202</v>
      </c>
      <c r="C427">
        <v>1</v>
      </c>
      <c r="D427">
        <v>22</v>
      </c>
      <c r="E427">
        <v>0.2</v>
      </c>
      <c r="F427">
        <v>0.6</v>
      </c>
      <c r="G427" s="20">
        <f t="shared" si="394"/>
        <v>2.64</v>
      </c>
      <c r="J427" s="28" t="str">
        <f t="shared" si="395"/>
        <v>Carrer de Lleida, vorera</v>
      </c>
      <c r="K427" s="4">
        <f t="shared" si="396"/>
        <v>2.64</v>
      </c>
      <c r="M427">
        <v>6.82</v>
      </c>
      <c r="O427" s="4">
        <f t="shared" si="397"/>
        <v>18.004800000000003</v>
      </c>
      <c r="U427" s="4"/>
      <c r="V427" s="4"/>
    </row>
    <row r="428" spans="1:22" x14ac:dyDescent="0.2">
      <c r="A428" s="33">
        <v>1</v>
      </c>
      <c r="B428" s="31" t="s">
        <v>203</v>
      </c>
      <c r="C428">
        <v>1</v>
      </c>
      <c r="D428">
        <v>12</v>
      </c>
      <c r="E428">
        <v>0.2</v>
      </c>
      <c r="F428">
        <v>0.6</v>
      </c>
      <c r="G428" s="20">
        <f t="shared" si="394"/>
        <v>1.4400000000000002</v>
      </c>
      <c r="J428" s="28" t="str">
        <f t="shared" si="395"/>
        <v>Carrer de Lleida, enllaç N-II</v>
      </c>
      <c r="K428" s="4">
        <f t="shared" si="396"/>
        <v>1.4400000000000002</v>
      </c>
      <c r="M428">
        <v>6.82</v>
      </c>
      <c r="O428" s="4">
        <f t="shared" si="397"/>
        <v>9.820800000000002</v>
      </c>
      <c r="U428" s="4"/>
      <c r="V428" s="4"/>
    </row>
    <row r="429" spans="1:22" x14ac:dyDescent="0.2">
      <c r="A429" s="33">
        <v>1</v>
      </c>
      <c r="B429" s="31" t="s">
        <v>212</v>
      </c>
      <c r="C429">
        <v>1</v>
      </c>
      <c r="D429">
        <v>20</v>
      </c>
      <c r="E429">
        <v>0.2</v>
      </c>
      <c r="F429">
        <v>0.6</v>
      </c>
      <c r="G429" s="20">
        <f t="shared" ref="G429" si="406">C429*D429*E429*F429</f>
        <v>2.4</v>
      </c>
      <c r="J429" s="28" t="str">
        <f t="shared" ref="J429" si="407">B429</f>
        <v>Plaça Font, vorera</v>
      </c>
      <c r="K429" s="4">
        <f t="shared" ref="K429" si="408">G429</f>
        <v>2.4</v>
      </c>
      <c r="M429">
        <v>6.82</v>
      </c>
      <c r="O429" s="4">
        <f t="shared" ref="O429" si="409">K429*M429</f>
        <v>16.367999999999999</v>
      </c>
      <c r="U429" s="4"/>
      <c r="V429" s="4"/>
    </row>
    <row r="430" spans="1:22" x14ac:dyDescent="0.2">
      <c r="A430" s="33">
        <v>1</v>
      </c>
      <c r="B430" s="31" t="s">
        <v>213</v>
      </c>
      <c r="C430">
        <v>1</v>
      </c>
      <c r="D430">
        <v>20</v>
      </c>
      <c r="E430">
        <v>0.2</v>
      </c>
      <c r="F430">
        <v>0.6</v>
      </c>
      <c r="G430" s="20">
        <f t="shared" si="394"/>
        <v>2.4</v>
      </c>
      <c r="J430" s="28" t="str">
        <f t="shared" si="395"/>
        <v>Plaça Font, enllaç</v>
      </c>
      <c r="K430" s="4">
        <f t="shared" si="396"/>
        <v>2.4</v>
      </c>
      <c r="M430">
        <v>6.82</v>
      </c>
      <c r="O430" s="4">
        <f t="shared" si="397"/>
        <v>16.367999999999999</v>
      </c>
      <c r="U430" s="4"/>
      <c r="V430" s="4"/>
    </row>
    <row r="431" spans="1:22" x14ac:dyDescent="0.2">
      <c r="A431" s="33">
        <v>2</v>
      </c>
      <c r="B431" s="31" t="s">
        <v>194</v>
      </c>
      <c r="C431">
        <v>2</v>
      </c>
      <c r="D431">
        <v>108</v>
      </c>
      <c r="E431">
        <v>0.2</v>
      </c>
      <c r="F431">
        <v>0.6</v>
      </c>
      <c r="G431" s="20">
        <f t="shared" ref="G431" si="410">C431*D431*E431*F431</f>
        <v>25.92</v>
      </c>
      <c r="J431" s="28" t="str">
        <f t="shared" ref="J431" si="411">B431</f>
        <v>C de la Teuleria, vorera</v>
      </c>
      <c r="K431" s="4">
        <f t="shared" ref="K431" si="412">G431</f>
        <v>25.92</v>
      </c>
      <c r="M431">
        <v>6.82</v>
      </c>
      <c r="O431" s="4">
        <f t="shared" ref="O431" si="413">K431*M431</f>
        <v>176.77440000000001</v>
      </c>
      <c r="U431" s="4"/>
      <c r="V431" s="4"/>
    </row>
    <row r="432" spans="1:22" x14ac:dyDescent="0.2">
      <c r="A432" s="33">
        <v>1</v>
      </c>
      <c r="B432" s="31" t="s">
        <v>214</v>
      </c>
      <c r="C432">
        <v>1</v>
      </c>
      <c r="D432">
        <v>5</v>
      </c>
      <c r="E432">
        <v>0.2</v>
      </c>
      <c r="F432">
        <v>0.6</v>
      </c>
      <c r="G432" s="20">
        <f t="shared" si="394"/>
        <v>0.6</v>
      </c>
      <c r="J432" s="28" t="str">
        <f t="shared" si="395"/>
        <v>C de la Teuleria, carrer</v>
      </c>
      <c r="K432" s="4">
        <f t="shared" si="396"/>
        <v>0.6</v>
      </c>
      <c r="M432">
        <v>6.82</v>
      </c>
      <c r="O432" s="4">
        <f t="shared" si="397"/>
        <v>4.0919999999999996</v>
      </c>
      <c r="U432" s="4"/>
      <c r="V432" s="4"/>
    </row>
    <row r="433" spans="1:22" ht="14.25" customHeight="1" x14ac:dyDescent="0.2">
      <c r="A433" s="33">
        <v>1</v>
      </c>
      <c r="B433" s="31" t="s">
        <v>179</v>
      </c>
      <c r="C433">
        <v>1</v>
      </c>
      <c r="D433">
        <v>170</v>
      </c>
      <c r="E433">
        <v>0.2</v>
      </c>
      <c r="F433">
        <v>0.6</v>
      </c>
      <c r="G433" s="20">
        <f t="shared" ref="G433:G434" si="414">C433*D433*E433*F433</f>
        <v>20.399999999999999</v>
      </c>
      <c r="J433" s="28" t="str">
        <f t="shared" ref="J433:J434" si="415">B433</f>
        <v>Ram Fuster i Rabé E, vorera</v>
      </c>
      <c r="K433" s="4">
        <f t="shared" ref="K433:K434" si="416">G433</f>
        <v>20.399999999999999</v>
      </c>
      <c r="M433">
        <v>6.82</v>
      </c>
      <c r="O433" s="4">
        <f t="shared" ref="O433:O434" si="417">K433*M433</f>
        <v>139.12799999999999</v>
      </c>
      <c r="U433" s="4"/>
      <c r="V433" s="4"/>
    </row>
    <row r="434" spans="1:22" ht="14.25" customHeight="1" x14ac:dyDescent="0.2">
      <c r="A434" s="33">
        <v>1</v>
      </c>
      <c r="B434" s="31" t="s">
        <v>180</v>
      </c>
      <c r="C434">
        <v>1</v>
      </c>
      <c r="D434">
        <v>30</v>
      </c>
      <c r="E434">
        <v>0.2</v>
      </c>
      <c r="F434">
        <v>0.6</v>
      </c>
      <c r="G434" s="20">
        <f t="shared" si="414"/>
        <v>3.5999999999999996</v>
      </c>
      <c r="J434" s="28" t="str">
        <f t="shared" si="415"/>
        <v>Ram Fuster i Rabés E, carrer</v>
      </c>
      <c r="K434" s="4">
        <f t="shared" si="416"/>
        <v>3.5999999999999996</v>
      </c>
      <c r="M434">
        <v>6.82</v>
      </c>
      <c r="O434" s="4">
        <f t="shared" si="417"/>
        <v>24.552</v>
      </c>
      <c r="U434" s="4"/>
      <c r="V434" s="4"/>
    </row>
    <row r="435" spans="1:22" ht="14.25" customHeight="1" x14ac:dyDescent="0.2">
      <c r="A435" s="33">
        <v>1</v>
      </c>
      <c r="B435" s="31" t="s">
        <v>181</v>
      </c>
      <c r="C435">
        <v>1</v>
      </c>
      <c r="D435">
        <v>180</v>
      </c>
      <c r="E435">
        <v>0.2</v>
      </c>
      <c r="F435">
        <v>0.6</v>
      </c>
      <c r="G435" s="20">
        <f t="shared" si="394"/>
        <v>21.599999999999998</v>
      </c>
      <c r="J435" s="28" t="str">
        <f t="shared" si="395"/>
        <v>Ram Fuster i Rabé O, vorera</v>
      </c>
      <c r="K435" s="4">
        <f t="shared" si="396"/>
        <v>21.599999999999998</v>
      </c>
      <c r="M435">
        <v>6.82</v>
      </c>
      <c r="O435" s="4">
        <f t="shared" si="397"/>
        <v>147.31199999999998</v>
      </c>
      <c r="U435" s="4"/>
      <c r="V435" s="4"/>
    </row>
    <row r="436" spans="1:22" ht="14.25" customHeight="1" x14ac:dyDescent="0.2">
      <c r="A436" s="33">
        <v>1</v>
      </c>
      <c r="B436" s="31" t="s">
        <v>182</v>
      </c>
      <c r="C436">
        <v>1</v>
      </c>
      <c r="D436">
        <v>6</v>
      </c>
      <c r="E436">
        <v>0.2</v>
      </c>
      <c r="F436">
        <v>0.6</v>
      </c>
      <c r="G436" s="20">
        <f t="shared" ref="G436:G439" si="418">C436*D436*E436*F436</f>
        <v>0.72000000000000008</v>
      </c>
      <c r="J436" s="28" t="str">
        <f t="shared" ref="J436:J439" si="419">B436</f>
        <v>Ram Fuster i Rabés O, carrer</v>
      </c>
      <c r="K436" s="4">
        <f t="shared" ref="K436:K439" si="420">G436</f>
        <v>0.72000000000000008</v>
      </c>
      <c r="M436">
        <v>6.82</v>
      </c>
      <c r="O436" s="4">
        <f t="shared" ref="O436:O439" si="421">K436*M436</f>
        <v>4.910400000000001</v>
      </c>
      <c r="U436" s="4"/>
      <c r="V436" s="4"/>
    </row>
    <row r="437" spans="1:22" ht="13.5" customHeight="1" x14ac:dyDescent="0.2">
      <c r="A437" s="33">
        <v>1</v>
      </c>
      <c r="B437" s="31" t="s">
        <v>185</v>
      </c>
      <c r="C437">
        <v>1</v>
      </c>
      <c r="D437">
        <v>55</v>
      </c>
      <c r="E437">
        <v>0.2</v>
      </c>
      <c r="F437">
        <v>0.6</v>
      </c>
      <c r="G437" s="20">
        <f t="shared" ref="G437:G438" si="422">C437*D437*E437*F437</f>
        <v>6.6</v>
      </c>
      <c r="J437" s="28" t="str">
        <f t="shared" ref="J437:J438" si="423">B437</f>
        <v>C/Miquel Parcerisa E, vorera</v>
      </c>
      <c r="K437" s="4">
        <f t="shared" ref="K437:K438" si="424">G437</f>
        <v>6.6</v>
      </c>
      <c r="M437">
        <v>6.82</v>
      </c>
      <c r="O437" s="4">
        <f t="shared" ref="O437:O438" si="425">K437*M437</f>
        <v>45.012</v>
      </c>
      <c r="U437" s="4"/>
      <c r="V437" s="4"/>
    </row>
    <row r="438" spans="1:22" ht="13.5" customHeight="1" x14ac:dyDescent="0.2">
      <c r="A438" s="33">
        <v>1</v>
      </c>
      <c r="B438" s="31" t="s">
        <v>188</v>
      </c>
      <c r="C438">
        <v>1</v>
      </c>
      <c r="D438">
        <v>0</v>
      </c>
      <c r="E438">
        <v>0.2</v>
      </c>
      <c r="F438">
        <v>0.6</v>
      </c>
      <c r="G438" s="20">
        <f t="shared" si="422"/>
        <v>0</v>
      </c>
      <c r="J438" s="28" t="str">
        <f t="shared" si="423"/>
        <v>C/Miquel Parcerisa E, carrer</v>
      </c>
      <c r="K438" s="4">
        <f t="shared" si="424"/>
        <v>0</v>
      </c>
      <c r="M438">
        <v>6.82</v>
      </c>
      <c r="O438" s="4">
        <f t="shared" si="425"/>
        <v>0</v>
      </c>
      <c r="U438" s="4"/>
      <c r="V438" s="4"/>
    </row>
    <row r="439" spans="1:22" ht="13.5" customHeight="1" x14ac:dyDescent="0.2">
      <c r="A439" s="33">
        <v>1</v>
      </c>
      <c r="B439" s="31" t="s">
        <v>186</v>
      </c>
      <c r="C439">
        <v>1</v>
      </c>
      <c r="D439">
        <v>145</v>
      </c>
      <c r="E439">
        <v>0.2</v>
      </c>
      <c r="F439">
        <v>0.6</v>
      </c>
      <c r="G439" s="20">
        <f t="shared" si="418"/>
        <v>17.399999999999999</v>
      </c>
      <c r="J439" s="28" t="str">
        <f t="shared" si="419"/>
        <v>C/Miquel Parcerisa O, vorera</v>
      </c>
      <c r="K439" s="4">
        <f t="shared" si="420"/>
        <v>17.399999999999999</v>
      </c>
      <c r="M439">
        <v>6.82</v>
      </c>
      <c r="O439" s="4">
        <f t="shared" si="421"/>
        <v>118.66799999999999</v>
      </c>
      <c r="U439" s="4"/>
      <c r="V439" s="4"/>
    </row>
    <row r="440" spans="1:22" ht="13.5" customHeight="1" x14ac:dyDescent="0.2">
      <c r="A440" s="33">
        <v>1</v>
      </c>
      <c r="B440" s="31" t="s">
        <v>187</v>
      </c>
      <c r="C440">
        <v>1</v>
      </c>
      <c r="D440">
        <v>45</v>
      </c>
      <c r="E440">
        <v>0.2</v>
      </c>
      <c r="F440">
        <v>0.6</v>
      </c>
      <c r="G440" s="20">
        <f t="shared" si="394"/>
        <v>5.3999999999999995</v>
      </c>
      <c r="J440" s="28" t="str">
        <f t="shared" si="395"/>
        <v>C/Miquel Parcerisa O, carrer</v>
      </c>
      <c r="K440" s="4">
        <f t="shared" si="396"/>
        <v>5.3999999999999995</v>
      </c>
      <c r="M440">
        <v>6.82</v>
      </c>
      <c r="O440" s="4">
        <f t="shared" si="397"/>
        <v>36.827999999999996</v>
      </c>
      <c r="U440" s="4"/>
      <c r="V440" s="4"/>
    </row>
    <row r="441" spans="1:22" ht="14.25" customHeight="1" x14ac:dyDescent="0.2">
      <c r="A441" s="33">
        <v>1</v>
      </c>
      <c r="B441" s="31" t="s">
        <v>200</v>
      </c>
      <c r="C441">
        <v>1</v>
      </c>
      <c r="D441">
        <v>45</v>
      </c>
      <c r="E441">
        <v>0.2</v>
      </c>
      <c r="F441">
        <v>0.6</v>
      </c>
      <c r="G441" s="20">
        <f t="shared" si="394"/>
        <v>5.3999999999999995</v>
      </c>
      <c r="J441" s="28" t="str">
        <f t="shared" si="395"/>
        <v>Zona Pl. Catalunya, vorera</v>
      </c>
      <c r="K441" s="4">
        <f t="shared" si="396"/>
        <v>5.3999999999999995</v>
      </c>
      <c r="M441">
        <v>6.82</v>
      </c>
      <c r="O441" s="4">
        <f t="shared" si="397"/>
        <v>36.827999999999996</v>
      </c>
      <c r="U441" s="4"/>
      <c r="V441" s="4"/>
    </row>
    <row r="442" spans="1:22" x14ac:dyDescent="0.2">
      <c r="A442" s="33">
        <v>1</v>
      </c>
      <c r="B442" s="31" t="s">
        <v>195</v>
      </c>
      <c r="C442">
        <v>1</v>
      </c>
      <c r="D442">
        <v>90</v>
      </c>
      <c r="E442">
        <v>0.2</v>
      </c>
      <c r="F442">
        <v>0.6</v>
      </c>
      <c r="G442" s="20">
        <f t="shared" si="394"/>
        <v>10.799999999999999</v>
      </c>
      <c r="J442" s="28" t="str">
        <f t="shared" si="395"/>
        <v>C de Pompeu Fabra, vorera</v>
      </c>
      <c r="K442" s="4">
        <f>G442</f>
        <v>10.799999999999999</v>
      </c>
      <c r="M442">
        <v>6.82</v>
      </c>
      <c r="O442" s="4">
        <f t="shared" si="397"/>
        <v>73.655999999999992</v>
      </c>
      <c r="U442" s="4"/>
      <c r="V442" s="4"/>
    </row>
    <row r="443" spans="1:22" x14ac:dyDescent="0.2">
      <c r="A443" s="33">
        <v>1</v>
      </c>
      <c r="B443" s="31" t="s">
        <v>211</v>
      </c>
      <c r="C443">
        <v>1</v>
      </c>
      <c r="D443">
        <v>36</v>
      </c>
      <c r="E443">
        <v>0.2</v>
      </c>
      <c r="F443">
        <v>0.6</v>
      </c>
      <c r="G443" s="20">
        <f t="shared" ref="G443:G453" si="426">C443*D443*E443*F443</f>
        <v>4.32</v>
      </c>
      <c r="J443" s="28" t="str">
        <f t="shared" ref="J443:J453" si="427">B443</f>
        <v>C de Pompeu Fabra, enllaç</v>
      </c>
      <c r="K443" s="4">
        <f>G443</f>
        <v>4.32</v>
      </c>
      <c r="M443">
        <v>6.82</v>
      </c>
      <c r="O443" s="4">
        <f t="shared" ref="O443:O453" si="428">K443*M443</f>
        <v>29.462400000000002</v>
      </c>
      <c r="U443" s="4"/>
      <c r="V443" s="4"/>
    </row>
    <row r="444" spans="1:22" x14ac:dyDescent="0.2">
      <c r="A444" s="33">
        <v>1</v>
      </c>
      <c r="B444" s="31" t="s">
        <v>197</v>
      </c>
      <c r="C444">
        <v>1</v>
      </c>
      <c r="D444">
        <v>115</v>
      </c>
      <c r="E444">
        <v>0.2</v>
      </c>
      <c r="F444">
        <v>0.6</v>
      </c>
      <c r="G444" s="4">
        <f t="shared" ref="G444" si="429">C444*D444*E444*F444</f>
        <v>13.799999999999999</v>
      </c>
      <c r="J444" s="28" t="str">
        <f t="shared" ref="J444" si="430">B444</f>
        <v>Carrer Estació, vorera</v>
      </c>
      <c r="K444" s="4">
        <f t="shared" ref="K444" si="431">G444</f>
        <v>13.799999999999999</v>
      </c>
      <c r="M444">
        <v>6.82</v>
      </c>
      <c r="O444" s="4">
        <f t="shared" ref="O444" si="432">K444*M444</f>
        <v>94.116</v>
      </c>
      <c r="U444" s="4"/>
      <c r="V444" s="4"/>
    </row>
    <row r="445" spans="1:22" x14ac:dyDescent="0.2">
      <c r="A445" s="33">
        <v>1</v>
      </c>
      <c r="B445" s="31" t="s">
        <v>196</v>
      </c>
      <c r="C445">
        <v>1</v>
      </c>
      <c r="D445">
        <v>8</v>
      </c>
      <c r="E445">
        <v>0.2</v>
      </c>
      <c r="F445">
        <v>0.6</v>
      </c>
      <c r="G445" s="4">
        <f t="shared" si="426"/>
        <v>0.96</v>
      </c>
      <c r="J445" s="28" t="str">
        <f t="shared" si="427"/>
        <v xml:space="preserve">Carrer Estació, creuament </v>
      </c>
      <c r="K445" s="4">
        <f t="shared" ref="K445:K446" si="433">G445</f>
        <v>0.96</v>
      </c>
      <c r="M445">
        <v>6.82</v>
      </c>
      <c r="O445" s="4">
        <f t="shared" si="428"/>
        <v>6.5472000000000001</v>
      </c>
      <c r="U445" s="4"/>
      <c r="V445" s="4"/>
    </row>
    <row r="446" spans="1:22" x14ac:dyDescent="0.2">
      <c r="A446" s="33">
        <v>2</v>
      </c>
      <c r="B446" s="31" t="s">
        <v>189</v>
      </c>
      <c r="C446">
        <v>2</v>
      </c>
      <c r="D446">
        <v>113</v>
      </c>
      <c r="E446">
        <v>0.2</v>
      </c>
      <c r="F446">
        <v>0.6</v>
      </c>
      <c r="G446" s="4">
        <f t="shared" ref="G446" si="434">C446*D446*E446*F446</f>
        <v>27.12</v>
      </c>
      <c r="J446" s="28" t="str">
        <f t="shared" ref="J446" si="435">B446</f>
        <v>Carrer d’Alfons XIII, vorera</v>
      </c>
      <c r="K446" s="4">
        <f t="shared" si="433"/>
        <v>27.12</v>
      </c>
      <c r="M446">
        <v>6.82</v>
      </c>
      <c r="O446" s="4">
        <f t="shared" ref="O446" si="436">K446*M446</f>
        <v>184.95840000000001</v>
      </c>
      <c r="U446" s="4"/>
      <c r="V446" s="4"/>
    </row>
    <row r="447" spans="1:22" x14ac:dyDescent="0.2">
      <c r="A447" s="33">
        <v>1</v>
      </c>
      <c r="B447" s="31" t="s">
        <v>190</v>
      </c>
      <c r="C447">
        <v>1</v>
      </c>
      <c r="D447">
        <v>4</v>
      </c>
      <c r="E447">
        <v>0.2</v>
      </c>
      <c r="F447">
        <v>0.6</v>
      </c>
      <c r="G447" s="4">
        <f t="shared" si="426"/>
        <v>0.48</v>
      </c>
      <c r="J447" s="28" t="str">
        <f t="shared" si="427"/>
        <v>Carrer d’Alfons XIII, carrer</v>
      </c>
      <c r="K447" s="4">
        <f t="shared" ref="K447" si="437">G447</f>
        <v>0.48</v>
      </c>
      <c r="M447">
        <v>6.82</v>
      </c>
      <c r="O447" s="4">
        <f t="shared" si="428"/>
        <v>3.2736000000000001</v>
      </c>
      <c r="U447" s="4"/>
      <c r="V447" s="4"/>
    </row>
    <row r="448" spans="1:22" x14ac:dyDescent="0.2">
      <c r="A448" s="33">
        <v>1</v>
      </c>
      <c r="B448" s="31" t="s">
        <v>98</v>
      </c>
      <c r="C448">
        <v>1</v>
      </c>
      <c r="D448">
        <v>225</v>
      </c>
      <c r="E448">
        <v>0.2</v>
      </c>
      <c r="F448">
        <v>0.6</v>
      </c>
      <c r="G448" s="4">
        <f t="shared" si="426"/>
        <v>27</v>
      </c>
      <c r="J448" s="28" t="str">
        <f t="shared" si="427"/>
        <v xml:space="preserve">Ctra N-II, lateral sud, </v>
      </c>
      <c r="K448" s="4">
        <f t="shared" ref="K448:K453" si="438">G448</f>
        <v>27</v>
      </c>
      <c r="M448">
        <v>6.82</v>
      </c>
      <c r="O448" s="4">
        <f t="shared" si="428"/>
        <v>184.14000000000001</v>
      </c>
      <c r="U448" s="4"/>
      <c r="V448" s="4"/>
    </row>
    <row r="449" spans="1:24" ht="13.5" customHeight="1" x14ac:dyDescent="0.2">
      <c r="A449" s="33">
        <v>1</v>
      </c>
      <c r="B449" s="31" t="s">
        <v>198</v>
      </c>
      <c r="C449">
        <v>1</v>
      </c>
      <c r="D449">
        <v>15</v>
      </c>
      <c r="E449">
        <v>0.2</v>
      </c>
      <c r="F449">
        <v>0.6</v>
      </c>
      <c r="G449" s="4">
        <f t="shared" ref="G449" si="439">C449*D449*E449*F449</f>
        <v>1.7999999999999998</v>
      </c>
      <c r="J449" s="28" t="str">
        <f t="shared" ref="J449" si="440">B449</f>
        <v>Ctra N-II-C/Costareta, vorera</v>
      </c>
      <c r="K449" s="4">
        <f t="shared" ref="K449" si="441">G449</f>
        <v>1.7999999999999998</v>
      </c>
      <c r="M449">
        <v>6.82</v>
      </c>
      <c r="O449" s="4">
        <f t="shared" ref="O449" si="442">K449*M449</f>
        <v>12.276</v>
      </c>
      <c r="R449" s="13"/>
      <c r="T449" s="4"/>
      <c r="U449" s="4"/>
      <c r="V449" s="4"/>
    </row>
    <row r="450" spans="1:24" ht="13.5" customHeight="1" x14ac:dyDescent="0.2">
      <c r="A450" s="33">
        <v>1</v>
      </c>
      <c r="B450" s="31" t="s">
        <v>199</v>
      </c>
      <c r="C450">
        <v>1</v>
      </c>
      <c r="D450">
        <v>30</v>
      </c>
      <c r="E450">
        <v>0.2</v>
      </c>
      <c r="F450">
        <v>0.6</v>
      </c>
      <c r="G450" s="4">
        <f t="shared" si="426"/>
        <v>3.5999999999999996</v>
      </c>
      <c r="J450" s="28" t="str">
        <f t="shared" si="427"/>
        <v>Ctra N-II-C/Costareta, carrer</v>
      </c>
      <c r="K450" s="4">
        <f t="shared" si="438"/>
        <v>3.5999999999999996</v>
      </c>
      <c r="M450">
        <v>6.82</v>
      </c>
      <c r="O450" s="4">
        <f t="shared" si="428"/>
        <v>24.552</v>
      </c>
      <c r="S450" s="38" t="s">
        <v>263</v>
      </c>
      <c r="T450" s="38" t="s">
        <v>71</v>
      </c>
      <c r="U450" s="38" t="s">
        <v>71</v>
      </c>
      <c r="V450" s="38" t="s">
        <v>73</v>
      </c>
      <c r="W450" s="38" t="s">
        <v>261</v>
      </c>
      <c r="X450" s="38" t="s">
        <v>265</v>
      </c>
    </row>
    <row r="451" spans="1:24" ht="13.5" customHeight="1" x14ac:dyDescent="0.2">
      <c r="A451" s="33">
        <v>1</v>
      </c>
      <c r="B451" s="31" t="s">
        <v>183</v>
      </c>
      <c r="C451">
        <v>0</v>
      </c>
      <c r="D451">
        <v>20</v>
      </c>
      <c r="E451">
        <v>0.2</v>
      </c>
      <c r="F451">
        <v>0.6</v>
      </c>
      <c r="G451" s="4">
        <f t="shared" ref="G451:G452" si="443">C451*D451*E451*F451</f>
        <v>0</v>
      </c>
      <c r="J451" s="28" t="str">
        <f t="shared" ref="J451:J452" si="444">B451</f>
        <v>Carrer de la Via Fèrria</v>
      </c>
      <c r="K451" s="4">
        <f t="shared" ref="K451:K452" si="445">G451</f>
        <v>0</v>
      </c>
      <c r="M451">
        <v>6.82</v>
      </c>
      <c r="O451" s="4">
        <f t="shared" ref="O451:O452" si="446">K451*M451</f>
        <v>0</v>
      </c>
      <c r="S451" s="38" t="s">
        <v>264</v>
      </c>
      <c r="T451" s="38" t="s">
        <v>72</v>
      </c>
      <c r="U451" s="38" t="s">
        <v>72</v>
      </c>
      <c r="V451" s="38" t="s">
        <v>74</v>
      </c>
      <c r="W451" s="33"/>
      <c r="X451" s="33" t="s">
        <v>266</v>
      </c>
    </row>
    <row r="452" spans="1:24" ht="13.5" customHeight="1" x14ac:dyDescent="0.2">
      <c r="A452" s="33">
        <v>1</v>
      </c>
      <c r="B452" s="31" t="s">
        <v>184</v>
      </c>
      <c r="C452">
        <v>0</v>
      </c>
      <c r="D452">
        <v>25</v>
      </c>
      <c r="E452">
        <v>0.2</v>
      </c>
      <c r="F452">
        <v>0.6</v>
      </c>
      <c r="G452" s="4">
        <f t="shared" si="443"/>
        <v>0</v>
      </c>
      <c r="J452" s="28" t="str">
        <f t="shared" si="444"/>
        <v>Creuament sota Via</v>
      </c>
      <c r="K452" s="4">
        <f t="shared" si="445"/>
        <v>0</v>
      </c>
      <c r="M452">
        <v>6.82</v>
      </c>
      <c r="O452" s="4">
        <f t="shared" si="446"/>
        <v>0</v>
      </c>
      <c r="S452" s="33"/>
      <c r="T452" s="38" t="s">
        <v>69</v>
      </c>
      <c r="U452" s="38" t="s">
        <v>70</v>
      </c>
      <c r="V452" s="33" t="s">
        <v>262</v>
      </c>
      <c r="W452" s="33"/>
      <c r="X452" s="33"/>
    </row>
    <row r="453" spans="1:24" ht="13.5" customHeight="1" x14ac:dyDescent="0.2">
      <c r="A453" s="33">
        <v>4</v>
      </c>
      <c r="B453" s="31" t="s">
        <v>215</v>
      </c>
      <c r="C453">
        <v>4</v>
      </c>
      <c r="D453">
        <v>8</v>
      </c>
      <c r="E453">
        <v>0.2</v>
      </c>
      <c r="F453">
        <v>0.6</v>
      </c>
      <c r="G453" s="4">
        <f t="shared" si="426"/>
        <v>3.84</v>
      </c>
      <c r="J453" s="28" t="str">
        <f t="shared" si="427"/>
        <v>Trams hidrants</v>
      </c>
      <c r="K453" s="4">
        <f t="shared" si="438"/>
        <v>3.84</v>
      </c>
      <c r="M453">
        <v>6.82</v>
      </c>
      <c r="O453" s="4">
        <f t="shared" si="428"/>
        <v>26.188800000000001</v>
      </c>
      <c r="T453" s="4"/>
      <c r="U453" s="4"/>
      <c r="V453" s="4"/>
    </row>
    <row r="454" spans="1:24" x14ac:dyDescent="0.2">
      <c r="G454" s="4"/>
      <c r="K454" s="4"/>
      <c r="O454" s="4"/>
      <c r="R454" s="13" t="s">
        <v>70</v>
      </c>
      <c r="S454">
        <f>G455*0</f>
        <v>0</v>
      </c>
      <c r="T454" s="4"/>
      <c r="U454" s="4">
        <f>S454+U412</f>
        <v>27.4725</v>
      </c>
      <c r="V454" s="4">
        <f>S454/7.5</f>
        <v>0</v>
      </c>
      <c r="W454" s="4">
        <f>V454+W412</f>
        <v>3.6629999999999998</v>
      </c>
    </row>
    <row r="455" spans="1:24" x14ac:dyDescent="0.2">
      <c r="B455" s="9" t="s">
        <v>26</v>
      </c>
      <c r="G455" s="6">
        <f>SUM(G418:G453)</f>
        <v>298.68000000000006</v>
      </c>
      <c r="J455" s="9" t="s">
        <v>26</v>
      </c>
      <c r="K455" s="6">
        <f>G455</f>
        <v>298.68000000000006</v>
      </c>
      <c r="O455" s="6">
        <f>SUM(O417:O453)</f>
        <v>2036.9975999999999</v>
      </c>
      <c r="R455" s="13" t="s">
        <v>69</v>
      </c>
      <c r="S455">
        <f>G455*0.1</f>
        <v>29.868000000000009</v>
      </c>
      <c r="T455">
        <f>S455+T413</f>
        <v>583.61416000000008</v>
      </c>
      <c r="U455" s="4"/>
      <c r="V455" s="4">
        <f>S455/7.5</f>
        <v>3.9824000000000011</v>
      </c>
      <c r="W455" s="4">
        <f>V455+W413</f>
        <v>77.815221333333326</v>
      </c>
      <c r="X455">
        <f>T455/7.5</f>
        <v>77.815221333333341</v>
      </c>
    </row>
    <row r="456" spans="1:24" x14ac:dyDescent="0.2">
      <c r="B456" s="9"/>
      <c r="G456" s="6"/>
      <c r="J456" s="9"/>
      <c r="K456" s="6"/>
      <c r="O456" s="6"/>
      <c r="T456" s="4"/>
      <c r="U456" s="4"/>
      <c r="V456" s="4"/>
    </row>
    <row r="457" spans="1:24" x14ac:dyDescent="0.2">
      <c r="C457" s="2" t="s">
        <v>0</v>
      </c>
      <c r="D457" s="2" t="s">
        <v>1</v>
      </c>
      <c r="E457" s="2" t="s">
        <v>2</v>
      </c>
      <c r="F457" s="18" t="s">
        <v>3</v>
      </c>
      <c r="G457" s="18" t="s">
        <v>34</v>
      </c>
      <c r="K457" s="18" t="str">
        <f>G457</f>
        <v>Total m³</v>
      </c>
      <c r="L457" s="2"/>
      <c r="M457" s="2" t="s">
        <v>22</v>
      </c>
      <c r="N457" s="2"/>
      <c r="O457" s="18" t="s">
        <v>122</v>
      </c>
      <c r="S457" s="4"/>
      <c r="T457" s="4"/>
      <c r="U457" s="4"/>
      <c r="V457" s="4"/>
    </row>
    <row r="458" spans="1:24" x14ac:dyDescent="0.2">
      <c r="A458" s="13" t="s">
        <v>207</v>
      </c>
      <c r="I458" t="str">
        <f>A458</f>
        <v>Trasllat runes de vorera a abocador amb</v>
      </c>
      <c r="S458" s="4"/>
      <c r="T458" s="4"/>
      <c r="U458" s="4"/>
      <c r="V458" s="4"/>
    </row>
    <row r="459" spans="1:24" x14ac:dyDescent="0.2">
      <c r="A459" s="13" t="s">
        <v>208</v>
      </c>
      <c r="G459" s="20"/>
      <c r="I459" t="str">
        <f>A459</f>
        <v>camió de 10 Tn, a distància menor de 10 km.</v>
      </c>
      <c r="K459" s="4"/>
      <c r="O459" s="4"/>
      <c r="S459" s="4"/>
      <c r="T459" s="4"/>
      <c r="U459" s="4"/>
      <c r="V459" s="4"/>
    </row>
    <row r="460" spans="1:24" ht="20.25" customHeight="1" x14ac:dyDescent="0.2">
      <c r="A460" s="33">
        <v>1</v>
      </c>
      <c r="B460" s="28" t="s">
        <v>175</v>
      </c>
      <c r="C460">
        <v>1</v>
      </c>
      <c r="D460">
        <v>150</v>
      </c>
      <c r="E460">
        <v>0.8</v>
      </c>
      <c r="F460">
        <v>0.15</v>
      </c>
      <c r="G460" s="4">
        <f t="shared" ref="G460:G461" si="447">C460*D460*E460*F460</f>
        <v>18</v>
      </c>
      <c r="J460" s="28" t="str">
        <f t="shared" ref="J460:J489" si="448">B460</f>
        <v>C St Josep Est, vorera</v>
      </c>
      <c r="K460" s="4">
        <f t="shared" ref="K460:K494" si="449">G460</f>
        <v>18</v>
      </c>
      <c r="M460">
        <v>6.9</v>
      </c>
      <c r="O460" s="4">
        <f t="shared" ref="O460:O489" si="450">K460*M460</f>
        <v>124.2</v>
      </c>
      <c r="T460" s="4"/>
      <c r="U460" s="4"/>
      <c r="V460" s="4"/>
    </row>
    <row r="461" spans="1:24" x14ac:dyDescent="0.2">
      <c r="A461" s="33">
        <v>1</v>
      </c>
      <c r="B461" s="28" t="s">
        <v>176</v>
      </c>
      <c r="C461">
        <v>0</v>
      </c>
      <c r="D461">
        <v>6</v>
      </c>
      <c r="E461">
        <v>0</v>
      </c>
      <c r="F461">
        <v>0</v>
      </c>
      <c r="G461" s="4">
        <f t="shared" si="447"/>
        <v>0</v>
      </c>
      <c r="J461" s="28" t="str">
        <f t="shared" si="448"/>
        <v>C St Josep Est, carrer</v>
      </c>
      <c r="K461" s="4">
        <f t="shared" si="449"/>
        <v>0</v>
      </c>
      <c r="M461">
        <v>6.9</v>
      </c>
      <c r="O461" s="4">
        <f t="shared" si="450"/>
        <v>0</v>
      </c>
      <c r="T461" s="4"/>
      <c r="U461" s="4"/>
      <c r="V461" s="4"/>
    </row>
    <row r="462" spans="1:24" x14ac:dyDescent="0.2">
      <c r="A462" s="33">
        <v>1</v>
      </c>
      <c r="B462" s="28" t="s">
        <v>177</v>
      </c>
      <c r="C462">
        <v>1</v>
      </c>
      <c r="D462">
        <v>166</v>
      </c>
      <c r="E462">
        <v>0.8</v>
      </c>
      <c r="F462">
        <v>0.15</v>
      </c>
      <c r="G462" s="20">
        <f>C462*D462*E462*F462</f>
        <v>19.920000000000002</v>
      </c>
      <c r="J462" s="28" t="str">
        <f t="shared" si="448"/>
        <v>C St Josep Oest, vorera</v>
      </c>
      <c r="K462" s="4">
        <f t="shared" si="449"/>
        <v>19.920000000000002</v>
      </c>
      <c r="M462">
        <v>6.9</v>
      </c>
      <c r="O462" s="4">
        <f t="shared" si="450"/>
        <v>137.44800000000001</v>
      </c>
      <c r="V462" s="4"/>
    </row>
    <row r="463" spans="1:24" x14ac:dyDescent="0.2">
      <c r="A463" s="33">
        <v>1</v>
      </c>
      <c r="B463" s="28" t="s">
        <v>178</v>
      </c>
      <c r="C463">
        <v>0</v>
      </c>
      <c r="D463">
        <v>9</v>
      </c>
      <c r="E463">
        <v>0</v>
      </c>
      <c r="F463">
        <v>0</v>
      </c>
      <c r="G463" s="20">
        <f t="shared" ref="G463:G491" si="451">C463*D463*E463*F463</f>
        <v>0</v>
      </c>
      <c r="J463" s="28" t="str">
        <f t="shared" si="448"/>
        <v>C St Josep Oest, carrer</v>
      </c>
      <c r="K463" s="4">
        <f t="shared" si="449"/>
        <v>0</v>
      </c>
      <c r="M463">
        <v>6.9</v>
      </c>
      <c r="O463" s="4">
        <f t="shared" si="450"/>
        <v>0</v>
      </c>
      <c r="V463" s="4"/>
    </row>
    <row r="464" spans="1:24" x14ac:dyDescent="0.2">
      <c r="A464" s="33">
        <v>1</v>
      </c>
      <c r="B464" s="31" t="s">
        <v>191</v>
      </c>
      <c r="C464">
        <v>0</v>
      </c>
      <c r="D464">
        <v>56</v>
      </c>
      <c r="E464">
        <v>0</v>
      </c>
      <c r="F464">
        <v>0</v>
      </c>
      <c r="G464" s="4">
        <f t="shared" ref="G464" si="452">C464*D464*E464*F464</f>
        <v>0</v>
      </c>
      <c r="J464" s="28" t="str">
        <f t="shared" ref="J464" si="453">B464</f>
        <v>C Ponent, carrer</v>
      </c>
      <c r="K464" s="4">
        <f t="shared" ref="K464" si="454">G464</f>
        <v>0</v>
      </c>
      <c r="M464">
        <v>6.9</v>
      </c>
      <c r="O464" s="4">
        <f t="shared" ref="O464" si="455">K464*M464</f>
        <v>0</v>
      </c>
      <c r="T464" s="4"/>
      <c r="U464" s="4"/>
      <c r="V464" s="4"/>
    </row>
    <row r="465" spans="1:22" x14ac:dyDescent="0.2">
      <c r="A465" s="33">
        <v>2</v>
      </c>
      <c r="B465" s="31" t="s">
        <v>204</v>
      </c>
      <c r="C465">
        <v>2</v>
      </c>
      <c r="D465">
        <v>30</v>
      </c>
      <c r="E465">
        <v>0.8</v>
      </c>
      <c r="F465">
        <v>0.15</v>
      </c>
      <c r="G465" s="4">
        <f t="shared" si="451"/>
        <v>7.1999999999999993</v>
      </c>
      <c r="J465" s="28" t="str">
        <f t="shared" si="448"/>
        <v>C Ponent, vorera</v>
      </c>
      <c r="K465" s="4">
        <f t="shared" si="449"/>
        <v>7.1999999999999993</v>
      </c>
      <c r="M465">
        <v>6.9</v>
      </c>
      <c r="O465" s="4">
        <f t="shared" si="450"/>
        <v>49.68</v>
      </c>
      <c r="T465" s="4"/>
      <c r="U465" s="4"/>
      <c r="V465" s="4"/>
    </row>
    <row r="466" spans="1:22" x14ac:dyDescent="0.2">
      <c r="A466" s="33">
        <v>1</v>
      </c>
      <c r="B466" s="31" t="s">
        <v>192</v>
      </c>
      <c r="C466">
        <v>0</v>
      </c>
      <c r="D466">
        <v>105</v>
      </c>
      <c r="E466">
        <v>0</v>
      </c>
      <c r="F466">
        <v>0</v>
      </c>
      <c r="G466" s="4">
        <f t="shared" si="451"/>
        <v>0</v>
      </c>
      <c r="J466" s="28" t="str">
        <f t="shared" si="448"/>
        <v>C Ramon Felip, carrer</v>
      </c>
      <c r="K466" s="4">
        <f t="shared" si="449"/>
        <v>0</v>
      </c>
      <c r="M466">
        <v>6.9</v>
      </c>
      <c r="O466" s="4">
        <f t="shared" si="450"/>
        <v>0</v>
      </c>
      <c r="T466" s="4"/>
      <c r="U466" s="4"/>
      <c r="V466" s="4"/>
    </row>
    <row r="467" spans="1:22" x14ac:dyDescent="0.2">
      <c r="A467" s="33">
        <v>1</v>
      </c>
      <c r="B467" s="31" t="s">
        <v>193</v>
      </c>
      <c r="C467">
        <v>0</v>
      </c>
      <c r="D467">
        <v>185</v>
      </c>
      <c r="E467">
        <v>0</v>
      </c>
      <c r="F467">
        <v>0</v>
      </c>
      <c r="G467" s="4">
        <f t="shared" ref="G467" si="456">C467*D467*E467*F467</f>
        <v>0</v>
      </c>
      <c r="J467" s="28" t="str">
        <f t="shared" ref="J467" si="457">B467</f>
        <v>Carrer de Lleida, carrer</v>
      </c>
      <c r="K467" s="4">
        <f t="shared" ref="K467" si="458">G467</f>
        <v>0</v>
      </c>
      <c r="M467">
        <v>6.9</v>
      </c>
      <c r="O467" s="4">
        <f t="shared" ref="O467" si="459">K467*M467</f>
        <v>0</v>
      </c>
      <c r="T467" s="4"/>
      <c r="U467" s="4"/>
      <c r="V467" s="4"/>
    </row>
    <row r="468" spans="1:22" x14ac:dyDescent="0.2">
      <c r="A468" s="33">
        <v>1</v>
      </c>
      <c r="B468" s="31" t="s">
        <v>202</v>
      </c>
      <c r="C468">
        <v>1</v>
      </c>
      <c r="D468">
        <v>22</v>
      </c>
      <c r="E468">
        <v>1.2</v>
      </c>
      <c r="F468">
        <v>0.15</v>
      </c>
      <c r="G468" s="4">
        <f t="shared" si="451"/>
        <v>3.9599999999999995</v>
      </c>
      <c r="J468" s="28" t="str">
        <f t="shared" si="448"/>
        <v>Carrer de Lleida, vorera</v>
      </c>
      <c r="K468" s="4">
        <f t="shared" si="449"/>
        <v>3.9599999999999995</v>
      </c>
      <c r="M468">
        <v>6.9</v>
      </c>
      <c r="O468" s="4">
        <f t="shared" si="450"/>
        <v>27.323999999999998</v>
      </c>
      <c r="T468" s="4"/>
      <c r="U468" s="4"/>
      <c r="V468" s="4"/>
    </row>
    <row r="469" spans="1:22" x14ac:dyDescent="0.2">
      <c r="A469" s="33">
        <v>1</v>
      </c>
      <c r="B469" s="31" t="s">
        <v>203</v>
      </c>
      <c r="C469">
        <v>0</v>
      </c>
      <c r="D469">
        <v>12</v>
      </c>
      <c r="E469">
        <v>0</v>
      </c>
      <c r="F469">
        <v>0</v>
      </c>
      <c r="G469" s="4">
        <f t="shared" si="451"/>
        <v>0</v>
      </c>
      <c r="J469" s="28" t="str">
        <f t="shared" si="448"/>
        <v>Carrer de Lleida, enllaç N-II</v>
      </c>
      <c r="K469" s="4">
        <f t="shared" si="449"/>
        <v>0</v>
      </c>
      <c r="M469">
        <v>6.9</v>
      </c>
      <c r="O469" s="4">
        <f t="shared" si="450"/>
        <v>0</v>
      </c>
      <c r="T469" s="4"/>
      <c r="U469" s="4"/>
      <c r="V469" s="4"/>
    </row>
    <row r="470" spans="1:22" x14ac:dyDescent="0.2">
      <c r="A470" s="33">
        <v>1</v>
      </c>
      <c r="B470" s="31" t="s">
        <v>212</v>
      </c>
      <c r="C470">
        <v>1</v>
      </c>
      <c r="D470">
        <v>20</v>
      </c>
      <c r="E470">
        <v>1.2</v>
      </c>
      <c r="F470">
        <v>0.15</v>
      </c>
      <c r="G470" s="4">
        <f t="shared" ref="G470" si="460">C470*D470*E470*F470</f>
        <v>3.5999999999999996</v>
      </c>
      <c r="J470" s="28" t="str">
        <f t="shared" ref="J470" si="461">B470</f>
        <v>Plaça Font, vorera</v>
      </c>
      <c r="K470" s="4">
        <f t="shared" ref="K470" si="462">G470</f>
        <v>3.5999999999999996</v>
      </c>
      <c r="M470">
        <v>6.9</v>
      </c>
      <c r="O470" s="4">
        <f t="shared" ref="O470" si="463">K470*M470</f>
        <v>24.84</v>
      </c>
      <c r="T470" s="4"/>
      <c r="U470" s="4"/>
      <c r="V470" s="4"/>
    </row>
    <row r="471" spans="1:22" x14ac:dyDescent="0.2">
      <c r="A471" s="33">
        <v>1</v>
      </c>
      <c r="B471" s="31" t="s">
        <v>213</v>
      </c>
      <c r="C471">
        <v>0</v>
      </c>
      <c r="D471">
        <v>20</v>
      </c>
      <c r="E471">
        <v>0</v>
      </c>
      <c r="F471">
        <v>0</v>
      </c>
      <c r="G471" s="4">
        <f t="shared" si="451"/>
        <v>0</v>
      </c>
      <c r="J471" s="28" t="str">
        <f t="shared" si="448"/>
        <v>Plaça Font, enllaç</v>
      </c>
      <c r="K471" s="4">
        <f t="shared" si="449"/>
        <v>0</v>
      </c>
      <c r="M471">
        <v>6.9</v>
      </c>
      <c r="O471" s="4">
        <f t="shared" si="450"/>
        <v>0</v>
      </c>
      <c r="T471" s="4"/>
      <c r="U471" s="4"/>
      <c r="V471" s="4"/>
    </row>
    <row r="472" spans="1:22" x14ac:dyDescent="0.2">
      <c r="A472" s="33">
        <v>2</v>
      </c>
      <c r="B472" s="31" t="s">
        <v>194</v>
      </c>
      <c r="C472">
        <v>2</v>
      </c>
      <c r="D472">
        <v>108</v>
      </c>
      <c r="E472">
        <v>0.8</v>
      </c>
      <c r="F472">
        <v>0.15</v>
      </c>
      <c r="G472" s="4">
        <f t="shared" ref="G472" si="464">C472*D472*E472*F472</f>
        <v>25.92</v>
      </c>
      <c r="J472" s="28" t="str">
        <f t="shared" ref="J472" si="465">B472</f>
        <v>C de la Teuleria, vorera</v>
      </c>
      <c r="K472" s="4">
        <f t="shared" ref="K472" si="466">G472</f>
        <v>25.92</v>
      </c>
      <c r="M472">
        <v>6.9</v>
      </c>
      <c r="O472" s="4">
        <f t="shared" ref="O472" si="467">K472*M472</f>
        <v>178.84800000000001</v>
      </c>
      <c r="T472" s="4"/>
      <c r="U472" s="4"/>
      <c r="V472" s="4"/>
    </row>
    <row r="473" spans="1:22" x14ac:dyDescent="0.2">
      <c r="A473" s="33">
        <v>1</v>
      </c>
      <c r="B473" s="31" t="s">
        <v>214</v>
      </c>
      <c r="C473">
        <v>0</v>
      </c>
      <c r="D473">
        <v>5</v>
      </c>
      <c r="E473">
        <v>0</v>
      </c>
      <c r="F473">
        <v>0</v>
      </c>
      <c r="G473" s="4">
        <f t="shared" si="451"/>
        <v>0</v>
      </c>
      <c r="J473" s="28" t="str">
        <f t="shared" si="448"/>
        <v>C de la Teuleria, carrer</v>
      </c>
      <c r="K473" s="4">
        <f t="shared" si="449"/>
        <v>0</v>
      </c>
      <c r="M473">
        <v>6.9</v>
      </c>
      <c r="O473" s="4">
        <f t="shared" si="450"/>
        <v>0</v>
      </c>
      <c r="T473" s="4"/>
      <c r="U473" s="4"/>
      <c r="V473" s="4"/>
    </row>
    <row r="474" spans="1:22" ht="15" customHeight="1" x14ac:dyDescent="0.2">
      <c r="A474" s="33">
        <v>1</v>
      </c>
      <c r="B474" s="31" t="s">
        <v>179</v>
      </c>
      <c r="C474">
        <v>1</v>
      </c>
      <c r="D474">
        <v>170</v>
      </c>
      <c r="E474">
        <v>1.2</v>
      </c>
      <c r="F474">
        <v>0.15</v>
      </c>
      <c r="G474" s="4">
        <f t="shared" si="451"/>
        <v>30.599999999999998</v>
      </c>
      <c r="J474" s="28" t="str">
        <f t="shared" ref="J474:J475" si="468">B474</f>
        <v>Ram Fuster i Rabé E, vorera</v>
      </c>
      <c r="K474" s="4">
        <f t="shared" ref="K474:K475" si="469">G474</f>
        <v>30.599999999999998</v>
      </c>
      <c r="M474">
        <v>6.9</v>
      </c>
      <c r="O474" s="4">
        <f t="shared" ref="O474:O475" si="470">K474*M474</f>
        <v>211.14</v>
      </c>
      <c r="T474" s="4"/>
      <c r="U474" s="4"/>
      <c r="V474" s="4"/>
    </row>
    <row r="475" spans="1:22" ht="12.75" customHeight="1" x14ac:dyDescent="0.2">
      <c r="A475" s="33">
        <v>1</v>
      </c>
      <c r="B475" s="31" t="s">
        <v>180</v>
      </c>
      <c r="C475">
        <v>0</v>
      </c>
      <c r="D475">
        <v>30</v>
      </c>
      <c r="E475">
        <v>0</v>
      </c>
      <c r="F475">
        <v>0</v>
      </c>
      <c r="G475" s="4">
        <f t="shared" si="451"/>
        <v>0</v>
      </c>
      <c r="J475" s="28" t="str">
        <f t="shared" si="468"/>
        <v>Ram Fuster i Rabés E, carrer</v>
      </c>
      <c r="K475" s="4">
        <f t="shared" si="469"/>
        <v>0</v>
      </c>
      <c r="M475">
        <v>6.9</v>
      </c>
      <c r="O475" s="4">
        <f t="shared" si="470"/>
        <v>0</v>
      </c>
      <c r="T475" s="4"/>
      <c r="U475" s="4"/>
      <c r="V475" s="4"/>
    </row>
    <row r="476" spans="1:22" ht="15" customHeight="1" x14ac:dyDescent="0.2">
      <c r="A476" s="33">
        <v>1</v>
      </c>
      <c r="B476" s="31" t="s">
        <v>181</v>
      </c>
      <c r="C476">
        <v>1</v>
      </c>
      <c r="D476">
        <v>180</v>
      </c>
      <c r="E476">
        <v>1</v>
      </c>
      <c r="F476">
        <v>0.15</v>
      </c>
      <c r="G476" s="4">
        <f t="shared" si="451"/>
        <v>27</v>
      </c>
      <c r="J476" s="28" t="str">
        <f t="shared" si="448"/>
        <v>Ram Fuster i Rabé O, vorera</v>
      </c>
      <c r="K476" s="4">
        <f t="shared" si="449"/>
        <v>27</v>
      </c>
      <c r="M476">
        <v>6.9</v>
      </c>
      <c r="O476" s="4">
        <f t="shared" si="450"/>
        <v>186.3</v>
      </c>
      <c r="T476" s="4"/>
      <c r="U476" s="4"/>
      <c r="V476" s="4"/>
    </row>
    <row r="477" spans="1:22" ht="12.75" customHeight="1" x14ac:dyDescent="0.2">
      <c r="A477" s="33">
        <v>1</v>
      </c>
      <c r="B477" s="31" t="s">
        <v>182</v>
      </c>
      <c r="C477">
        <v>0</v>
      </c>
      <c r="D477">
        <v>6</v>
      </c>
      <c r="E477">
        <v>0</v>
      </c>
      <c r="F477">
        <v>0</v>
      </c>
      <c r="G477" s="4">
        <f t="shared" si="451"/>
        <v>0</v>
      </c>
      <c r="J477" s="28" t="str">
        <f t="shared" si="448"/>
        <v>Ram Fuster i Rabés O, carrer</v>
      </c>
      <c r="K477" s="4">
        <f t="shared" si="449"/>
        <v>0</v>
      </c>
      <c r="M477">
        <v>6.9</v>
      </c>
      <c r="O477" s="4">
        <f t="shared" si="450"/>
        <v>0</v>
      </c>
      <c r="T477" s="4"/>
      <c r="U477" s="4"/>
      <c r="V477" s="4"/>
    </row>
    <row r="478" spans="1:22" ht="12.75" customHeight="1" x14ac:dyDescent="0.2">
      <c r="A478" s="33">
        <v>1</v>
      </c>
      <c r="B478" s="31" t="s">
        <v>185</v>
      </c>
      <c r="C478">
        <v>1</v>
      </c>
      <c r="D478">
        <v>55</v>
      </c>
      <c r="E478">
        <v>1.2</v>
      </c>
      <c r="F478">
        <v>0.15</v>
      </c>
      <c r="G478" s="4">
        <f t="shared" si="451"/>
        <v>9.9</v>
      </c>
      <c r="J478" s="28" t="str">
        <f t="shared" si="448"/>
        <v>C/Miquel Parcerisa E, vorera</v>
      </c>
      <c r="K478" s="4">
        <f t="shared" si="449"/>
        <v>9.9</v>
      </c>
      <c r="M478">
        <v>6.9</v>
      </c>
      <c r="O478" s="4">
        <f t="shared" si="450"/>
        <v>68.31</v>
      </c>
      <c r="T478" s="4"/>
      <c r="U478" s="4"/>
      <c r="V478" s="4"/>
    </row>
    <row r="479" spans="1:22" ht="12.75" customHeight="1" x14ac:dyDescent="0.2">
      <c r="A479" s="33">
        <v>1</v>
      </c>
      <c r="B479" s="31" t="s">
        <v>188</v>
      </c>
      <c r="C479">
        <v>0</v>
      </c>
      <c r="D479">
        <v>0</v>
      </c>
      <c r="E479">
        <v>0</v>
      </c>
      <c r="F479">
        <v>0</v>
      </c>
      <c r="G479" s="4">
        <f t="shared" si="451"/>
        <v>0</v>
      </c>
      <c r="J479" s="28" t="str">
        <f t="shared" ref="J479" si="471">B479</f>
        <v>C/Miquel Parcerisa E, carrer</v>
      </c>
      <c r="K479" s="4">
        <f t="shared" ref="K479" si="472">G479</f>
        <v>0</v>
      </c>
      <c r="M479">
        <v>6.9</v>
      </c>
      <c r="O479" s="4">
        <f t="shared" ref="O479" si="473">K479*M479</f>
        <v>0</v>
      </c>
      <c r="T479" s="4"/>
      <c r="U479" s="4"/>
      <c r="V479" s="4"/>
    </row>
    <row r="480" spans="1:22" ht="12.75" customHeight="1" x14ac:dyDescent="0.2">
      <c r="A480" s="33">
        <v>1</v>
      </c>
      <c r="B480" s="31" t="s">
        <v>186</v>
      </c>
      <c r="C480">
        <v>1</v>
      </c>
      <c r="D480">
        <v>145</v>
      </c>
      <c r="E480">
        <v>1</v>
      </c>
      <c r="F480">
        <v>0.15</v>
      </c>
      <c r="G480" s="4">
        <f t="shared" si="451"/>
        <v>21.75</v>
      </c>
      <c r="J480" s="28" t="str">
        <f t="shared" ref="J480" si="474">B480</f>
        <v>C/Miquel Parcerisa O, vorera</v>
      </c>
      <c r="K480" s="4">
        <f t="shared" ref="K480" si="475">G480</f>
        <v>21.75</v>
      </c>
      <c r="M480">
        <v>6.9</v>
      </c>
      <c r="O480" s="4">
        <f t="shared" ref="O480" si="476">K480*M480</f>
        <v>150.07500000000002</v>
      </c>
      <c r="T480" s="4"/>
      <c r="U480" s="4"/>
      <c r="V480" s="4"/>
    </row>
    <row r="481" spans="1:24" ht="12.75" customHeight="1" x14ac:dyDescent="0.2">
      <c r="A481" s="33">
        <v>1</v>
      </c>
      <c r="B481" s="31" t="s">
        <v>187</v>
      </c>
      <c r="C481">
        <v>0</v>
      </c>
      <c r="D481">
        <v>45</v>
      </c>
      <c r="E481">
        <v>0</v>
      </c>
      <c r="F481">
        <v>0</v>
      </c>
      <c r="G481" s="4">
        <f t="shared" si="451"/>
        <v>0</v>
      </c>
      <c r="J481" s="28" t="str">
        <f t="shared" si="448"/>
        <v>C/Miquel Parcerisa O, carrer</v>
      </c>
      <c r="K481" s="4">
        <f t="shared" si="449"/>
        <v>0</v>
      </c>
      <c r="M481">
        <v>6.9</v>
      </c>
      <c r="O481" s="4">
        <f t="shared" si="450"/>
        <v>0</v>
      </c>
      <c r="T481" s="4"/>
      <c r="U481" s="4"/>
      <c r="V481" s="4"/>
    </row>
    <row r="482" spans="1:24" ht="13.5" customHeight="1" x14ac:dyDescent="0.2">
      <c r="A482" s="33">
        <v>1</v>
      </c>
      <c r="B482" s="31" t="s">
        <v>200</v>
      </c>
      <c r="C482">
        <v>1</v>
      </c>
      <c r="D482">
        <v>45</v>
      </c>
      <c r="E482">
        <v>1.2</v>
      </c>
      <c r="F482">
        <v>0.15</v>
      </c>
      <c r="G482" s="4">
        <f t="shared" si="451"/>
        <v>8.1</v>
      </c>
      <c r="J482" s="28" t="str">
        <f t="shared" si="448"/>
        <v>Zona Pl. Catalunya, vorera</v>
      </c>
      <c r="K482" s="4">
        <f t="shared" si="449"/>
        <v>8.1</v>
      </c>
      <c r="M482">
        <v>6.9</v>
      </c>
      <c r="O482" s="4">
        <f t="shared" si="450"/>
        <v>55.89</v>
      </c>
      <c r="T482" s="4"/>
      <c r="U482" s="4"/>
      <c r="V482" s="4"/>
    </row>
    <row r="483" spans="1:24" x14ac:dyDescent="0.2">
      <c r="A483" s="33">
        <v>1</v>
      </c>
      <c r="B483" s="31" t="s">
        <v>195</v>
      </c>
      <c r="C483">
        <v>1</v>
      </c>
      <c r="D483">
        <v>90</v>
      </c>
      <c r="E483">
        <v>1</v>
      </c>
      <c r="F483">
        <v>0.15</v>
      </c>
      <c r="G483" s="4">
        <f t="shared" ref="G483" si="477">C483*D483*E483*F483</f>
        <v>13.5</v>
      </c>
      <c r="J483" s="28" t="str">
        <f t="shared" ref="J483" si="478">B483</f>
        <v>C de Pompeu Fabra, vorera</v>
      </c>
      <c r="K483" s="4">
        <f t="shared" ref="K483" si="479">G483</f>
        <v>13.5</v>
      </c>
      <c r="M483">
        <v>6.9</v>
      </c>
      <c r="O483" s="4">
        <f t="shared" ref="O483" si="480">K483*M483</f>
        <v>93.15</v>
      </c>
      <c r="T483" s="4"/>
      <c r="U483" s="4"/>
      <c r="V483" s="4"/>
    </row>
    <row r="484" spans="1:24" x14ac:dyDescent="0.2">
      <c r="A484" s="33">
        <v>1</v>
      </c>
      <c r="B484" s="31" t="s">
        <v>211</v>
      </c>
      <c r="C484">
        <v>0</v>
      </c>
      <c r="D484">
        <v>36</v>
      </c>
      <c r="E484">
        <v>0</v>
      </c>
      <c r="F484">
        <v>0</v>
      </c>
      <c r="G484" s="4">
        <f t="shared" si="451"/>
        <v>0</v>
      </c>
      <c r="J484" s="28" t="str">
        <f t="shared" si="448"/>
        <v>C de Pompeu Fabra, enllaç</v>
      </c>
      <c r="K484" s="4">
        <f t="shared" si="449"/>
        <v>0</v>
      </c>
      <c r="M484">
        <v>6.9</v>
      </c>
      <c r="O484" s="4">
        <f t="shared" si="450"/>
        <v>0</v>
      </c>
      <c r="T484" s="4"/>
      <c r="U484" s="4"/>
      <c r="V484" s="4"/>
    </row>
    <row r="485" spans="1:24" x14ac:dyDescent="0.2">
      <c r="A485" s="33">
        <v>1</v>
      </c>
      <c r="B485" s="31" t="s">
        <v>197</v>
      </c>
      <c r="C485">
        <v>1</v>
      </c>
      <c r="D485">
        <v>115</v>
      </c>
      <c r="E485">
        <v>1</v>
      </c>
      <c r="F485">
        <v>0.15</v>
      </c>
      <c r="G485" s="4">
        <f t="shared" si="451"/>
        <v>17.25</v>
      </c>
      <c r="J485" s="28" t="str">
        <f t="shared" ref="J485" si="481">B485</f>
        <v>Carrer Estació, vorera</v>
      </c>
      <c r="K485" s="4">
        <f t="shared" ref="K485" si="482">G485</f>
        <v>17.25</v>
      </c>
      <c r="M485">
        <v>6.9</v>
      </c>
      <c r="O485" s="4">
        <f t="shared" ref="O485" si="483">K485*M485</f>
        <v>119.02500000000001</v>
      </c>
      <c r="T485" s="4"/>
      <c r="U485" s="4"/>
      <c r="V485" s="4"/>
    </row>
    <row r="486" spans="1:24" x14ac:dyDescent="0.2">
      <c r="A486" s="33">
        <v>1</v>
      </c>
      <c r="B486" s="31" t="s">
        <v>196</v>
      </c>
      <c r="C486">
        <v>0</v>
      </c>
      <c r="D486">
        <v>8</v>
      </c>
      <c r="E486">
        <v>0</v>
      </c>
      <c r="F486">
        <v>0</v>
      </c>
      <c r="G486" s="4">
        <f t="shared" si="451"/>
        <v>0</v>
      </c>
      <c r="J486" s="28" t="str">
        <f t="shared" si="448"/>
        <v xml:space="preserve">Carrer Estació, creuament </v>
      </c>
      <c r="K486" s="4">
        <f t="shared" si="449"/>
        <v>0</v>
      </c>
      <c r="M486">
        <v>6.9</v>
      </c>
      <c r="O486" s="4">
        <f t="shared" si="450"/>
        <v>0</v>
      </c>
      <c r="T486" s="4"/>
      <c r="U486" s="4"/>
      <c r="V486" s="4"/>
    </row>
    <row r="487" spans="1:24" x14ac:dyDescent="0.2">
      <c r="A487" s="33">
        <v>2</v>
      </c>
      <c r="B487" s="31" t="s">
        <v>189</v>
      </c>
      <c r="C487">
        <v>2</v>
      </c>
      <c r="D487">
        <v>113</v>
      </c>
      <c r="E487">
        <v>1</v>
      </c>
      <c r="F487">
        <v>0.15</v>
      </c>
      <c r="G487" s="4">
        <f t="shared" si="451"/>
        <v>33.9</v>
      </c>
      <c r="J487" s="28" t="str">
        <f t="shared" ref="J487" si="484">B487</f>
        <v>Carrer d’Alfons XIII, vorera</v>
      </c>
      <c r="K487" s="4">
        <f t="shared" ref="K487" si="485">G487</f>
        <v>33.9</v>
      </c>
      <c r="M487">
        <v>6.9</v>
      </c>
      <c r="O487" s="4">
        <f t="shared" ref="O487" si="486">K487*M487</f>
        <v>233.91</v>
      </c>
      <c r="T487" s="4"/>
      <c r="U487" s="4"/>
      <c r="V487" s="4"/>
    </row>
    <row r="488" spans="1:24" x14ac:dyDescent="0.2">
      <c r="A488" s="33">
        <v>1</v>
      </c>
      <c r="B488" s="31" t="s">
        <v>190</v>
      </c>
      <c r="C488">
        <v>0</v>
      </c>
      <c r="D488">
        <v>4</v>
      </c>
      <c r="E488">
        <v>0</v>
      </c>
      <c r="F488">
        <v>0</v>
      </c>
      <c r="G488" s="4">
        <f t="shared" si="451"/>
        <v>0</v>
      </c>
      <c r="J488" s="28" t="str">
        <f t="shared" si="448"/>
        <v>Carrer d’Alfons XIII, carrer</v>
      </c>
      <c r="K488" s="4">
        <f t="shared" si="449"/>
        <v>0</v>
      </c>
      <c r="M488">
        <v>6.9</v>
      </c>
      <c r="O488" s="4">
        <f t="shared" si="450"/>
        <v>0</v>
      </c>
      <c r="T488" s="4"/>
      <c r="U488" s="4"/>
      <c r="V488" s="4"/>
    </row>
    <row r="489" spans="1:24" x14ac:dyDescent="0.2">
      <c r="A489" s="33">
        <v>1</v>
      </c>
      <c r="B489" s="31" t="s">
        <v>98</v>
      </c>
      <c r="C489">
        <v>0</v>
      </c>
      <c r="D489">
        <v>225</v>
      </c>
      <c r="E489">
        <v>0</v>
      </c>
      <c r="F489">
        <v>0</v>
      </c>
      <c r="G489" s="4">
        <f t="shared" si="451"/>
        <v>0</v>
      </c>
      <c r="J489" s="28" t="str">
        <f t="shared" si="448"/>
        <v xml:space="preserve">Ctra N-II, lateral sud, </v>
      </c>
      <c r="K489" s="4">
        <f t="shared" si="449"/>
        <v>0</v>
      </c>
      <c r="M489">
        <v>6.9</v>
      </c>
      <c r="O489" s="4">
        <f t="shared" si="450"/>
        <v>0</v>
      </c>
      <c r="T489" s="4"/>
      <c r="U489" s="4"/>
      <c r="V489" s="4"/>
    </row>
    <row r="490" spans="1:24" ht="14.25" customHeight="1" x14ac:dyDescent="0.2">
      <c r="A490" s="33">
        <v>1</v>
      </c>
      <c r="B490" s="31" t="s">
        <v>198</v>
      </c>
      <c r="C490">
        <v>1</v>
      </c>
      <c r="D490">
        <v>15</v>
      </c>
      <c r="E490">
        <v>1.2</v>
      </c>
      <c r="F490">
        <v>0.15</v>
      </c>
      <c r="G490" s="4">
        <f t="shared" si="451"/>
        <v>2.6999999999999997</v>
      </c>
      <c r="J490" s="28" t="str">
        <f>B490</f>
        <v>Ctra N-II-C/Costareta, vorera</v>
      </c>
      <c r="K490" s="4">
        <f t="shared" ref="K490" si="487">G490</f>
        <v>2.6999999999999997</v>
      </c>
      <c r="M490">
        <v>6.9</v>
      </c>
      <c r="O490" s="4">
        <f>K490*M490</f>
        <v>18.63</v>
      </c>
      <c r="T490" s="4"/>
      <c r="U490" s="4"/>
      <c r="V490" s="4"/>
    </row>
    <row r="491" spans="1:24" ht="14.25" customHeight="1" x14ac:dyDescent="0.2">
      <c r="A491" s="33">
        <v>1</v>
      </c>
      <c r="B491" s="31" t="s">
        <v>199</v>
      </c>
      <c r="C491">
        <v>0</v>
      </c>
      <c r="D491">
        <v>30</v>
      </c>
      <c r="E491">
        <v>0</v>
      </c>
      <c r="F491">
        <v>0</v>
      </c>
      <c r="G491" s="4">
        <f t="shared" si="451"/>
        <v>0</v>
      </c>
      <c r="J491" s="28" t="str">
        <f>B491</f>
        <v>Ctra N-II-C/Costareta, carrer</v>
      </c>
      <c r="K491" s="4">
        <f t="shared" si="449"/>
        <v>0</v>
      </c>
      <c r="M491">
        <v>6.9</v>
      </c>
      <c r="O491" s="4">
        <f>K491*M491</f>
        <v>0</v>
      </c>
      <c r="S491" s="38" t="s">
        <v>263</v>
      </c>
      <c r="T491" s="38" t="s">
        <v>71</v>
      </c>
      <c r="U491" s="38" t="s">
        <v>71</v>
      </c>
      <c r="V491" s="38" t="s">
        <v>73</v>
      </c>
      <c r="W491" s="38" t="s">
        <v>261</v>
      </c>
      <c r="X491" s="38" t="s">
        <v>265</v>
      </c>
    </row>
    <row r="492" spans="1:24" ht="13.5" customHeight="1" x14ac:dyDescent="0.2">
      <c r="A492" s="33">
        <v>1</v>
      </c>
      <c r="B492" s="31" t="s">
        <v>183</v>
      </c>
      <c r="C492">
        <v>0</v>
      </c>
      <c r="D492">
        <v>20</v>
      </c>
      <c r="E492">
        <v>0</v>
      </c>
      <c r="F492">
        <v>0</v>
      </c>
      <c r="G492" s="20">
        <f>C492*D492*E492*F492</f>
        <v>0</v>
      </c>
      <c r="J492" s="28" t="str">
        <f>B492</f>
        <v>Carrer de la Via Fèrria</v>
      </c>
      <c r="K492" s="4">
        <f t="shared" ref="K492:K493" si="488">G492</f>
        <v>0</v>
      </c>
      <c r="M492" s="13">
        <v>6.9</v>
      </c>
      <c r="O492" s="4">
        <f>K492*M492</f>
        <v>0</v>
      </c>
      <c r="S492" s="38" t="s">
        <v>264</v>
      </c>
      <c r="T492" s="38" t="s">
        <v>72</v>
      </c>
      <c r="U492" s="38" t="s">
        <v>72</v>
      </c>
      <c r="V492" s="38" t="s">
        <v>74</v>
      </c>
      <c r="W492" s="33"/>
      <c r="X492" s="33" t="s">
        <v>266</v>
      </c>
    </row>
    <row r="493" spans="1:24" ht="13.5" customHeight="1" x14ac:dyDescent="0.2">
      <c r="A493" s="33">
        <v>1</v>
      </c>
      <c r="B493" s="31" t="s">
        <v>184</v>
      </c>
      <c r="C493">
        <v>0</v>
      </c>
      <c r="D493">
        <v>25</v>
      </c>
      <c r="E493">
        <v>0</v>
      </c>
      <c r="F493">
        <v>0</v>
      </c>
      <c r="G493" s="20">
        <f>C493*D493*E493*F493</f>
        <v>0</v>
      </c>
      <c r="J493" s="28" t="str">
        <f>B493</f>
        <v>Creuament sota Via</v>
      </c>
      <c r="K493" s="4">
        <f t="shared" si="488"/>
        <v>0</v>
      </c>
      <c r="M493" s="13">
        <v>6.9</v>
      </c>
      <c r="O493" s="4">
        <f>K493*M493</f>
        <v>0</v>
      </c>
      <c r="S493" s="33"/>
      <c r="T493" s="38" t="s">
        <v>69</v>
      </c>
      <c r="U493" s="38" t="s">
        <v>70</v>
      </c>
      <c r="V493" s="33" t="s">
        <v>262</v>
      </c>
      <c r="W493" s="33"/>
      <c r="X493" s="33"/>
    </row>
    <row r="494" spans="1:24" ht="13.5" customHeight="1" x14ac:dyDescent="0.2">
      <c r="A494" s="33">
        <v>4</v>
      </c>
      <c r="B494" s="31" t="s">
        <v>215</v>
      </c>
      <c r="C494">
        <v>0</v>
      </c>
      <c r="D494">
        <v>8</v>
      </c>
      <c r="E494">
        <v>0</v>
      </c>
      <c r="F494">
        <v>0</v>
      </c>
      <c r="G494" s="20">
        <f>C494*D494*E494*F494</f>
        <v>0</v>
      </c>
      <c r="J494" s="28" t="str">
        <f>B494</f>
        <v>Trams hidrants</v>
      </c>
      <c r="K494" s="4">
        <f t="shared" si="449"/>
        <v>0</v>
      </c>
      <c r="M494" s="13">
        <v>6.9</v>
      </c>
      <c r="O494" s="4">
        <f>K494*M494</f>
        <v>0</v>
      </c>
      <c r="T494" s="4"/>
      <c r="U494" s="4"/>
      <c r="V494" s="4"/>
    </row>
    <row r="495" spans="1:24" x14ac:dyDescent="0.2">
      <c r="B495" s="13"/>
      <c r="G495" s="4"/>
      <c r="K495" s="4"/>
      <c r="O495" s="4"/>
      <c r="R495" s="13" t="s">
        <v>70</v>
      </c>
      <c r="S495">
        <f>G496*0</f>
        <v>0</v>
      </c>
      <c r="T495" s="4"/>
      <c r="U495" s="4">
        <f>S495+U454</f>
        <v>27.4725</v>
      </c>
      <c r="V495" s="4">
        <f>S495/7.5</f>
        <v>0</v>
      </c>
      <c r="W495" s="4">
        <f>V495+W454</f>
        <v>3.6629999999999998</v>
      </c>
    </row>
    <row r="496" spans="1:24" x14ac:dyDescent="0.2">
      <c r="B496" s="9" t="s">
        <v>26</v>
      </c>
      <c r="G496" s="6">
        <f>SUM(G460:G494)</f>
        <v>243.29999999999998</v>
      </c>
      <c r="J496" s="9" t="s">
        <v>26</v>
      </c>
      <c r="K496" s="6">
        <f t="shared" ref="K496" si="489">G496</f>
        <v>243.29999999999998</v>
      </c>
      <c r="O496" s="6">
        <f>SUM(O460:O494)</f>
        <v>1678.7700000000004</v>
      </c>
      <c r="R496" s="13" t="s">
        <v>69</v>
      </c>
      <c r="S496">
        <f>G496*0.105</f>
        <v>25.546499999999998</v>
      </c>
      <c r="T496">
        <f>S496+T455</f>
        <v>609.16066000000012</v>
      </c>
      <c r="U496" s="4"/>
      <c r="V496" s="4">
        <f>S496/7.5</f>
        <v>3.4061999999999997</v>
      </c>
      <c r="W496" s="4">
        <f>V496+W455</f>
        <v>81.221421333333325</v>
      </c>
      <c r="X496">
        <f>T496/7.5</f>
        <v>81.221421333333353</v>
      </c>
    </row>
    <row r="497" spans="1:22" x14ac:dyDescent="0.2">
      <c r="A497" s="13"/>
      <c r="G497" s="20"/>
      <c r="K497" s="4"/>
      <c r="O497" s="4"/>
      <c r="S497" s="4"/>
      <c r="T497" s="4"/>
      <c r="U497" s="4"/>
      <c r="V497" s="4"/>
    </row>
    <row r="498" spans="1:22" x14ac:dyDescent="0.2">
      <c r="A498" s="13"/>
      <c r="G498" s="20"/>
      <c r="K498" s="4"/>
      <c r="O498" s="4"/>
      <c r="S498" s="4"/>
      <c r="T498" s="4"/>
      <c r="U498" s="4"/>
      <c r="V498" s="4"/>
    </row>
    <row r="499" spans="1:22" x14ac:dyDescent="0.2">
      <c r="C499" s="2" t="s">
        <v>0</v>
      </c>
      <c r="D499" s="2" t="s">
        <v>1</v>
      </c>
      <c r="E499" s="2" t="s">
        <v>2</v>
      </c>
      <c r="F499" s="18" t="s">
        <v>3</v>
      </c>
      <c r="G499" s="18" t="s">
        <v>34</v>
      </c>
      <c r="K499" s="18" t="str">
        <f>G499</f>
        <v>Total m³</v>
      </c>
      <c r="L499" s="2"/>
      <c r="M499" s="2" t="s">
        <v>22</v>
      </c>
      <c r="N499" s="2"/>
      <c r="O499" s="18" t="s">
        <v>122</v>
      </c>
      <c r="S499" s="4"/>
      <c r="T499" s="4"/>
      <c r="U499" s="4"/>
      <c r="V499" s="4"/>
    </row>
    <row r="500" spans="1:22" x14ac:dyDescent="0.2">
      <c r="A500" s="13" t="s">
        <v>209</v>
      </c>
      <c r="I500" t="str">
        <f>A500</f>
        <v>Trasllat runes de rasa a abocador amb</v>
      </c>
      <c r="S500" s="4"/>
      <c r="T500" s="4"/>
      <c r="U500" s="4"/>
      <c r="V500" s="4"/>
    </row>
    <row r="501" spans="1:22" x14ac:dyDescent="0.2">
      <c r="A501" s="13" t="s">
        <v>208</v>
      </c>
      <c r="G501" s="20"/>
      <c r="I501" t="str">
        <f>A501</f>
        <v>camió de 10 Tn, a distància menor de 10 km.</v>
      </c>
      <c r="K501" s="4"/>
      <c r="O501" s="4"/>
      <c r="S501" s="4"/>
      <c r="T501" s="4"/>
      <c r="U501" s="4"/>
      <c r="V501" s="4"/>
    </row>
    <row r="502" spans="1:22" ht="19.5" customHeight="1" x14ac:dyDescent="0.2">
      <c r="A502" s="33">
        <v>1</v>
      </c>
      <c r="B502" s="28" t="s">
        <v>175</v>
      </c>
      <c r="C502">
        <v>1</v>
      </c>
      <c r="D502">
        <v>150</v>
      </c>
      <c r="E502">
        <v>0.2</v>
      </c>
      <c r="F502">
        <v>0.6</v>
      </c>
      <c r="G502" s="20">
        <f t="shared" ref="G502:G503" si="490">C502*D502*E502*F502</f>
        <v>18</v>
      </c>
      <c r="J502" s="28" t="str">
        <f t="shared" ref="J502:J531" si="491">B502</f>
        <v>C St Josep Est, vorera</v>
      </c>
      <c r="K502" s="4">
        <f t="shared" ref="K502:K532" si="492">G502</f>
        <v>18</v>
      </c>
      <c r="M502">
        <v>6.9</v>
      </c>
      <c r="O502" s="4">
        <f t="shared" ref="O502:O531" si="493">K502*M502</f>
        <v>124.2</v>
      </c>
      <c r="S502" s="4"/>
      <c r="T502" s="4"/>
      <c r="U502" s="4"/>
      <c r="V502" s="4"/>
    </row>
    <row r="503" spans="1:22" x14ac:dyDescent="0.2">
      <c r="A503" s="33">
        <v>1</v>
      </c>
      <c r="B503" s="28" t="s">
        <v>176</v>
      </c>
      <c r="C503">
        <v>1</v>
      </c>
      <c r="D503">
        <v>6</v>
      </c>
      <c r="E503">
        <v>0.2</v>
      </c>
      <c r="F503">
        <v>0.6</v>
      </c>
      <c r="G503" s="20">
        <f t="shared" si="490"/>
        <v>0.72000000000000008</v>
      </c>
      <c r="J503" s="28" t="str">
        <f t="shared" si="491"/>
        <v>C St Josep Est, carrer</v>
      </c>
      <c r="K503" s="4">
        <f t="shared" si="492"/>
        <v>0.72000000000000008</v>
      </c>
      <c r="M503">
        <v>6.9</v>
      </c>
      <c r="O503" s="4">
        <f t="shared" si="493"/>
        <v>4.9680000000000009</v>
      </c>
      <c r="S503" s="4"/>
      <c r="T503" s="4"/>
      <c r="U503" s="4"/>
      <c r="V503" s="4"/>
    </row>
    <row r="504" spans="1:22" x14ac:dyDescent="0.2">
      <c r="A504" s="33">
        <v>1</v>
      </c>
      <c r="B504" s="28" t="s">
        <v>177</v>
      </c>
      <c r="C504">
        <v>1</v>
      </c>
      <c r="D504">
        <v>166</v>
      </c>
      <c r="E504">
        <v>0.2</v>
      </c>
      <c r="F504">
        <v>0.6</v>
      </c>
      <c r="G504" s="20">
        <f>C504*D504*E504*F504</f>
        <v>19.920000000000002</v>
      </c>
      <c r="J504" s="28" t="str">
        <f t="shared" si="491"/>
        <v>C St Josep Oest, vorera</v>
      </c>
      <c r="K504" s="4">
        <f t="shared" si="492"/>
        <v>19.920000000000002</v>
      </c>
      <c r="M504">
        <v>6.9</v>
      </c>
      <c r="O504" s="4">
        <f t="shared" si="493"/>
        <v>137.44800000000001</v>
      </c>
      <c r="V504" s="4"/>
    </row>
    <row r="505" spans="1:22" x14ac:dyDescent="0.2">
      <c r="A505" s="33">
        <v>1</v>
      </c>
      <c r="B505" s="28" t="s">
        <v>178</v>
      </c>
      <c r="C505">
        <v>1</v>
      </c>
      <c r="D505">
        <v>9</v>
      </c>
      <c r="E505">
        <v>0.2</v>
      </c>
      <c r="F505">
        <v>0.6</v>
      </c>
      <c r="G505" s="20">
        <f t="shared" ref="G505" si="494">C505*D505*E505*F505</f>
        <v>1.08</v>
      </c>
      <c r="J505" s="28" t="str">
        <f t="shared" si="491"/>
        <v>C St Josep Oest, carrer</v>
      </c>
      <c r="K505" s="4">
        <f t="shared" si="492"/>
        <v>1.08</v>
      </c>
      <c r="M505">
        <v>6.9</v>
      </c>
      <c r="O505" s="4">
        <f t="shared" si="493"/>
        <v>7.4520000000000008</v>
      </c>
      <c r="V505" s="4"/>
    </row>
    <row r="506" spans="1:22" x14ac:dyDescent="0.2">
      <c r="A506" s="33">
        <v>1</v>
      </c>
      <c r="B506" s="31" t="s">
        <v>191</v>
      </c>
      <c r="C506">
        <v>1</v>
      </c>
      <c r="D506">
        <v>56</v>
      </c>
      <c r="E506">
        <v>0.2</v>
      </c>
      <c r="F506">
        <v>0.6</v>
      </c>
      <c r="G506" s="20">
        <f>C506*D506*E506*F506</f>
        <v>6.7200000000000006</v>
      </c>
      <c r="J506" s="28" t="str">
        <f t="shared" ref="J506" si="495">B506</f>
        <v>C Ponent, carrer</v>
      </c>
      <c r="K506" s="4">
        <f t="shared" ref="K506" si="496">G506</f>
        <v>6.7200000000000006</v>
      </c>
      <c r="M506">
        <v>6.9</v>
      </c>
      <c r="O506" s="4">
        <f t="shared" ref="O506" si="497">K506*M506</f>
        <v>46.368000000000009</v>
      </c>
      <c r="S506" s="4"/>
      <c r="T506" s="4"/>
      <c r="U506" s="4"/>
      <c r="V506" s="4"/>
    </row>
    <row r="507" spans="1:22" x14ac:dyDescent="0.2">
      <c r="A507" s="33">
        <v>2</v>
      </c>
      <c r="B507" s="31" t="s">
        <v>204</v>
      </c>
      <c r="C507">
        <v>2</v>
      </c>
      <c r="D507">
        <v>30</v>
      </c>
      <c r="E507">
        <v>0.2</v>
      </c>
      <c r="F507">
        <v>0.6</v>
      </c>
      <c r="G507" s="20">
        <f>C507*D507*E507*F507</f>
        <v>7.1999999999999993</v>
      </c>
      <c r="J507" s="28" t="str">
        <f t="shared" si="491"/>
        <v>C Ponent, vorera</v>
      </c>
      <c r="K507" s="4">
        <f t="shared" si="492"/>
        <v>7.1999999999999993</v>
      </c>
      <c r="M507">
        <v>6.9</v>
      </c>
      <c r="O507" s="4">
        <f t="shared" si="493"/>
        <v>49.68</v>
      </c>
      <c r="S507" s="4"/>
      <c r="T507" s="4"/>
      <c r="U507" s="4"/>
      <c r="V507" s="4"/>
    </row>
    <row r="508" spans="1:22" x14ac:dyDescent="0.2">
      <c r="A508" s="33">
        <v>1</v>
      </c>
      <c r="B508" s="31" t="s">
        <v>192</v>
      </c>
      <c r="C508">
        <v>1</v>
      </c>
      <c r="D508">
        <v>105</v>
      </c>
      <c r="E508">
        <v>0.2</v>
      </c>
      <c r="F508">
        <v>0.6</v>
      </c>
      <c r="G508" s="20">
        <f t="shared" ref="G508:G536" si="498">C508*D508*E508*F508</f>
        <v>12.6</v>
      </c>
      <c r="J508" s="28" t="str">
        <f t="shared" si="491"/>
        <v>C Ramon Felip, carrer</v>
      </c>
      <c r="K508" s="4">
        <f t="shared" si="492"/>
        <v>12.6</v>
      </c>
      <c r="M508">
        <v>6.9</v>
      </c>
      <c r="O508" s="4">
        <f t="shared" si="493"/>
        <v>86.94</v>
      </c>
      <c r="S508" s="4"/>
      <c r="T508" s="4"/>
      <c r="U508" s="4"/>
      <c r="V508" s="4"/>
    </row>
    <row r="509" spans="1:22" x14ac:dyDescent="0.2">
      <c r="A509" s="33">
        <v>1</v>
      </c>
      <c r="B509" s="31" t="s">
        <v>193</v>
      </c>
      <c r="C509">
        <v>1</v>
      </c>
      <c r="D509">
        <v>185</v>
      </c>
      <c r="E509">
        <v>0.2</v>
      </c>
      <c r="F509">
        <v>0.6</v>
      </c>
      <c r="G509" s="20">
        <f t="shared" ref="G509" si="499">C509*D509*E509*F509</f>
        <v>22.2</v>
      </c>
      <c r="J509" s="28" t="str">
        <f t="shared" ref="J509" si="500">B509</f>
        <v>Carrer de Lleida, carrer</v>
      </c>
      <c r="K509" s="4">
        <f t="shared" ref="K509" si="501">G509</f>
        <v>22.2</v>
      </c>
      <c r="M509">
        <v>6.9</v>
      </c>
      <c r="O509" s="4">
        <f t="shared" ref="O509" si="502">K509*M509</f>
        <v>153.18</v>
      </c>
      <c r="S509" s="4"/>
      <c r="T509" s="4"/>
      <c r="U509" s="4"/>
      <c r="V509" s="4"/>
    </row>
    <row r="510" spans="1:22" x14ac:dyDescent="0.2">
      <c r="A510" s="33">
        <v>1</v>
      </c>
      <c r="B510" s="31" t="s">
        <v>202</v>
      </c>
      <c r="C510">
        <v>1</v>
      </c>
      <c r="D510">
        <v>22</v>
      </c>
      <c r="E510">
        <v>0.2</v>
      </c>
      <c r="F510">
        <v>0.6</v>
      </c>
      <c r="G510" s="20">
        <f t="shared" si="498"/>
        <v>2.64</v>
      </c>
      <c r="J510" s="28" t="str">
        <f t="shared" si="491"/>
        <v>Carrer de Lleida, vorera</v>
      </c>
      <c r="K510" s="4">
        <f t="shared" si="492"/>
        <v>2.64</v>
      </c>
      <c r="M510">
        <v>6.9</v>
      </c>
      <c r="O510" s="4">
        <f t="shared" si="493"/>
        <v>18.216000000000001</v>
      </c>
      <c r="S510" s="4"/>
      <c r="T510" s="4"/>
      <c r="U510" s="4"/>
      <c r="V510" s="4"/>
    </row>
    <row r="511" spans="1:22" x14ac:dyDescent="0.2">
      <c r="A511" s="33">
        <v>1</v>
      </c>
      <c r="B511" s="31" t="s">
        <v>203</v>
      </c>
      <c r="C511">
        <v>1</v>
      </c>
      <c r="D511">
        <v>12</v>
      </c>
      <c r="E511">
        <v>0.2</v>
      </c>
      <c r="F511">
        <v>0.6</v>
      </c>
      <c r="G511" s="20">
        <f t="shared" si="498"/>
        <v>1.4400000000000002</v>
      </c>
      <c r="J511" s="28" t="str">
        <f t="shared" si="491"/>
        <v>Carrer de Lleida, enllaç N-II</v>
      </c>
      <c r="K511" s="4">
        <f t="shared" si="492"/>
        <v>1.4400000000000002</v>
      </c>
      <c r="M511">
        <v>6.9</v>
      </c>
      <c r="O511" s="4">
        <f t="shared" si="493"/>
        <v>9.9360000000000017</v>
      </c>
      <c r="S511" s="4"/>
      <c r="T511" s="4"/>
      <c r="U511" s="4"/>
      <c r="V511" s="4"/>
    </row>
    <row r="512" spans="1:22" x14ac:dyDescent="0.2">
      <c r="A512" s="33">
        <v>1</v>
      </c>
      <c r="B512" s="31" t="s">
        <v>212</v>
      </c>
      <c r="C512">
        <v>1</v>
      </c>
      <c r="D512">
        <v>20</v>
      </c>
      <c r="E512">
        <v>0.2</v>
      </c>
      <c r="F512">
        <v>0.6</v>
      </c>
      <c r="G512" s="20">
        <f t="shared" ref="G512" si="503">C512*D512*E512*F512</f>
        <v>2.4</v>
      </c>
      <c r="J512" s="28" t="str">
        <f t="shared" ref="J512" si="504">B512</f>
        <v>Plaça Font, vorera</v>
      </c>
      <c r="K512" s="4">
        <f t="shared" ref="K512" si="505">G512</f>
        <v>2.4</v>
      </c>
      <c r="M512">
        <v>6.9</v>
      </c>
      <c r="O512" s="4">
        <f t="shared" ref="O512" si="506">K512*M512</f>
        <v>16.559999999999999</v>
      </c>
      <c r="S512" s="4"/>
      <c r="T512" s="4"/>
      <c r="U512" s="4"/>
      <c r="V512" s="4"/>
    </row>
    <row r="513" spans="1:22" x14ac:dyDescent="0.2">
      <c r="A513" s="33">
        <v>1</v>
      </c>
      <c r="B513" s="31" t="s">
        <v>213</v>
      </c>
      <c r="C513">
        <v>1</v>
      </c>
      <c r="D513">
        <v>20</v>
      </c>
      <c r="E513">
        <v>0.2</v>
      </c>
      <c r="F513">
        <v>0.6</v>
      </c>
      <c r="G513" s="20">
        <f t="shared" si="498"/>
        <v>2.4</v>
      </c>
      <c r="J513" s="28" t="str">
        <f t="shared" si="491"/>
        <v>Plaça Font, enllaç</v>
      </c>
      <c r="K513" s="4">
        <f t="shared" si="492"/>
        <v>2.4</v>
      </c>
      <c r="M513">
        <v>6.9</v>
      </c>
      <c r="O513" s="4">
        <f t="shared" si="493"/>
        <v>16.559999999999999</v>
      </c>
      <c r="S513" s="4"/>
      <c r="T513" s="4"/>
      <c r="U513" s="4"/>
      <c r="V513" s="4"/>
    </row>
    <row r="514" spans="1:22" x14ac:dyDescent="0.2">
      <c r="A514" s="33">
        <v>2</v>
      </c>
      <c r="B514" s="31" t="s">
        <v>194</v>
      </c>
      <c r="C514">
        <v>2</v>
      </c>
      <c r="D514">
        <v>108</v>
      </c>
      <c r="E514">
        <v>0.2</v>
      </c>
      <c r="F514">
        <v>0.6</v>
      </c>
      <c r="G514" s="20">
        <f t="shared" ref="G514" si="507">C514*D514*E514*F514</f>
        <v>25.92</v>
      </c>
      <c r="J514" s="28" t="str">
        <f t="shared" ref="J514" si="508">B514</f>
        <v>C de la Teuleria, vorera</v>
      </c>
      <c r="K514" s="4">
        <f t="shared" ref="K514" si="509">G514</f>
        <v>25.92</v>
      </c>
      <c r="M514">
        <v>6.9</v>
      </c>
      <c r="O514" s="4">
        <f t="shared" ref="O514" si="510">K514*M514</f>
        <v>178.84800000000001</v>
      </c>
      <c r="S514" s="4"/>
      <c r="T514" s="4"/>
      <c r="U514" s="4"/>
      <c r="V514" s="4"/>
    </row>
    <row r="515" spans="1:22" x14ac:dyDescent="0.2">
      <c r="A515" s="33">
        <v>1</v>
      </c>
      <c r="B515" s="31" t="s">
        <v>214</v>
      </c>
      <c r="C515">
        <v>1</v>
      </c>
      <c r="D515">
        <v>5</v>
      </c>
      <c r="E515">
        <v>0.2</v>
      </c>
      <c r="F515">
        <v>0.6</v>
      </c>
      <c r="G515" s="20">
        <f t="shared" si="498"/>
        <v>0.6</v>
      </c>
      <c r="J515" s="28" t="str">
        <f t="shared" si="491"/>
        <v>C de la Teuleria, carrer</v>
      </c>
      <c r="K515" s="4">
        <f t="shared" si="492"/>
        <v>0.6</v>
      </c>
      <c r="M515">
        <v>6.9</v>
      </c>
      <c r="O515" s="4">
        <f t="shared" si="493"/>
        <v>4.1399999999999997</v>
      </c>
      <c r="S515" s="4"/>
      <c r="T515" s="4"/>
      <c r="U515" s="4"/>
      <c r="V515" s="4"/>
    </row>
    <row r="516" spans="1:22" ht="14.25" customHeight="1" x14ac:dyDescent="0.2">
      <c r="A516" s="33">
        <v>1</v>
      </c>
      <c r="B516" s="31" t="s">
        <v>179</v>
      </c>
      <c r="C516">
        <v>1</v>
      </c>
      <c r="D516">
        <v>170</v>
      </c>
      <c r="E516">
        <v>0.2</v>
      </c>
      <c r="F516">
        <v>0.6</v>
      </c>
      <c r="G516" s="20">
        <f t="shared" si="498"/>
        <v>20.399999999999999</v>
      </c>
      <c r="J516" s="28" t="str">
        <f t="shared" ref="J516:J517" si="511">B516</f>
        <v>Ram Fuster i Rabé E, vorera</v>
      </c>
      <c r="K516" s="4">
        <f t="shared" ref="K516:K517" si="512">G516</f>
        <v>20.399999999999999</v>
      </c>
      <c r="M516">
        <v>6.9</v>
      </c>
      <c r="O516" s="4">
        <f t="shared" ref="O516:O517" si="513">K516*M516</f>
        <v>140.76</v>
      </c>
      <c r="S516" s="4"/>
      <c r="T516" s="4"/>
      <c r="U516" s="4"/>
      <c r="V516" s="4"/>
    </row>
    <row r="517" spans="1:22" ht="14.25" customHeight="1" x14ac:dyDescent="0.2">
      <c r="A517" s="33">
        <v>1</v>
      </c>
      <c r="B517" s="31" t="s">
        <v>180</v>
      </c>
      <c r="C517">
        <v>1</v>
      </c>
      <c r="D517">
        <v>30</v>
      </c>
      <c r="E517">
        <v>0.2</v>
      </c>
      <c r="F517">
        <v>0.6</v>
      </c>
      <c r="G517" s="20">
        <f t="shared" si="498"/>
        <v>3.5999999999999996</v>
      </c>
      <c r="J517" s="28" t="str">
        <f t="shared" si="511"/>
        <v>Ram Fuster i Rabés E, carrer</v>
      </c>
      <c r="K517" s="4">
        <f t="shared" si="512"/>
        <v>3.5999999999999996</v>
      </c>
      <c r="M517">
        <v>6.9</v>
      </c>
      <c r="O517" s="4">
        <f t="shared" si="513"/>
        <v>24.84</v>
      </c>
      <c r="S517" s="4"/>
      <c r="T517" s="4"/>
      <c r="U517" s="4"/>
      <c r="V517" s="4"/>
    </row>
    <row r="518" spans="1:22" ht="14.25" customHeight="1" x14ac:dyDescent="0.2">
      <c r="A518" s="33">
        <v>1</v>
      </c>
      <c r="B518" s="31" t="s">
        <v>181</v>
      </c>
      <c r="C518">
        <v>1</v>
      </c>
      <c r="D518">
        <v>180</v>
      </c>
      <c r="E518">
        <v>0.2</v>
      </c>
      <c r="F518">
        <v>0.6</v>
      </c>
      <c r="G518" s="20">
        <f t="shared" si="498"/>
        <v>21.599999999999998</v>
      </c>
      <c r="J518" s="28" t="str">
        <f t="shared" si="491"/>
        <v>Ram Fuster i Rabé O, vorera</v>
      </c>
      <c r="K518" s="4">
        <f t="shared" si="492"/>
        <v>21.599999999999998</v>
      </c>
      <c r="M518">
        <v>6.9</v>
      </c>
      <c r="O518" s="4">
        <f t="shared" si="493"/>
        <v>149.04</v>
      </c>
      <c r="S518" s="4"/>
      <c r="T518" s="4"/>
      <c r="U518" s="4"/>
      <c r="V518" s="4"/>
    </row>
    <row r="519" spans="1:22" ht="14.25" customHeight="1" x14ac:dyDescent="0.2">
      <c r="A519" s="33">
        <v>1</v>
      </c>
      <c r="B519" s="31" t="s">
        <v>182</v>
      </c>
      <c r="C519">
        <v>1</v>
      </c>
      <c r="D519">
        <v>6</v>
      </c>
      <c r="E519">
        <v>0.2</v>
      </c>
      <c r="F519">
        <v>0.6</v>
      </c>
      <c r="G519" s="20">
        <f t="shared" si="498"/>
        <v>0.72000000000000008</v>
      </c>
      <c r="J519" s="28" t="str">
        <f t="shared" ref="J519:J522" si="514">B519</f>
        <v>Ram Fuster i Rabés O, carrer</v>
      </c>
      <c r="K519" s="4">
        <f t="shared" ref="K519:K522" si="515">G519</f>
        <v>0.72000000000000008</v>
      </c>
      <c r="M519">
        <v>6.9</v>
      </c>
      <c r="O519" s="4">
        <f t="shared" ref="O519:O522" si="516">K519*M519</f>
        <v>4.9680000000000009</v>
      </c>
      <c r="S519" s="4"/>
      <c r="T519" s="4"/>
      <c r="U519" s="4"/>
      <c r="V519" s="4"/>
    </row>
    <row r="520" spans="1:22" ht="14.25" customHeight="1" x14ac:dyDescent="0.2">
      <c r="A520" s="33">
        <v>1</v>
      </c>
      <c r="B520" s="31" t="s">
        <v>185</v>
      </c>
      <c r="C520">
        <v>1</v>
      </c>
      <c r="D520">
        <v>55</v>
      </c>
      <c r="E520">
        <v>0.2</v>
      </c>
      <c r="F520">
        <v>0.6</v>
      </c>
      <c r="G520" s="20">
        <f t="shared" si="498"/>
        <v>6.6</v>
      </c>
      <c r="J520" s="28" t="str">
        <f t="shared" ref="J520:J521" si="517">B520</f>
        <v>C/Miquel Parcerisa E, vorera</v>
      </c>
      <c r="K520" s="4">
        <f t="shared" ref="K520:K521" si="518">G520</f>
        <v>6.6</v>
      </c>
      <c r="M520">
        <v>6.9</v>
      </c>
      <c r="O520" s="4">
        <f t="shared" ref="O520:O521" si="519">K520*M520</f>
        <v>45.54</v>
      </c>
      <c r="S520" s="4"/>
      <c r="T520" s="4"/>
      <c r="U520" s="4"/>
      <c r="V520" s="4"/>
    </row>
    <row r="521" spans="1:22" ht="14.25" customHeight="1" x14ac:dyDescent="0.2">
      <c r="A521" s="33">
        <v>1</v>
      </c>
      <c r="B521" s="31" t="s">
        <v>188</v>
      </c>
      <c r="C521">
        <v>1</v>
      </c>
      <c r="D521">
        <v>0</v>
      </c>
      <c r="E521">
        <v>0.2</v>
      </c>
      <c r="F521">
        <v>0.6</v>
      </c>
      <c r="G521" s="20">
        <f t="shared" si="498"/>
        <v>0</v>
      </c>
      <c r="J521" s="28" t="str">
        <f t="shared" si="517"/>
        <v>C/Miquel Parcerisa E, carrer</v>
      </c>
      <c r="K521" s="4">
        <f t="shared" si="518"/>
        <v>0</v>
      </c>
      <c r="M521">
        <v>6.9</v>
      </c>
      <c r="O521" s="4">
        <f t="shared" si="519"/>
        <v>0</v>
      </c>
      <c r="S521" s="4"/>
      <c r="T521" s="4"/>
      <c r="U521" s="4"/>
      <c r="V521" s="4"/>
    </row>
    <row r="522" spans="1:22" ht="14.25" customHeight="1" x14ac:dyDescent="0.2">
      <c r="A522" s="33">
        <v>1</v>
      </c>
      <c r="B522" s="31" t="s">
        <v>186</v>
      </c>
      <c r="C522">
        <v>1</v>
      </c>
      <c r="D522">
        <v>145</v>
      </c>
      <c r="E522">
        <v>0.2</v>
      </c>
      <c r="F522">
        <v>0.6</v>
      </c>
      <c r="G522" s="20">
        <f t="shared" si="498"/>
        <v>17.399999999999999</v>
      </c>
      <c r="J522" s="28" t="str">
        <f t="shared" si="514"/>
        <v>C/Miquel Parcerisa O, vorera</v>
      </c>
      <c r="K522" s="4">
        <f t="shared" si="515"/>
        <v>17.399999999999999</v>
      </c>
      <c r="M522">
        <v>6.9</v>
      </c>
      <c r="O522" s="4">
        <f t="shared" si="516"/>
        <v>120.06</v>
      </c>
      <c r="S522" s="4"/>
      <c r="T522" s="4"/>
      <c r="U522" s="4"/>
      <c r="V522" s="4"/>
    </row>
    <row r="523" spans="1:22" ht="14.25" customHeight="1" x14ac:dyDescent="0.2">
      <c r="A523" s="33">
        <v>1</v>
      </c>
      <c r="B523" s="31" t="s">
        <v>187</v>
      </c>
      <c r="C523">
        <v>1</v>
      </c>
      <c r="D523">
        <v>45</v>
      </c>
      <c r="E523">
        <v>0.2</v>
      </c>
      <c r="F523">
        <v>0.6</v>
      </c>
      <c r="G523" s="20">
        <f t="shared" si="498"/>
        <v>5.3999999999999995</v>
      </c>
      <c r="J523" s="28" t="str">
        <f t="shared" si="491"/>
        <v>C/Miquel Parcerisa O, carrer</v>
      </c>
      <c r="K523" s="4">
        <f t="shared" si="492"/>
        <v>5.3999999999999995</v>
      </c>
      <c r="M523">
        <v>6.9</v>
      </c>
      <c r="O523" s="4">
        <f t="shared" si="493"/>
        <v>37.26</v>
      </c>
      <c r="S523" s="4"/>
      <c r="T523" s="4"/>
      <c r="U523" s="4"/>
      <c r="V523" s="4"/>
    </row>
    <row r="524" spans="1:22" ht="14.25" customHeight="1" x14ac:dyDescent="0.2">
      <c r="A524" s="33">
        <v>1</v>
      </c>
      <c r="B524" s="31" t="s">
        <v>200</v>
      </c>
      <c r="C524">
        <v>1</v>
      </c>
      <c r="D524">
        <v>45</v>
      </c>
      <c r="E524">
        <v>0.2</v>
      </c>
      <c r="F524">
        <v>0.6</v>
      </c>
      <c r="G524" s="20">
        <f t="shared" si="498"/>
        <v>5.3999999999999995</v>
      </c>
      <c r="J524" s="28" t="str">
        <f t="shared" si="491"/>
        <v>Zona Pl. Catalunya, vorera</v>
      </c>
      <c r="K524" s="4">
        <f t="shared" si="492"/>
        <v>5.3999999999999995</v>
      </c>
      <c r="M524">
        <v>6.9</v>
      </c>
      <c r="O524" s="4">
        <f t="shared" si="493"/>
        <v>37.26</v>
      </c>
      <c r="S524" s="4"/>
      <c r="T524" s="4"/>
      <c r="U524" s="4"/>
      <c r="V524" s="4"/>
    </row>
    <row r="525" spans="1:22" x14ac:dyDescent="0.2">
      <c r="A525" s="33">
        <v>1</v>
      </c>
      <c r="B525" s="31" t="s">
        <v>195</v>
      </c>
      <c r="C525">
        <v>1</v>
      </c>
      <c r="D525">
        <v>90</v>
      </c>
      <c r="E525">
        <v>0.2</v>
      </c>
      <c r="F525">
        <v>0.6</v>
      </c>
      <c r="G525" s="20">
        <f t="shared" ref="G525" si="520">C525*D525*E525*F525</f>
        <v>10.799999999999999</v>
      </c>
      <c r="J525" s="28" t="str">
        <f t="shared" ref="J525" si="521">B525</f>
        <v>C de Pompeu Fabra, vorera</v>
      </c>
      <c r="K525" s="4">
        <f t="shared" ref="K525" si="522">G525</f>
        <v>10.799999999999999</v>
      </c>
      <c r="M525">
        <v>6.9</v>
      </c>
      <c r="O525" s="4">
        <f t="shared" ref="O525" si="523">K525*M525</f>
        <v>74.52</v>
      </c>
      <c r="S525" s="4"/>
      <c r="T525" s="4"/>
      <c r="U525" s="4"/>
      <c r="V525" s="4"/>
    </row>
    <row r="526" spans="1:22" x14ac:dyDescent="0.2">
      <c r="A526" s="33">
        <v>1</v>
      </c>
      <c r="B526" s="31" t="s">
        <v>211</v>
      </c>
      <c r="C526">
        <v>1</v>
      </c>
      <c r="D526">
        <v>36</v>
      </c>
      <c r="E526">
        <v>0.2</v>
      </c>
      <c r="F526">
        <v>0.6</v>
      </c>
      <c r="G526" s="20">
        <f t="shared" si="498"/>
        <v>4.32</v>
      </c>
      <c r="J526" s="28" t="str">
        <f t="shared" si="491"/>
        <v>C de Pompeu Fabra, enllaç</v>
      </c>
      <c r="K526" s="4">
        <f t="shared" si="492"/>
        <v>4.32</v>
      </c>
      <c r="M526">
        <v>6.9</v>
      </c>
      <c r="O526" s="4">
        <f t="shared" si="493"/>
        <v>29.808000000000003</v>
      </c>
      <c r="S526" s="4"/>
      <c r="T526" s="4"/>
      <c r="U526" s="4"/>
      <c r="V526" s="4"/>
    </row>
    <row r="527" spans="1:22" x14ac:dyDescent="0.2">
      <c r="A527" s="33">
        <v>1</v>
      </c>
      <c r="B527" s="31" t="s">
        <v>197</v>
      </c>
      <c r="C527">
        <v>1</v>
      </c>
      <c r="D527">
        <v>115</v>
      </c>
      <c r="E527">
        <v>0.2</v>
      </c>
      <c r="F527">
        <v>0.6</v>
      </c>
      <c r="G527" s="4">
        <f t="shared" si="498"/>
        <v>13.799999999999999</v>
      </c>
      <c r="J527" s="28" t="str">
        <f t="shared" ref="J527" si="524">B527</f>
        <v>Carrer Estació, vorera</v>
      </c>
      <c r="K527" s="4">
        <f t="shared" ref="K527" si="525">G527</f>
        <v>13.799999999999999</v>
      </c>
      <c r="M527">
        <v>6.9</v>
      </c>
      <c r="O527" s="4">
        <f t="shared" ref="O527" si="526">K527*M527</f>
        <v>95.22</v>
      </c>
      <c r="S527" s="4"/>
      <c r="T527" s="4"/>
      <c r="U527" s="4"/>
      <c r="V527" s="4"/>
    </row>
    <row r="528" spans="1:22" x14ac:dyDescent="0.2">
      <c r="A528" s="33">
        <v>1</v>
      </c>
      <c r="B528" s="31" t="s">
        <v>196</v>
      </c>
      <c r="C528">
        <v>1</v>
      </c>
      <c r="D528">
        <v>8</v>
      </c>
      <c r="E528">
        <v>0.2</v>
      </c>
      <c r="F528">
        <v>0.6</v>
      </c>
      <c r="G528" s="4">
        <f t="shared" si="498"/>
        <v>0.96</v>
      </c>
      <c r="J528" s="28" t="str">
        <f t="shared" si="491"/>
        <v xml:space="preserve">Carrer Estació, creuament </v>
      </c>
      <c r="K528" s="4">
        <f t="shared" si="492"/>
        <v>0.96</v>
      </c>
      <c r="M528">
        <v>6.9</v>
      </c>
      <c r="O528" s="4">
        <f t="shared" si="493"/>
        <v>6.6239999999999997</v>
      </c>
      <c r="S528" s="4"/>
      <c r="T528" s="4"/>
      <c r="U528" s="4"/>
      <c r="V528" s="4"/>
    </row>
    <row r="529" spans="1:26" x14ac:dyDescent="0.2">
      <c r="A529" s="33">
        <v>2</v>
      </c>
      <c r="B529" s="31" t="s">
        <v>189</v>
      </c>
      <c r="C529">
        <v>2</v>
      </c>
      <c r="D529">
        <v>113</v>
      </c>
      <c r="E529">
        <v>0.2</v>
      </c>
      <c r="F529">
        <v>0.6</v>
      </c>
      <c r="G529" s="4">
        <f t="shared" si="498"/>
        <v>27.12</v>
      </c>
      <c r="J529" s="28" t="str">
        <f t="shared" ref="J529" si="527">B529</f>
        <v>Carrer d’Alfons XIII, vorera</v>
      </c>
      <c r="K529" s="4">
        <f t="shared" ref="K529" si="528">G529</f>
        <v>27.12</v>
      </c>
      <c r="M529">
        <v>6.9</v>
      </c>
      <c r="O529" s="4">
        <f t="shared" ref="O529" si="529">K529*M529</f>
        <v>187.12800000000001</v>
      </c>
      <c r="S529" s="4"/>
      <c r="T529" s="4"/>
      <c r="U529" s="4"/>
      <c r="V529" s="4"/>
    </row>
    <row r="530" spans="1:26" x14ac:dyDescent="0.2">
      <c r="A530" s="33">
        <v>1</v>
      </c>
      <c r="B530" s="31" t="s">
        <v>190</v>
      </c>
      <c r="C530">
        <v>1</v>
      </c>
      <c r="D530">
        <v>4</v>
      </c>
      <c r="E530">
        <v>0.2</v>
      </c>
      <c r="F530">
        <v>0.6</v>
      </c>
      <c r="G530" s="4">
        <f t="shared" si="498"/>
        <v>0.48</v>
      </c>
      <c r="J530" s="28" t="str">
        <f t="shared" si="491"/>
        <v>Carrer d’Alfons XIII, carrer</v>
      </c>
      <c r="K530" s="4">
        <f t="shared" si="492"/>
        <v>0.48</v>
      </c>
      <c r="M530">
        <v>6.9</v>
      </c>
      <c r="O530" s="4">
        <f t="shared" si="493"/>
        <v>3.3119999999999998</v>
      </c>
      <c r="S530" s="4"/>
      <c r="T530" s="4"/>
      <c r="U530" s="4"/>
      <c r="V530" s="4"/>
    </row>
    <row r="531" spans="1:26" x14ac:dyDescent="0.2">
      <c r="A531" s="33">
        <v>1</v>
      </c>
      <c r="B531" s="31" t="s">
        <v>98</v>
      </c>
      <c r="C531">
        <v>1</v>
      </c>
      <c r="D531">
        <v>225</v>
      </c>
      <c r="E531">
        <v>0.2</v>
      </c>
      <c r="F531">
        <v>0.6</v>
      </c>
      <c r="G531" s="4">
        <f t="shared" si="498"/>
        <v>27</v>
      </c>
      <c r="J531" s="28" t="str">
        <f t="shared" si="491"/>
        <v xml:space="preserve">Ctra N-II, lateral sud, </v>
      </c>
      <c r="K531" s="4">
        <f t="shared" si="492"/>
        <v>27</v>
      </c>
      <c r="M531">
        <v>6.9</v>
      </c>
      <c r="O531" s="4">
        <f t="shared" si="493"/>
        <v>186.3</v>
      </c>
      <c r="S531" s="4"/>
      <c r="T531" s="4"/>
      <c r="U531" s="4"/>
      <c r="V531" s="4"/>
    </row>
    <row r="532" spans="1:26" ht="14.25" customHeight="1" x14ac:dyDescent="0.2">
      <c r="A532" s="33">
        <v>1</v>
      </c>
      <c r="B532" s="31" t="s">
        <v>198</v>
      </c>
      <c r="C532">
        <v>1</v>
      </c>
      <c r="D532">
        <v>15</v>
      </c>
      <c r="E532">
        <v>0.2</v>
      </c>
      <c r="F532">
        <v>0.6</v>
      </c>
      <c r="G532" s="4">
        <f t="shared" si="498"/>
        <v>1.7999999999999998</v>
      </c>
      <c r="J532" s="28" t="str">
        <f>B532</f>
        <v>Ctra N-II-C/Costareta, vorera</v>
      </c>
      <c r="K532" s="4">
        <f t="shared" si="492"/>
        <v>1.7999999999999998</v>
      </c>
      <c r="M532">
        <v>6.9</v>
      </c>
      <c r="O532" s="4">
        <f>K532*M532</f>
        <v>12.42</v>
      </c>
      <c r="S532" s="4"/>
      <c r="T532" s="4"/>
      <c r="U532" s="4"/>
      <c r="V532" s="4"/>
    </row>
    <row r="533" spans="1:26" ht="14.25" customHeight="1" x14ac:dyDescent="0.2">
      <c r="A533" s="33">
        <v>1</v>
      </c>
      <c r="B533" s="31" t="s">
        <v>199</v>
      </c>
      <c r="C533">
        <v>1</v>
      </c>
      <c r="D533">
        <v>30</v>
      </c>
      <c r="E533">
        <v>0.2</v>
      </c>
      <c r="F533">
        <v>0.6</v>
      </c>
      <c r="G533" s="4">
        <f t="shared" si="498"/>
        <v>3.5999999999999996</v>
      </c>
      <c r="J533" s="28" t="str">
        <f>B533</f>
        <v>Ctra N-II-C/Costareta, carrer</v>
      </c>
      <c r="K533" s="4">
        <f t="shared" ref="K533:K536" si="530">G533</f>
        <v>3.5999999999999996</v>
      </c>
      <c r="M533">
        <v>6.9</v>
      </c>
      <c r="O533" s="4">
        <f>K533*M533</f>
        <v>24.84</v>
      </c>
      <c r="S533" s="38" t="s">
        <v>263</v>
      </c>
      <c r="T533" s="38" t="s">
        <v>71</v>
      </c>
      <c r="U533" s="38" t="s">
        <v>71</v>
      </c>
      <c r="V533" s="38" t="s">
        <v>73</v>
      </c>
      <c r="W533" s="38" t="s">
        <v>261</v>
      </c>
      <c r="X533" s="38" t="s">
        <v>265</v>
      </c>
    </row>
    <row r="534" spans="1:26" ht="13.5" customHeight="1" x14ac:dyDescent="0.2">
      <c r="A534" s="33">
        <v>1</v>
      </c>
      <c r="B534" s="31" t="s">
        <v>183</v>
      </c>
      <c r="C534">
        <v>0</v>
      </c>
      <c r="D534">
        <v>20</v>
      </c>
      <c r="E534">
        <v>0.2</v>
      </c>
      <c r="F534">
        <v>0.6</v>
      </c>
      <c r="G534" s="4">
        <f t="shared" si="498"/>
        <v>0</v>
      </c>
      <c r="J534" s="28" t="str">
        <f>B534</f>
        <v>Carrer de la Via Fèrria</v>
      </c>
      <c r="K534" s="4">
        <f t="shared" ref="K534:K535" si="531">G534</f>
        <v>0</v>
      </c>
      <c r="M534">
        <v>6.9</v>
      </c>
      <c r="O534" s="4">
        <f>K534*M534</f>
        <v>0</v>
      </c>
      <c r="S534" s="38" t="s">
        <v>264</v>
      </c>
      <c r="T534" s="38" t="s">
        <v>72</v>
      </c>
      <c r="U534" s="38" t="s">
        <v>72</v>
      </c>
      <c r="V534" s="38" t="s">
        <v>74</v>
      </c>
      <c r="W534" s="33"/>
      <c r="X534" s="33" t="s">
        <v>266</v>
      </c>
    </row>
    <row r="535" spans="1:26" ht="13.5" customHeight="1" x14ac:dyDescent="0.2">
      <c r="A535" s="33">
        <v>1</v>
      </c>
      <c r="B535" s="31" t="s">
        <v>184</v>
      </c>
      <c r="C535">
        <v>0</v>
      </c>
      <c r="D535">
        <v>25</v>
      </c>
      <c r="E535">
        <v>0.2</v>
      </c>
      <c r="F535">
        <v>0.6</v>
      </c>
      <c r="G535" s="4">
        <f t="shared" ref="G535" si="532">C535*D535*E535*F535</f>
        <v>0</v>
      </c>
      <c r="J535" s="28" t="str">
        <f>B535</f>
        <v>Creuament sota Via</v>
      </c>
      <c r="K535" s="4">
        <f t="shared" si="531"/>
        <v>0</v>
      </c>
      <c r="M535">
        <v>6.9</v>
      </c>
      <c r="O535" s="4">
        <f>K535*M535</f>
        <v>0</v>
      </c>
      <c r="S535" s="33"/>
      <c r="T535" s="38" t="s">
        <v>69</v>
      </c>
      <c r="U535" s="38" t="s">
        <v>70</v>
      </c>
      <c r="V535" s="33" t="s">
        <v>262</v>
      </c>
      <c r="W535" s="33"/>
      <c r="X535" s="33"/>
    </row>
    <row r="536" spans="1:26" ht="13.5" customHeight="1" x14ac:dyDescent="0.2">
      <c r="A536" s="33">
        <v>4</v>
      </c>
      <c r="B536" s="31" t="s">
        <v>215</v>
      </c>
      <c r="C536">
        <v>4</v>
      </c>
      <c r="D536">
        <v>8</v>
      </c>
      <c r="E536">
        <v>0.2</v>
      </c>
      <c r="F536">
        <v>0.6</v>
      </c>
      <c r="G536" s="4">
        <f t="shared" si="498"/>
        <v>3.84</v>
      </c>
      <c r="J536" s="28" t="str">
        <f>B536</f>
        <v>Trams hidrants</v>
      </c>
      <c r="K536" s="4">
        <f t="shared" si="530"/>
        <v>3.84</v>
      </c>
      <c r="M536">
        <v>6.9</v>
      </c>
      <c r="O536" s="4">
        <f>K536*M536</f>
        <v>26.495999999999999</v>
      </c>
      <c r="T536" s="4"/>
      <c r="U536" s="4"/>
      <c r="V536" s="4"/>
    </row>
    <row r="537" spans="1:26" x14ac:dyDescent="0.2">
      <c r="A537" s="13"/>
      <c r="G537" s="4"/>
      <c r="K537" s="4"/>
      <c r="O537" s="4"/>
      <c r="R537" s="13" t="s">
        <v>70</v>
      </c>
      <c r="S537">
        <f>G538*0</f>
        <v>0</v>
      </c>
      <c r="T537" s="4"/>
      <c r="U537" s="4">
        <f>S537+U495</f>
        <v>27.4725</v>
      </c>
      <c r="V537" s="4">
        <f>S537/7.5</f>
        <v>0</v>
      </c>
      <c r="W537" s="4">
        <f>V537+W495</f>
        <v>3.6629999999999998</v>
      </c>
    </row>
    <row r="538" spans="1:26" x14ac:dyDescent="0.2">
      <c r="A538" s="13"/>
      <c r="B538" s="9" t="s">
        <v>26</v>
      </c>
      <c r="G538" s="6">
        <f>SUM(G500:G536)</f>
        <v>298.68000000000006</v>
      </c>
      <c r="J538" s="9" t="s">
        <v>26</v>
      </c>
      <c r="K538" s="6">
        <f>G538</f>
        <v>298.68000000000006</v>
      </c>
      <c r="O538" s="6">
        <f>SUM(O500:O536)</f>
        <v>2060.8919999999998</v>
      </c>
      <c r="R538" s="13" t="s">
        <v>69</v>
      </c>
      <c r="S538">
        <f>G538*0.105</f>
        <v>31.361400000000007</v>
      </c>
      <c r="T538">
        <f>S538+T496</f>
        <v>640.52206000000012</v>
      </c>
      <c r="U538" s="4"/>
      <c r="V538" s="4">
        <f>S538/7.5</f>
        <v>4.1815200000000008</v>
      </c>
      <c r="W538" s="4">
        <f>V538+W496</f>
        <v>85.402941333333331</v>
      </c>
      <c r="X538">
        <f>T538/7.5</f>
        <v>85.402941333333345</v>
      </c>
      <c r="Z538" s="39">
        <f>V538+V496+V455+V413</f>
        <v>14.814120000000003</v>
      </c>
    </row>
    <row r="539" spans="1:26" ht="14.25" x14ac:dyDescent="0.2">
      <c r="A539" s="13"/>
      <c r="G539" s="4"/>
      <c r="K539" s="4"/>
      <c r="O539" s="4"/>
      <c r="R539" s="15"/>
      <c r="S539" s="15"/>
      <c r="T539" s="4"/>
      <c r="U539" s="4"/>
      <c r="V539" s="4"/>
    </row>
    <row r="540" spans="1:26" s="15" customFormat="1" ht="14.25" x14ac:dyDescent="0.2">
      <c r="A540"/>
      <c r="B540"/>
      <c r="C540" s="2" t="s">
        <v>0</v>
      </c>
      <c r="D540" s="2" t="s">
        <v>1</v>
      </c>
      <c r="E540" s="2" t="s">
        <v>2</v>
      </c>
      <c r="F540" s="2" t="s">
        <v>3</v>
      </c>
      <c r="G540" s="2" t="s">
        <v>20</v>
      </c>
      <c r="H540"/>
      <c r="I540"/>
      <c r="J540"/>
      <c r="K540" s="4" t="str">
        <f>G540</f>
        <v>Total m³</v>
      </c>
      <c r="L540"/>
      <c r="M540" s="2" t="s">
        <v>22</v>
      </c>
      <c r="N540" s="2"/>
      <c r="O540" s="18" t="s">
        <v>122</v>
      </c>
      <c r="R540"/>
      <c r="S540" s="13"/>
      <c r="T540" s="13"/>
      <c r="U540" s="13"/>
      <c r="V540" s="13"/>
    </row>
    <row r="541" spans="1:26" s="15" customFormat="1" ht="14.25" x14ac:dyDescent="0.2">
      <c r="A541" t="s">
        <v>205</v>
      </c>
      <c r="B541"/>
      <c r="C541"/>
      <c r="D541"/>
      <c r="E541"/>
      <c r="F541"/>
      <c r="G541"/>
      <c r="H541"/>
      <c r="I541" t="str">
        <f>A541</f>
        <v>Cànon d'abocament de runes de vorera a</v>
      </c>
      <c r="J541"/>
      <c r="K541" s="4"/>
      <c r="L541"/>
      <c r="M541"/>
      <c r="N541"/>
      <c r="O541" s="4"/>
      <c r="R541"/>
      <c r="S541"/>
      <c r="T541" s="13"/>
      <c r="U541" s="13"/>
      <c r="V541" s="13"/>
    </row>
    <row r="542" spans="1:26" x14ac:dyDescent="0.2">
      <c r="A542" t="s">
        <v>25</v>
      </c>
      <c r="G542" s="4"/>
      <c r="I542" t="str">
        <f>A542</f>
        <v>l'abocador</v>
      </c>
      <c r="K542" s="4"/>
      <c r="O542" s="4"/>
      <c r="T542" s="13"/>
      <c r="U542" s="13"/>
    </row>
    <row r="543" spans="1:26" ht="19.5" customHeight="1" x14ac:dyDescent="0.2">
      <c r="A543" s="33">
        <v>1</v>
      </c>
      <c r="B543" s="28" t="s">
        <v>175</v>
      </c>
      <c r="C543">
        <v>1</v>
      </c>
      <c r="D543">
        <v>150</v>
      </c>
      <c r="E543">
        <v>0.8</v>
      </c>
      <c r="F543">
        <v>0.15</v>
      </c>
      <c r="G543" s="4">
        <f t="shared" ref="G543:G544" si="533">C543*D543*E543*F543</f>
        <v>18</v>
      </c>
      <c r="J543" s="28" t="str">
        <f t="shared" ref="J543:J572" si="534">B543</f>
        <v>C St Josep Est, vorera</v>
      </c>
      <c r="K543" s="4">
        <f t="shared" ref="K543:K577" si="535">G543</f>
        <v>18</v>
      </c>
      <c r="M543">
        <v>4.1399999999999997</v>
      </c>
      <c r="O543" s="4">
        <f t="shared" ref="O543:O572" si="536">K543*M543</f>
        <v>74.52</v>
      </c>
      <c r="T543" s="4"/>
      <c r="U543" s="4"/>
      <c r="V543" s="4"/>
    </row>
    <row r="544" spans="1:26" x14ac:dyDescent="0.2">
      <c r="A544" s="33">
        <v>1</v>
      </c>
      <c r="B544" s="28" t="s">
        <v>176</v>
      </c>
      <c r="C544">
        <v>0</v>
      </c>
      <c r="D544">
        <v>6</v>
      </c>
      <c r="E544">
        <v>0</v>
      </c>
      <c r="F544">
        <v>0</v>
      </c>
      <c r="G544" s="4">
        <f t="shared" si="533"/>
        <v>0</v>
      </c>
      <c r="J544" s="28" t="str">
        <f t="shared" si="534"/>
        <v>C St Josep Est, carrer</v>
      </c>
      <c r="K544" s="4">
        <f t="shared" si="535"/>
        <v>0</v>
      </c>
      <c r="M544">
        <v>4.1399999999999997</v>
      </c>
      <c r="O544" s="4">
        <f t="shared" si="536"/>
        <v>0</v>
      </c>
      <c r="T544" s="4"/>
      <c r="U544" s="4"/>
      <c r="V544" s="4"/>
    </row>
    <row r="545" spans="1:22" x14ac:dyDescent="0.2">
      <c r="A545" s="33">
        <v>1</v>
      </c>
      <c r="B545" s="28" t="s">
        <v>177</v>
      </c>
      <c r="C545">
        <v>1</v>
      </c>
      <c r="D545">
        <v>166</v>
      </c>
      <c r="E545">
        <v>0.8</v>
      </c>
      <c r="F545">
        <v>0.15</v>
      </c>
      <c r="G545" s="20">
        <f>C545*D545*E545*F545</f>
        <v>19.920000000000002</v>
      </c>
      <c r="J545" s="28" t="str">
        <f t="shared" si="534"/>
        <v>C St Josep Oest, vorera</v>
      </c>
      <c r="K545" s="4">
        <f t="shared" si="535"/>
        <v>19.920000000000002</v>
      </c>
      <c r="M545">
        <v>4.1399999999999997</v>
      </c>
      <c r="O545" s="4">
        <f t="shared" si="536"/>
        <v>82.468800000000002</v>
      </c>
      <c r="V545" s="4"/>
    </row>
    <row r="546" spans="1:22" x14ac:dyDescent="0.2">
      <c r="A546" s="33">
        <v>1</v>
      </c>
      <c r="B546" s="28" t="s">
        <v>178</v>
      </c>
      <c r="C546">
        <v>0</v>
      </c>
      <c r="D546">
        <v>9</v>
      </c>
      <c r="E546">
        <v>0</v>
      </c>
      <c r="F546">
        <v>0</v>
      </c>
      <c r="G546" s="20">
        <f t="shared" ref="G546:G574" si="537">C546*D546*E546*F546</f>
        <v>0</v>
      </c>
      <c r="J546" s="28" t="str">
        <f t="shared" si="534"/>
        <v>C St Josep Oest, carrer</v>
      </c>
      <c r="K546" s="4">
        <f t="shared" si="535"/>
        <v>0</v>
      </c>
      <c r="M546">
        <v>4.1399999999999997</v>
      </c>
      <c r="O546" s="4">
        <f t="shared" si="536"/>
        <v>0</v>
      </c>
      <c r="V546" s="4"/>
    </row>
    <row r="547" spans="1:22" x14ac:dyDescent="0.2">
      <c r="A547" s="33">
        <v>1</v>
      </c>
      <c r="B547" s="31" t="s">
        <v>191</v>
      </c>
      <c r="C547">
        <v>0</v>
      </c>
      <c r="D547">
        <v>56</v>
      </c>
      <c r="E547">
        <v>0</v>
      </c>
      <c r="F547">
        <v>0</v>
      </c>
      <c r="G547" s="4">
        <f t="shared" ref="G547" si="538">C547*D547*E547*F547</f>
        <v>0</v>
      </c>
      <c r="J547" s="28" t="str">
        <f t="shared" ref="J547" si="539">B547</f>
        <v>C Ponent, carrer</v>
      </c>
      <c r="K547" s="4">
        <f t="shared" ref="K547" si="540">G547</f>
        <v>0</v>
      </c>
      <c r="M547">
        <v>4.1399999999999997</v>
      </c>
      <c r="O547" s="4">
        <f t="shared" ref="O547" si="541">K547*M547</f>
        <v>0</v>
      </c>
      <c r="T547" s="4"/>
      <c r="U547" s="4"/>
      <c r="V547" s="4"/>
    </row>
    <row r="548" spans="1:22" x14ac:dyDescent="0.2">
      <c r="A548" s="33">
        <v>2</v>
      </c>
      <c r="B548" s="31" t="s">
        <v>204</v>
      </c>
      <c r="C548">
        <v>2</v>
      </c>
      <c r="D548">
        <v>30</v>
      </c>
      <c r="E548">
        <v>0.8</v>
      </c>
      <c r="F548">
        <v>0.15</v>
      </c>
      <c r="G548" s="4">
        <f t="shared" si="537"/>
        <v>7.1999999999999993</v>
      </c>
      <c r="J548" s="28" t="str">
        <f t="shared" si="534"/>
        <v>C Ponent, vorera</v>
      </c>
      <c r="K548" s="4">
        <f t="shared" si="535"/>
        <v>7.1999999999999993</v>
      </c>
      <c r="M548">
        <v>4.1399999999999997</v>
      </c>
      <c r="O548" s="4">
        <f t="shared" si="536"/>
        <v>29.807999999999996</v>
      </c>
      <c r="T548" s="4"/>
      <c r="U548" s="4"/>
      <c r="V548" s="4"/>
    </row>
    <row r="549" spans="1:22" x14ac:dyDescent="0.2">
      <c r="A549" s="33">
        <v>1</v>
      </c>
      <c r="B549" s="31" t="s">
        <v>192</v>
      </c>
      <c r="C549">
        <v>0</v>
      </c>
      <c r="D549">
        <v>105</v>
      </c>
      <c r="E549">
        <v>0</v>
      </c>
      <c r="F549">
        <v>0</v>
      </c>
      <c r="G549" s="4">
        <f t="shared" si="537"/>
        <v>0</v>
      </c>
      <c r="J549" s="28" t="str">
        <f t="shared" si="534"/>
        <v>C Ramon Felip, carrer</v>
      </c>
      <c r="K549" s="4">
        <f t="shared" si="535"/>
        <v>0</v>
      </c>
      <c r="M549">
        <v>4.1399999999999997</v>
      </c>
      <c r="O549" s="4">
        <f t="shared" si="536"/>
        <v>0</v>
      </c>
      <c r="T549" s="4"/>
      <c r="U549" s="4"/>
      <c r="V549" s="4"/>
    </row>
    <row r="550" spans="1:22" x14ac:dyDescent="0.2">
      <c r="A550" s="33">
        <v>1</v>
      </c>
      <c r="B550" s="31" t="s">
        <v>193</v>
      </c>
      <c r="C550">
        <v>0</v>
      </c>
      <c r="D550">
        <v>185</v>
      </c>
      <c r="E550">
        <v>0</v>
      </c>
      <c r="F550">
        <v>0</v>
      </c>
      <c r="G550" s="4">
        <f t="shared" ref="G550" si="542">C550*D550*E550*F550</f>
        <v>0</v>
      </c>
      <c r="J550" s="28" t="str">
        <f t="shared" ref="J550" si="543">B550</f>
        <v>Carrer de Lleida, carrer</v>
      </c>
      <c r="K550" s="4">
        <f t="shared" ref="K550" si="544">G550</f>
        <v>0</v>
      </c>
      <c r="M550">
        <v>4.1399999999999997</v>
      </c>
      <c r="O550" s="4">
        <f t="shared" ref="O550" si="545">K550*M550</f>
        <v>0</v>
      </c>
      <c r="T550" s="4"/>
      <c r="U550" s="4"/>
      <c r="V550" s="4"/>
    </row>
    <row r="551" spans="1:22" x14ac:dyDescent="0.2">
      <c r="A551" s="33">
        <v>1</v>
      </c>
      <c r="B551" s="31" t="s">
        <v>202</v>
      </c>
      <c r="C551">
        <v>1</v>
      </c>
      <c r="D551">
        <v>22</v>
      </c>
      <c r="E551">
        <v>1.2</v>
      </c>
      <c r="F551">
        <v>0.15</v>
      </c>
      <c r="G551" s="4">
        <f t="shared" si="537"/>
        <v>3.9599999999999995</v>
      </c>
      <c r="J551" s="28" t="str">
        <f t="shared" si="534"/>
        <v>Carrer de Lleida, vorera</v>
      </c>
      <c r="K551" s="4">
        <f t="shared" si="535"/>
        <v>3.9599999999999995</v>
      </c>
      <c r="M551">
        <v>4.1399999999999997</v>
      </c>
      <c r="O551" s="4">
        <f t="shared" si="536"/>
        <v>16.394399999999997</v>
      </c>
      <c r="T551" s="4"/>
      <c r="U551" s="4"/>
      <c r="V551" s="4"/>
    </row>
    <row r="552" spans="1:22" x14ac:dyDescent="0.2">
      <c r="A552" s="33">
        <v>1</v>
      </c>
      <c r="B552" s="31" t="s">
        <v>203</v>
      </c>
      <c r="C552">
        <v>0</v>
      </c>
      <c r="D552">
        <v>12</v>
      </c>
      <c r="E552">
        <v>0</v>
      </c>
      <c r="F552">
        <v>0</v>
      </c>
      <c r="G552" s="4">
        <f t="shared" si="537"/>
        <v>0</v>
      </c>
      <c r="J552" s="28" t="str">
        <f t="shared" si="534"/>
        <v>Carrer de Lleida, enllaç N-II</v>
      </c>
      <c r="K552" s="4">
        <f t="shared" si="535"/>
        <v>0</v>
      </c>
      <c r="M552">
        <v>4.1399999999999997</v>
      </c>
      <c r="O552" s="4">
        <f t="shared" si="536"/>
        <v>0</v>
      </c>
      <c r="T552" s="4"/>
      <c r="U552" s="4"/>
      <c r="V552" s="4"/>
    </row>
    <row r="553" spans="1:22" x14ac:dyDescent="0.2">
      <c r="A553" s="33">
        <v>1</v>
      </c>
      <c r="B553" s="31" t="s">
        <v>212</v>
      </c>
      <c r="C553">
        <v>1</v>
      </c>
      <c r="D553">
        <v>20</v>
      </c>
      <c r="E553">
        <v>1.2</v>
      </c>
      <c r="F553">
        <v>0.15</v>
      </c>
      <c r="G553" s="4">
        <f t="shared" ref="G553" si="546">C553*D553*E553*F553</f>
        <v>3.5999999999999996</v>
      </c>
      <c r="J553" s="28" t="str">
        <f t="shared" ref="J553" si="547">B553</f>
        <v>Plaça Font, vorera</v>
      </c>
      <c r="K553" s="4">
        <f t="shared" ref="K553" si="548">G553</f>
        <v>3.5999999999999996</v>
      </c>
      <c r="M553">
        <v>4.1399999999999997</v>
      </c>
      <c r="O553" s="4">
        <f t="shared" ref="O553" si="549">K553*M553</f>
        <v>14.903999999999998</v>
      </c>
      <c r="T553" s="4"/>
      <c r="U553" s="4"/>
      <c r="V553" s="4"/>
    </row>
    <row r="554" spans="1:22" x14ac:dyDescent="0.2">
      <c r="A554" s="33">
        <v>1</v>
      </c>
      <c r="B554" s="31" t="s">
        <v>213</v>
      </c>
      <c r="C554">
        <v>0</v>
      </c>
      <c r="D554">
        <v>20</v>
      </c>
      <c r="E554">
        <v>0</v>
      </c>
      <c r="F554">
        <v>0</v>
      </c>
      <c r="G554" s="4">
        <f t="shared" si="537"/>
        <v>0</v>
      </c>
      <c r="J554" s="28" t="str">
        <f t="shared" si="534"/>
        <v>Plaça Font, enllaç</v>
      </c>
      <c r="K554" s="4">
        <f t="shared" si="535"/>
        <v>0</v>
      </c>
      <c r="M554">
        <v>4.1399999999999997</v>
      </c>
      <c r="O554" s="4">
        <f t="shared" si="536"/>
        <v>0</v>
      </c>
      <c r="T554" s="4"/>
      <c r="U554" s="4"/>
      <c r="V554" s="4"/>
    </row>
    <row r="555" spans="1:22" x14ac:dyDescent="0.2">
      <c r="A555" s="33">
        <v>2</v>
      </c>
      <c r="B555" s="31" t="s">
        <v>194</v>
      </c>
      <c r="C555">
        <v>2</v>
      </c>
      <c r="D555">
        <v>108</v>
      </c>
      <c r="E555">
        <v>0.8</v>
      </c>
      <c r="F555">
        <v>0.15</v>
      </c>
      <c r="G555" s="4">
        <f t="shared" ref="G555" si="550">C555*D555*E555*F555</f>
        <v>25.92</v>
      </c>
      <c r="J555" s="28" t="str">
        <f t="shared" ref="J555" si="551">B555</f>
        <v>C de la Teuleria, vorera</v>
      </c>
      <c r="K555" s="4">
        <f t="shared" ref="K555" si="552">G555</f>
        <v>25.92</v>
      </c>
      <c r="M555">
        <v>4.1399999999999997</v>
      </c>
      <c r="O555" s="4">
        <f t="shared" ref="O555" si="553">K555*M555</f>
        <v>107.30880000000001</v>
      </c>
      <c r="T555" s="4"/>
      <c r="U555" s="4"/>
      <c r="V555" s="4"/>
    </row>
    <row r="556" spans="1:22" x14ac:dyDescent="0.2">
      <c r="A556" s="33">
        <v>1</v>
      </c>
      <c r="B556" s="31" t="s">
        <v>214</v>
      </c>
      <c r="C556">
        <v>0</v>
      </c>
      <c r="D556">
        <v>5</v>
      </c>
      <c r="E556">
        <v>0</v>
      </c>
      <c r="F556">
        <v>0</v>
      </c>
      <c r="G556" s="4">
        <f t="shared" si="537"/>
        <v>0</v>
      </c>
      <c r="J556" s="28" t="str">
        <f t="shared" si="534"/>
        <v>C de la Teuleria, carrer</v>
      </c>
      <c r="K556" s="4">
        <f t="shared" si="535"/>
        <v>0</v>
      </c>
      <c r="M556">
        <v>4.1399999999999997</v>
      </c>
      <c r="O556" s="4">
        <f t="shared" si="536"/>
        <v>0</v>
      </c>
      <c r="T556" s="4"/>
      <c r="U556" s="4"/>
      <c r="V556" s="4"/>
    </row>
    <row r="557" spans="1:22" ht="12.75" customHeight="1" x14ac:dyDescent="0.2">
      <c r="A557" s="33">
        <v>1</v>
      </c>
      <c r="B557" s="31" t="s">
        <v>179</v>
      </c>
      <c r="C557">
        <v>1</v>
      </c>
      <c r="D557">
        <v>170</v>
      </c>
      <c r="E557">
        <v>1.2</v>
      </c>
      <c r="F557">
        <v>0.15</v>
      </c>
      <c r="G557" s="4">
        <f t="shared" si="537"/>
        <v>30.599999999999998</v>
      </c>
      <c r="J557" s="28" t="str">
        <f t="shared" ref="J557:J558" si="554">B557</f>
        <v>Ram Fuster i Rabé E, vorera</v>
      </c>
      <c r="K557" s="4">
        <f t="shared" ref="K557:K558" si="555">G557</f>
        <v>30.599999999999998</v>
      </c>
      <c r="M557">
        <v>4.1399999999999997</v>
      </c>
      <c r="O557" s="4">
        <f t="shared" ref="O557:O558" si="556">K557*M557</f>
        <v>126.68399999999998</v>
      </c>
      <c r="T557" s="4"/>
      <c r="U557" s="4"/>
      <c r="V557" s="4"/>
    </row>
    <row r="558" spans="1:22" ht="12.75" customHeight="1" x14ac:dyDescent="0.2">
      <c r="A558" s="33">
        <v>1</v>
      </c>
      <c r="B558" s="31" t="s">
        <v>180</v>
      </c>
      <c r="C558">
        <v>0</v>
      </c>
      <c r="D558">
        <v>30</v>
      </c>
      <c r="E558">
        <v>0</v>
      </c>
      <c r="F558">
        <v>0</v>
      </c>
      <c r="G558" s="4">
        <f t="shared" si="537"/>
        <v>0</v>
      </c>
      <c r="J558" s="28" t="str">
        <f t="shared" si="554"/>
        <v>Ram Fuster i Rabés E, carrer</v>
      </c>
      <c r="K558" s="4">
        <f t="shared" si="555"/>
        <v>0</v>
      </c>
      <c r="M558">
        <v>4.1399999999999997</v>
      </c>
      <c r="O558" s="4">
        <f t="shared" si="556"/>
        <v>0</v>
      </c>
      <c r="T558" s="4"/>
      <c r="U558" s="4"/>
      <c r="V558" s="4"/>
    </row>
    <row r="559" spans="1:22" ht="12.75" customHeight="1" x14ac:dyDescent="0.2">
      <c r="A559" s="33">
        <v>1</v>
      </c>
      <c r="B559" s="31" t="s">
        <v>181</v>
      </c>
      <c r="C559">
        <v>1</v>
      </c>
      <c r="D559">
        <v>180</v>
      </c>
      <c r="E559">
        <v>1</v>
      </c>
      <c r="F559">
        <v>0.15</v>
      </c>
      <c r="G559" s="4">
        <f t="shared" si="537"/>
        <v>27</v>
      </c>
      <c r="J559" s="28" t="str">
        <f t="shared" si="534"/>
        <v>Ram Fuster i Rabé O, vorera</v>
      </c>
      <c r="K559" s="4">
        <f t="shared" si="535"/>
        <v>27</v>
      </c>
      <c r="M559">
        <v>4.1399999999999997</v>
      </c>
      <c r="O559" s="4">
        <f t="shared" si="536"/>
        <v>111.77999999999999</v>
      </c>
      <c r="T559" s="4"/>
      <c r="U559" s="4"/>
      <c r="V559" s="4"/>
    </row>
    <row r="560" spans="1:22" ht="12.75" customHeight="1" x14ac:dyDescent="0.2">
      <c r="A560" s="33">
        <v>1</v>
      </c>
      <c r="B560" s="31" t="s">
        <v>182</v>
      </c>
      <c r="C560">
        <v>0</v>
      </c>
      <c r="D560">
        <v>6</v>
      </c>
      <c r="E560">
        <v>0</v>
      </c>
      <c r="F560">
        <v>0</v>
      </c>
      <c r="G560" s="4">
        <f t="shared" si="537"/>
        <v>0</v>
      </c>
      <c r="J560" s="28" t="str">
        <f t="shared" si="534"/>
        <v>Ram Fuster i Rabés O, carrer</v>
      </c>
      <c r="K560" s="4">
        <f t="shared" si="535"/>
        <v>0</v>
      </c>
      <c r="M560">
        <v>4.1399999999999997</v>
      </c>
      <c r="O560" s="4">
        <f t="shared" si="536"/>
        <v>0</v>
      </c>
      <c r="T560" s="4"/>
      <c r="U560" s="4"/>
      <c r="V560" s="4"/>
    </row>
    <row r="561" spans="1:22" ht="12.75" customHeight="1" x14ac:dyDescent="0.2">
      <c r="A561" s="33">
        <v>1</v>
      </c>
      <c r="B561" s="31" t="s">
        <v>185</v>
      </c>
      <c r="C561">
        <v>1</v>
      </c>
      <c r="D561">
        <v>55</v>
      </c>
      <c r="E561">
        <v>1.2</v>
      </c>
      <c r="F561">
        <v>0.15</v>
      </c>
      <c r="G561" s="4">
        <f t="shared" si="537"/>
        <v>9.9</v>
      </c>
      <c r="J561" s="28" t="str">
        <f t="shared" si="534"/>
        <v>C/Miquel Parcerisa E, vorera</v>
      </c>
      <c r="K561" s="4">
        <f t="shared" si="535"/>
        <v>9.9</v>
      </c>
      <c r="M561">
        <v>4.1399999999999997</v>
      </c>
      <c r="O561" s="4">
        <f t="shared" si="536"/>
        <v>40.985999999999997</v>
      </c>
      <c r="T561" s="4"/>
      <c r="U561" s="4"/>
      <c r="V561" s="4"/>
    </row>
    <row r="562" spans="1:22" ht="12.75" customHeight="1" x14ac:dyDescent="0.2">
      <c r="A562" s="33">
        <v>1</v>
      </c>
      <c r="B562" s="31" t="s">
        <v>188</v>
      </c>
      <c r="C562">
        <v>0</v>
      </c>
      <c r="D562">
        <v>0</v>
      </c>
      <c r="E562">
        <v>0</v>
      </c>
      <c r="F562">
        <v>0</v>
      </c>
      <c r="G562" s="4">
        <f t="shared" si="537"/>
        <v>0</v>
      </c>
      <c r="J562" s="28" t="str">
        <f t="shared" ref="J562" si="557">B562</f>
        <v>C/Miquel Parcerisa E, carrer</v>
      </c>
      <c r="K562" s="4">
        <f t="shared" ref="K562" si="558">G562</f>
        <v>0</v>
      </c>
      <c r="M562">
        <v>4.1399999999999997</v>
      </c>
      <c r="O562" s="4">
        <f t="shared" ref="O562" si="559">K562*M562</f>
        <v>0</v>
      </c>
      <c r="T562" s="4"/>
      <c r="U562" s="4"/>
      <c r="V562" s="4"/>
    </row>
    <row r="563" spans="1:22" ht="12.75" customHeight="1" x14ac:dyDescent="0.2">
      <c r="A563" s="33">
        <v>1</v>
      </c>
      <c r="B563" s="31" t="s">
        <v>186</v>
      </c>
      <c r="C563">
        <v>1</v>
      </c>
      <c r="D563">
        <v>145</v>
      </c>
      <c r="E563">
        <v>1</v>
      </c>
      <c r="F563">
        <v>0.15</v>
      </c>
      <c r="G563" s="4">
        <f t="shared" si="537"/>
        <v>21.75</v>
      </c>
      <c r="J563" s="28" t="str">
        <f t="shared" ref="J563" si="560">B563</f>
        <v>C/Miquel Parcerisa O, vorera</v>
      </c>
      <c r="K563" s="4">
        <f t="shared" ref="K563" si="561">G563</f>
        <v>21.75</v>
      </c>
      <c r="M563">
        <v>4.1399999999999997</v>
      </c>
      <c r="O563" s="4">
        <f t="shared" ref="O563" si="562">K563*M563</f>
        <v>90.044999999999987</v>
      </c>
      <c r="T563" s="4"/>
      <c r="U563" s="4"/>
      <c r="V563" s="4"/>
    </row>
    <row r="564" spans="1:22" ht="12.75" customHeight="1" x14ac:dyDescent="0.2">
      <c r="A564" s="33">
        <v>1</v>
      </c>
      <c r="B564" s="31" t="s">
        <v>187</v>
      </c>
      <c r="C564">
        <v>0</v>
      </c>
      <c r="D564">
        <v>45</v>
      </c>
      <c r="E564">
        <v>0</v>
      </c>
      <c r="F564">
        <v>0</v>
      </c>
      <c r="G564" s="4">
        <f t="shared" si="537"/>
        <v>0</v>
      </c>
      <c r="J564" s="28" t="str">
        <f t="shared" si="534"/>
        <v>C/Miquel Parcerisa O, carrer</v>
      </c>
      <c r="K564" s="4">
        <f t="shared" si="535"/>
        <v>0</v>
      </c>
      <c r="M564">
        <v>4.1399999999999997</v>
      </c>
      <c r="O564" s="4">
        <f t="shared" si="536"/>
        <v>0</v>
      </c>
      <c r="T564" s="4"/>
      <c r="U564" s="4"/>
      <c r="V564" s="4"/>
    </row>
    <row r="565" spans="1:22" ht="13.5" customHeight="1" x14ac:dyDescent="0.2">
      <c r="A565" s="33">
        <v>1</v>
      </c>
      <c r="B565" s="31" t="s">
        <v>200</v>
      </c>
      <c r="C565">
        <v>1</v>
      </c>
      <c r="D565">
        <v>45</v>
      </c>
      <c r="E565">
        <v>1.2</v>
      </c>
      <c r="F565">
        <v>0.15</v>
      </c>
      <c r="G565" s="4">
        <f t="shared" si="537"/>
        <v>8.1</v>
      </c>
      <c r="J565" s="28" t="str">
        <f t="shared" si="534"/>
        <v>Zona Pl. Catalunya, vorera</v>
      </c>
      <c r="K565" s="4">
        <f t="shared" si="535"/>
        <v>8.1</v>
      </c>
      <c r="M565">
        <v>4.1399999999999997</v>
      </c>
      <c r="O565" s="4">
        <f t="shared" si="536"/>
        <v>33.533999999999999</v>
      </c>
      <c r="T565" s="4"/>
      <c r="U565" s="4"/>
      <c r="V565" s="4"/>
    </row>
    <row r="566" spans="1:22" x14ac:dyDescent="0.2">
      <c r="A566" s="33">
        <v>1</v>
      </c>
      <c r="B566" s="31" t="s">
        <v>195</v>
      </c>
      <c r="C566">
        <v>1</v>
      </c>
      <c r="D566">
        <v>90</v>
      </c>
      <c r="E566">
        <v>1</v>
      </c>
      <c r="F566">
        <v>0.15</v>
      </c>
      <c r="G566" s="4">
        <f t="shared" ref="G566" si="563">C566*D566*E566*F566</f>
        <v>13.5</v>
      </c>
      <c r="J566" s="28" t="str">
        <f t="shared" ref="J566" si="564">B566</f>
        <v>C de Pompeu Fabra, vorera</v>
      </c>
      <c r="K566" s="4">
        <f t="shared" ref="K566" si="565">G566</f>
        <v>13.5</v>
      </c>
      <c r="M566">
        <v>4.1399999999999997</v>
      </c>
      <c r="O566" s="4">
        <f t="shared" ref="O566" si="566">K566*M566</f>
        <v>55.889999999999993</v>
      </c>
      <c r="T566" s="4"/>
      <c r="U566" s="4"/>
      <c r="V566" s="4"/>
    </row>
    <row r="567" spans="1:22" x14ac:dyDescent="0.2">
      <c r="A567" s="33">
        <v>1</v>
      </c>
      <c r="B567" s="31" t="s">
        <v>211</v>
      </c>
      <c r="C567">
        <v>0</v>
      </c>
      <c r="D567">
        <v>36</v>
      </c>
      <c r="E567">
        <v>0</v>
      </c>
      <c r="F567">
        <v>0</v>
      </c>
      <c r="G567" s="4">
        <f t="shared" si="537"/>
        <v>0</v>
      </c>
      <c r="J567" s="28" t="str">
        <f t="shared" si="534"/>
        <v>C de Pompeu Fabra, enllaç</v>
      </c>
      <c r="K567" s="4">
        <f t="shared" si="535"/>
        <v>0</v>
      </c>
      <c r="M567">
        <v>4.1399999999999997</v>
      </c>
      <c r="O567" s="4">
        <f t="shared" si="536"/>
        <v>0</v>
      </c>
      <c r="T567" s="4"/>
      <c r="U567" s="4"/>
      <c r="V567" s="4"/>
    </row>
    <row r="568" spans="1:22" x14ac:dyDescent="0.2">
      <c r="A568" s="33">
        <v>1</v>
      </c>
      <c r="B568" s="31" t="s">
        <v>197</v>
      </c>
      <c r="C568">
        <v>1</v>
      </c>
      <c r="D568">
        <v>115</v>
      </c>
      <c r="E568">
        <v>1</v>
      </c>
      <c r="F568">
        <v>0.15</v>
      </c>
      <c r="G568" s="4">
        <f t="shared" si="537"/>
        <v>17.25</v>
      </c>
      <c r="J568" s="28" t="str">
        <f t="shared" ref="J568" si="567">B568</f>
        <v>Carrer Estació, vorera</v>
      </c>
      <c r="K568" s="4">
        <f t="shared" ref="K568" si="568">G568</f>
        <v>17.25</v>
      </c>
      <c r="M568">
        <v>4.1399999999999997</v>
      </c>
      <c r="O568" s="4">
        <f t="shared" ref="O568" si="569">K568*M568</f>
        <v>71.414999999999992</v>
      </c>
      <c r="T568" s="4"/>
      <c r="U568" s="4"/>
      <c r="V568" s="4"/>
    </row>
    <row r="569" spans="1:22" x14ac:dyDescent="0.2">
      <c r="A569" s="33">
        <v>1</v>
      </c>
      <c r="B569" s="31" t="s">
        <v>196</v>
      </c>
      <c r="C569">
        <v>0</v>
      </c>
      <c r="D569">
        <v>8</v>
      </c>
      <c r="E569">
        <v>0</v>
      </c>
      <c r="F569">
        <v>0</v>
      </c>
      <c r="G569" s="4">
        <f t="shared" si="537"/>
        <v>0</v>
      </c>
      <c r="J569" s="28" t="str">
        <f t="shared" si="534"/>
        <v xml:space="preserve">Carrer Estació, creuament </v>
      </c>
      <c r="K569" s="4">
        <f t="shared" si="535"/>
        <v>0</v>
      </c>
      <c r="M569">
        <v>4.1399999999999997</v>
      </c>
      <c r="O569" s="4">
        <f t="shared" si="536"/>
        <v>0</v>
      </c>
      <c r="T569" s="4"/>
      <c r="U569" s="4"/>
      <c r="V569" s="4"/>
    </row>
    <row r="570" spans="1:22" x14ac:dyDescent="0.2">
      <c r="A570" s="33">
        <v>2</v>
      </c>
      <c r="B570" s="31" t="s">
        <v>189</v>
      </c>
      <c r="C570">
        <v>2</v>
      </c>
      <c r="D570">
        <v>113</v>
      </c>
      <c r="E570">
        <v>1</v>
      </c>
      <c r="F570">
        <v>0.15</v>
      </c>
      <c r="G570" s="4">
        <f t="shared" si="537"/>
        <v>33.9</v>
      </c>
      <c r="J570" s="28" t="str">
        <f t="shared" ref="J570" si="570">B570</f>
        <v>Carrer d’Alfons XIII, vorera</v>
      </c>
      <c r="K570" s="4">
        <f t="shared" ref="K570" si="571">G570</f>
        <v>33.9</v>
      </c>
      <c r="M570">
        <v>4.1399999999999997</v>
      </c>
      <c r="O570" s="4">
        <f t="shared" ref="O570" si="572">K570*M570</f>
        <v>140.34599999999998</v>
      </c>
      <c r="T570" s="4"/>
      <c r="U570" s="4"/>
      <c r="V570" s="4"/>
    </row>
    <row r="571" spans="1:22" x14ac:dyDescent="0.2">
      <c r="A571" s="33">
        <v>1</v>
      </c>
      <c r="B571" s="31" t="s">
        <v>190</v>
      </c>
      <c r="C571">
        <v>0</v>
      </c>
      <c r="D571">
        <v>4</v>
      </c>
      <c r="E571">
        <v>0</v>
      </c>
      <c r="F571">
        <v>0</v>
      </c>
      <c r="G571" s="4">
        <f t="shared" si="537"/>
        <v>0</v>
      </c>
      <c r="J571" s="28" t="str">
        <f t="shared" si="534"/>
        <v>Carrer d’Alfons XIII, carrer</v>
      </c>
      <c r="K571" s="4">
        <f t="shared" si="535"/>
        <v>0</v>
      </c>
      <c r="M571">
        <v>4.1399999999999997</v>
      </c>
      <c r="O571" s="4">
        <f t="shared" si="536"/>
        <v>0</v>
      </c>
      <c r="T571" s="4"/>
      <c r="U571" s="4"/>
      <c r="V571" s="4"/>
    </row>
    <row r="572" spans="1:22" x14ac:dyDescent="0.2">
      <c r="A572" s="33">
        <v>1</v>
      </c>
      <c r="B572" s="31" t="s">
        <v>98</v>
      </c>
      <c r="C572">
        <v>0</v>
      </c>
      <c r="D572">
        <v>225</v>
      </c>
      <c r="E572">
        <v>0</v>
      </c>
      <c r="F572">
        <v>0</v>
      </c>
      <c r="G572" s="4">
        <f t="shared" si="537"/>
        <v>0</v>
      </c>
      <c r="J572" s="28" t="str">
        <f t="shared" si="534"/>
        <v xml:space="preserve">Ctra N-II, lateral sud, </v>
      </c>
      <c r="K572" s="4">
        <f t="shared" si="535"/>
        <v>0</v>
      </c>
      <c r="M572">
        <v>4.1399999999999997</v>
      </c>
      <c r="O572" s="4">
        <f t="shared" si="536"/>
        <v>0</v>
      </c>
      <c r="T572" s="4"/>
      <c r="U572" s="4"/>
      <c r="V572" s="4"/>
    </row>
    <row r="573" spans="1:22" ht="14.25" customHeight="1" x14ac:dyDescent="0.2">
      <c r="A573" s="33">
        <v>1</v>
      </c>
      <c r="B573" s="31" t="s">
        <v>198</v>
      </c>
      <c r="C573">
        <v>1</v>
      </c>
      <c r="D573">
        <v>15</v>
      </c>
      <c r="E573">
        <v>1.2</v>
      </c>
      <c r="F573">
        <v>0.15</v>
      </c>
      <c r="G573" s="4">
        <f t="shared" si="537"/>
        <v>2.6999999999999997</v>
      </c>
      <c r="J573" s="28" t="str">
        <f>B573</f>
        <v>Ctra N-II-C/Costareta, vorera</v>
      </c>
      <c r="K573" s="4">
        <f t="shared" ref="K573" si="573">G573</f>
        <v>2.6999999999999997</v>
      </c>
      <c r="M573">
        <v>4.1399999999999997</v>
      </c>
      <c r="O573" s="4">
        <f>K573*M573</f>
        <v>11.177999999999997</v>
      </c>
      <c r="T573" s="4"/>
      <c r="U573" s="4"/>
      <c r="V573" s="4"/>
    </row>
    <row r="574" spans="1:22" ht="14.25" customHeight="1" x14ac:dyDescent="0.2">
      <c r="A574" s="33">
        <v>1</v>
      </c>
      <c r="B574" s="31" t="s">
        <v>199</v>
      </c>
      <c r="C574">
        <v>0</v>
      </c>
      <c r="D574">
        <v>30</v>
      </c>
      <c r="E574">
        <v>0</v>
      </c>
      <c r="F574">
        <v>0</v>
      </c>
      <c r="G574" s="4">
        <f t="shared" si="537"/>
        <v>0</v>
      </c>
      <c r="J574" s="28" t="str">
        <f>B574</f>
        <v>Ctra N-II-C/Costareta, carrer</v>
      </c>
      <c r="K574" s="4">
        <f t="shared" si="535"/>
        <v>0</v>
      </c>
      <c r="M574">
        <v>4.1399999999999997</v>
      </c>
      <c r="O574" s="4">
        <f>K574*M574</f>
        <v>0</v>
      </c>
      <c r="T574" s="4"/>
      <c r="U574" s="4"/>
      <c r="V574" s="4"/>
    </row>
    <row r="575" spans="1:22" ht="13.5" customHeight="1" x14ac:dyDescent="0.2">
      <c r="A575" s="33">
        <v>1</v>
      </c>
      <c r="B575" s="31" t="s">
        <v>183</v>
      </c>
      <c r="C575">
        <v>0</v>
      </c>
      <c r="D575">
        <v>20</v>
      </c>
      <c r="E575">
        <v>0</v>
      </c>
      <c r="F575">
        <v>0</v>
      </c>
      <c r="G575" s="20">
        <f>C575*D575*E575*F575</f>
        <v>0</v>
      </c>
      <c r="J575" s="28" t="str">
        <f>B575</f>
        <v>Carrer de la Via Fèrria</v>
      </c>
      <c r="K575" s="4">
        <f t="shared" ref="K575:K576" si="574">G575</f>
        <v>0</v>
      </c>
      <c r="M575" s="13">
        <v>4.1399999999999997</v>
      </c>
      <c r="O575" s="4">
        <f>K575*M575</f>
        <v>0</v>
      </c>
      <c r="T575" s="4"/>
      <c r="U575" s="4"/>
      <c r="V575" s="4"/>
    </row>
    <row r="576" spans="1:22" ht="13.5" customHeight="1" x14ac:dyDescent="0.2">
      <c r="A576" s="33">
        <v>1</v>
      </c>
      <c r="B576" s="31" t="s">
        <v>184</v>
      </c>
      <c r="C576">
        <v>0</v>
      </c>
      <c r="D576">
        <v>25</v>
      </c>
      <c r="E576">
        <v>0</v>
      </c>
      <c r="F576">
        <v>0</v>
      </c>
      <c r="G576" s="20">
        <f>C576*D576*E576*F576</f>
        <v>0</v>
      </c>
      <c r="J576" s="28" t="str">
        <f>B576</f>
        <v>Creuament sota Via</v>
      </c>
      <c r="K576" s="4">
        <f t="shared" si="574"/>
        <v>0</v>
      </c>
      <c r="M576" s="13">
        <v>4.1399999999999997</v>
      </c>
      <c r="O576" s="4">
        <f>K576*M576</f>
        <v>0</v>
      </c>
      <c r="T576" s="4"/>
      <c r="U576" s="4"/>
      <c r="V576" s="4"/>
    </row>
    <row r="577" spans="1:22" ht="13.5" customHeight="1" x14ac:dyDescent="0.2">
      <c r="A577" s="33">
        <v>4</v>
      </c>
      <c r="B577" s="31" t="s">
        <v>215</v>
      </c>
      <c r="C577">
        <v>0</v>
      </c>
      <c r="D577">
        <v>8</v>
      </c>
      <c r="E577">
        <v>0</v>
      </c>
      <c r="F577">
        <v>0</v>
      </c>
      <c r="G577" s="20">
        <f>C577*D577*E577*F577</f>
        <v>0</v>
      </c>
      <c r="J577" s="28" t="str">
        <f>B577</f>
        <v>Trams hidrants</v>
      </c>
      <c r="K577" s="4">
        <f t="shared" si="535"/>
        <v>0</v>
      </c>
      <c r="M577" s="13">
        <v>4.1399999999999997</v>
      </c>
      <c r="O577" s="4">
        <f>K577*M577</f>
        <v>0</v>
      </c>
      <c r="T577" s="4"/>
      <c r="U577" s="4"/>
      <c r="V577" s="4"/>
    </row>
    <row r="578" spans="1:22" x14ac:dyDescent="0.2">
      <c r="G578" s="4"/>
      <c r="K578" s="4"/>
      <c r="O578" s="4"/>
      <c r="R578" s="13"/>
      <c r="T578" s="4"/>
      <c r="U578" s="4"/>
      <c r="V578" s="4"/>
    </row>
    <row r="579" spans="1:22" x14ac:dyDescent="0.2">
      <c r="B579" s="9" t="s">
        <v>26</v>
      </c>
      <c r="G579" s="6">
        <f>SUM(G543:G577)</f>
        <v>243.29999999999998</v>
      </c>
      <c r="J579" s="9" t="s">
        <v>26</v>
      </c>
      <c r="K579" s="6">
        <f t="shared" ref="K579" si="575">G579</f>
        <v>243.29999999999998</v>
      </c>
      <c r="O579" s="6">
        <f>SUM(O543:O577)</f>
        <v>1007.2619999999998</v>
      </c>
      <c r="T579" s="4"/>
      <c r="U579" s="4"/>
      <c r="V579" s="4"/>
    </row>
    <row r="580" spans="1:22" x14ac:dyDescent="0.2">
      <c r="G580" s="4"/>
      <c r="K580" s="4"/>
      <c r="O580" s="4"/>
      <c r="T580" s="13"/>
      <c r="U580" s="13"/>
    </row>
    <row r="581" spans="1:22" s="15" customFormat="1" ht="14.25" x14ac:dyDescent="0.2">
      <c r="A581"/>
      <c r="B581"/>
      <c r="C581" s="2" t="s">
        <v>0</v>
      </c>
      <c r="D581" s="2" t="s">
        <v>1</v>
      </c>
      <c r="E581" s="2" t="s">
        <v>2</v>
      </c>
      <c r="F581" s="2" t="s">
        <v>3</v>
      </c>
      <c r="G581" s="2" t="s">
        <v>20</v>
      </c>
      <c r="H581"/>
      <c r="I581"/>
      <c r="J581"/>
      <c r="K581" s="4" t="str">
        <f>G581</f>
        <v>Total m³</v>
      </c>
      <c r="L581"/>
      <c r="M581" s="2" t="s">
        <v>22</v>
      </c>
      <c r="N581" s="2"/>
      <c r="O581" s="18" t="s">
        <v>122</v>
      </c>
      <c r="R581"/>
      <c r="S581" s="13"/>
      <c r="T581" s="13"/>
      <c r="U581" s="13"/>
      <c r="V581" s="13"/>
    </row>
    <row r="582" spans="1:22" s="15" customFormat="1" ht="14.25" x14ac:dyDescent="0.2">
      <c r="A582" t="s">
        <v>206</v>
      </c>
      <c r="B582"/>
      <c r="C582"/>
      <c r="D582"/>
      <c r="E582"/>
      <c r="F582"/>
      <c r="G582"/>
      <c r="H582"/>
      <c r="I582" t="str">
        <f>A582</f>
        <v>Cànon d'abocament de runes de rasa a</v>
      </c>
      <c r="J582"/>
      <c r="K582" s="4"/>
      <c r="L582"/>
      <c r="M582"/>
      <c r="N582"/>
      <c r="O582" s="4"/>
      <c r="R582"/>
      <c r="S582"/>
      <c r="T582" s="13"/>
      <c r="U582" s="13"/>
      <c r="V582" s="13"/>
    </row>
    <row r="583" spans="1:22" x14ac:dyDescent="0.2">
      <c r="A583" t="s">
        <v>25</v>
      </c>
      <c r="G583" s="4"/>
      <c r="I583" t="str">
        <f>A583</f>
        <v>l'abocador</v>
      </c>
      <c r="K583" s="4"/>
      <c r="O583" s="4"/>
      <c r="T583" s="13"/>
      <c r="U583" s="13"/>
    </row>
    <row r="584" spans="1:22" ht="20.25" customHeight="1" x14ac:dyDescent="0.2">
      <c r="A584" s="33">
        <v>1</v>
      </c>
      <c r="B584" s="28" t="s">
        <v>175</v>
      </c>
      <c r="C584">
        <v>1</v>
      </c>
      <c r="D584">
        <v>150</v>
      </c>
      <c r="E584">
        <v>0.2</v>
      </c>
      <c r="F584">
        <v>0.6</v>
      </c>
      <c r="G584" s="20">
        <f t="shared" ref="G584:G585" si="576">C584*D584*E584*F584</f>
        <v>18</v>
      </c>
      <c r="J584" s="28" t="str">
        <f t="shared" ref="J584:J610" si="577">B584</f>
        <v>C St Josep Est, vorera</v>
      </c>
      <c r="K584" s="4">
        <f t="shared" ref="K584:K611" si="578">G584</f>
        <v>18</v>
      </c>
      <c r="M584">
        <v>4.1399999999999997</v>
      </c>
      <c r="O584" s="4">
        <f t="shared" ref="O584:O610" si="579">K584*M584</f>
        <v>74.52</v>
      </c>
      <c r="T584" s="13"/>
      <c r="U584" s="13"/>
    </row>
    <row r="585" spans="1:22" x14ac:dyDescent="0.2">
      <c r="A585" s="33">
        <v>1</v>
      </c>
      <c r="B585" s="28" t="s">
        <v>176</v>
      </c>
      <c r="C585">
        <v>1</v>
      </c>
      <c r="D585">
        <v>6</v>
      </c>
      <c r="E585">
        <v>0.2</v>
      </c>
      <c r="F585">
        <v>0.6</v>
      </c>
      <c r="G585" s="20">
        <f t="shared" si="576"/>
        <v>0.72000000000000008</v>
      </c>
      <c r="J585" s="28" t="str">
        <f t="shared" si="577"/>
        <v>C St Josep Est, carrer</v>
      </c>
      <c r="K585" s="4">
        <f t="shared" si="578"/>
        <v>0.72000000000000008</v>
      </c>
      <c r="M585">
        <v>4.1399999999999997</v>
      </c>
      <c r="O585" s="4">
        <f t="shared" si="579"/>
        <v>2.9808000000000003</v>
      </c>
      <c r="T585" s="13"/>
      <c r="U585" s="13"/>
    </row>
    <row r="586" spans="1:22" x14ac:dyDescent="0.2">
      <c r="A586" s="33">
        <v>1</v>
      </c>
      <c r="B586" s="28" t="s">
        <v>177</v>
      </c>
      <c r="C586">
        <v>1</v>
      </c>
      <c r="D586">
        <v>166</v>
      </c>
      <c r="E586">
        <v>0.2</v>
      </c>
      <c r="F586">
        <v>0.6</v>
      </c>
      <c r="G586" s="20">
        <f>C586*D586*E586*F586</f>
        <v>19.920000000000002</v>
      </c>
      <c r="J586" s="28" t="str">
        <f t="shared" si="577"/>
        <v>C St Josep Oest, vorera</v>
      </c>
      <c r="K586" s="4">
        <f t="shared" si="578"/>
        <v>19.920000000000002</v>
      </c>
      <c r="M586">
        <v>4.1399999999999997</v>
      </c>
      <c r="O586" s="4">
        <f t="shared" si="579"/>
        <v>82.468800000000002</v>
      </c>
      <c r="V586" s="4"/>
    </row>
    <row r="587" spans="1:22" x14ac:dyDescent="0.2">
      <c r="A587" s="33">
        <v>1</v>
      </c>
      <c r="B587" s="28" t="s">
        <v>178</v>
      </c>
      <c r="C587">
        <v>1</v>
      </c>
      <c r="D587">
        <v>9</v>
      </c>
      <c r="E587">
        <v>0.2</v>
      </c>
      <c r="F587">
        <v>0.6</v>
      </c>
      <c r="G587" s="20">
        <f t="shared" ref="G587" si="580">C587*D587*E587*F587</f>
        <v>1.08</v>
      </c>
      <c r="J587" s="28" t="str">
        <f t="shared" si="577"/>
        <v>C St Josep Oest, carrer</v>
      </c>
      <c r="K587" s="4">
        <f t="shared" si="578"/>
        <v>1.08</v>
      </c>
      <c r="M587">
        <v>4.1399999999999997</v>
      </c>
      <c r="O587" s="4">
        <f t="shared" si="579"/>
        <v>4.4711999999999996</v>
      </c>
      <c r="V587" s="4"/>
    </row>
    <row r="588" spans="1:22" x14ac:dyDescent="0.2">
      <c r="A588" s="33">
        <v>1</v>
      </c>
      <c r="B588" s="31" t="s">
        <v>191</v>
      </c>
      <c r="C588">
        <v>1</v>
      </c>
      <c r="D588">
        <v>56</v>
      </c>
      <c r="E588">
        <v>0.2</v>
      </c>
      <c r="F588">
        <v>0.6</v>
      </c>
      <c r="G588" s="20">
        <f>C588*D588*E588*F588</f>
        <v>6.7200000000000006</v>
      </c>
      <c r="J588" s="28" t="str">
        <f t="shared" ref="J588" si="581">B588</f>
        <v>C Ponent, carrer</v>
      </c>
      <c r="K588" s="4">
        <f t="shared" ref="K588" si="582">G588</f>
        <v>6.7200000000000006</v>
      </c>
      <c r="M588">
        <v>4.1399999999999997</v>
      </c>
      <c r="O588" s="4">
        <f t="shared" ref="O588" si="583">K588*M588</f>
        <v>27.820800000000002</v>
      </c>
      <c r="T588" s="13"/>
      <c r="U588" s="13"/>
    </row>
    <row r="589" spans="1:22" x14ac:dyDescent="0.2">
      <c r="A589" s="33">
        <v>2</v>
      </c>
      <c r="B589" s="31" t="s">
        <v>204</v>
      </c>
      <c r="C589">
        <v>2</v>
      </c>
      <c r="D589">
        <v>30</v>
      </c>
      <c r="E589">
        <v>0.2</v>
      </c>
      <c r="F589">
        <v>0.6</v>
      </c>
      <c r="G589" s="20">
        <f>C589*D589*E589*F589</f>
        <v>7.1999999999999993</v>
      </c>
      <c r="J589" s="28" t="str">
        <f t="shared" si="577"/>
        <v>C Ponent, vorera</v>
      </c>
      <c r="K589" s="4">
        <f t="shared" si="578"/>
        <v>7.1999999999999993</v>
      </c>
      <c r="M589">
        <v>4.1399999999999997</v>
      </c>
      <c r="O589" s="4">
        <f t="shared" si="579"/>
        <v>29.807999999999996</v>
      </c>
      <c r="T589" s="13"/>
      <c r="U589" s="13"/>
    </row>
    <row r="590" spans="1:22" x14ac:dyDescent="0.2">
      <c r="A590" s="33">
        <v>1</v>
      </c>
      <c r="B590" s="31" t="s">
        <v>192</v>
      </c>
      <c r="C590">
        <v>1</v>
      </c>
      <c r="D590">
        <v>105</v>
      </c>
      <c r="E590">
        <v>0.2</v>
      </c>
      <c r="F590">
        <v>0.6</v>
      </c>
      <c r="G590" s="20">
        <f t="shared" ref="G590:G618" si="584">C590*D590*E590*F590</f>
        <v>12.6</v>
      </c>
      <c r="J590" s="28" t="str">
        <f t="shared" si="577"/>
        <v>C Ramon Felip, carrer</v>
      </c>
      <c r="K590" s="4">
        <f t="shared" si="578"/>
        <v>12.6</v>
      </c>
      <c r="M590">
        <v>4.1399999999999997</v>
      </c>
      <c r="O590" s="4">
        <f t="shared" si="579"/>
        <v>52.163999999999994</v>
      </c>
      <c r="T590" s="13"/>
      <c r="U590" s="13"/>
    </row>
    <row r="591" spans="1:22" x14ac:dyDescent="0.2">
      <c r="A591" s="33">
        <v>1</v>
      </c>
      <c r="B591" s="31" t="s">
        <v>193</v>
      </c>
      <c r="C591">
        <v>1</v>
      </c>
      <c r="D591">
        <v>185</v>
      </c>
      <c r="E591">
        <v>0.2</v>
      </c>
      <c r="F591">
        <v>0.6</v>
      </c>
      <c r="G591" s="20">
        <f t="shared" ref="G591" si="585">C591*D591*E591*F591</f>
        <v>22.2</v>
      </c>
      <c r="J591" s="28" t="str">
        <f t="shared" ref="J591" si="586">B591</f>
        <v>Carrer de Lleida, carrer</v>
      </c>
      <c r="K591" s="4">
        <f t="shared" ref="K591" si="587">G591</f>
        <v>22.2</v>
      </c>
      <c r="M591">
        <v>4.1399999999999997</v>
      </c>
      <c r="O591" s="4">
        <f t="shared" ref="O591" si="588">K591*M591</f>
        <v>91.907999999999987</v>
      </c>
      <c r="T591" s="13"/>
      <c r="U591" s="13"/>
    </row>
    <row r="592" spans="1:22" x14ac:dyDescent="0.2">
      <c r="A592" s="33">
        <v>1</v>
      </c>
      <c r="B592" s="31" t="s">
        <v>202</v>
      </c>
      <c r="C592">
        <v>1</v>
      </c>
      <c r="D592">
        <v>22</v>
      </c>
      <c r="E592">
        <v>0.2</v>
      </c>
      <c r="F592">
        <v>0.6</v>
      </c>
      <c r="G592" s="20">
        <f t="shared" si="584"/>
        <v>2.64</v>
      </c>
      <c r="J592" s="28" t="str">
        <f t="shared" si="577"/>
        <v>Carrer de Lleida, vorera</v>
      </c>
      <c r="K592" s="4">
        <f t="shared" si="578"/>
        <v>2.64</v>
      </c>
      <c r="M592">
        <v>4.1399999999999997</v>
      </c>
      <c r="O592" s="4">
        <f t="shared" si="579"/>
        <v>10.929599999999999</v>
      </c>
      <c r="T592" s="13"/>
      <c r="U592" s="13"/>
    </row>
    <row r="593" spans="1:21" x14ac:dyDescent="0.2">
      <c r="A593" s="33">
        <v>1</v>
      </c>
      <c r="B593" s="31" t="s">
        <v>203</v>
      </c>
      <c r="C593">
        <v>1</v>
      </c>
      <c r="D593">
        <v>12</v>
      </c>
      <c r="E593">
        <v>0.2</v>
      </c>
      <c r="F593">
        <v>0.6</v>
      </c>
      <c r="G593" s="20">
        <f t="shared" si="584"/>
        <v>1.4400000000000002</v>
      </c>
      <c r="J593" s="28" t="str">
        <f t="shared" si="577"/>
        <v>Carrer de Lleida, enllaç N-II</v>
      </c>
      <c r="K593" s="4">
        <f t="shared" si="578"/>
        <v>1.4400000000000002</v>
      </c>
      <c r="M593">
        <v>4.1399999999999997</v>
      </c>
      <c r="O593" s="4">
        <f t="shared" si="579"/>
        <v>5.9616000000000007</v>
      </c>
      <c r="T593" s="13"/>
      <c r="U593" s="13"/>
    </row>
    <row r="594" spans="1:21" x14ac:dyDescent="0.2">
      <c r="A594" s="33">
        <v>1</v>
      </c>
      <c r="B594" s="31" t="s">
        <v>212</v>
      </c>
      <c r="C594">
        <v>1</v>
      </c>
      <c r="D594">
        <v>20</v>
      </c>
      <c r="E594">
        <v>0.2</v>
      </c>
      <c r="F594">
        <v>0.6</v>
      </c>
      <c r="G594" s="20">
        <f t="shared" ref="G594" si="589">C594*D594*E594*F594</f>
        <v>2.4</v>
      </c>
      <c r="J594" s="28" t="str">
        <f t="shared" ref="J594" si="590">B594</f>
        <v>Plaça Font, vorera</v>
      </c>
      <c r="K594" s="4">
        <f t="shared" ref="K594" si="591">G594</f>
        <v>2.4</v>
      </c>
      <c r="M594">
        <v>4.1399999999999997</v>
      </c>
      <c r="O594" s="4">
        <f t="shared" ref="O594" si="592">K594*M594</f>
        <v>9.9359999999999982</v>
      </c>
      <c r="T594" s="13"/>
      <c r="U594" s="13"/>
    </row>
    <row r="595" spans="1:21" x14ac:dyDescent="0.2">
      <c r="A595" s="33">
        <v>1</v>
      </c>
      <c r="B595" s="31" t="s">
        <v>213</v>
      </c>
      <c r="C595">
        <v>1</v>
      </c>
      <c r="D595">
        <v>20</v>
      </c>
      <c r="E595">
        <v>0.2</v>
      </c>
      <c r="F595">
        <v>0.6</v>
      </c>
      <c r="G595" s="20">
        <f t="shared" si="584"/>
        <v>2.4</v>
      </c>
      <c r="J595" s="28" t="str">
        <f t="shared" si="577"/>
        <v>Plaça Font, enllaç</v>
      </c>
      <c r="K595" s="4">
        <f t="shared" si="578"/>
        <v>2.4</v>
      </c>
      <c r="M595">
        <v>4.1399999999999997</v>
      </c>
      <c r="O595" s="4">
        <f t="shared" si="579"/>
        <v>9.9359999999999982</v>
      </c>
      <c r="T595" s="13"/>
      <c r="U595" s="13"/>
    </row>
    <row r="596" spans="1:21" x14ac:dyDescent="0.2">
      <c r="A596" s="33">
        <v>2</v>
      </c>
      <c r="B596" s="31" t="s">
        <v>194</v>
      </c>
      <c r="C596">
        <v>2</v>
      </c>
      <c r="D596">
        <v>108</v>
      </c>
      <c r="E596">
        <v>0.2</v>
      </c>
      <c r="F596">
        <v>0.6</v>
      </c>
      <c r="G596" s="20">
        <f t="shared" ref="G596" si="593">C596*D596*E596*F596</f>
        <v>25.92</v>
      </c>
      <c r="J596" s="28" t="str">
        <f t="shared" ref="J596" si="594">B596</f>
        <v>C de la Teuleria, vorera</v>
      </c>
      <c r="K596" s="4">
        <f t="shared" ref="K596" si="595">G596</f>
        <v>25.92</v>
      </c>
      <c r="M596">
        <v>4.1399999999999997</v>
      </c>
      <c r="O596" s="4">
        <f t="shared" ref="O596" si="596">K596*M596</f>
        <v>107.30880000000001</v>
      </c>
      <c r="T596" s="13"/>
      <c r="U596" s="13"/>
    </row>
    <row r="597" spans="1:21" x14ac:dyDescent="0.2">
      <c r="A597" s="33">
        <v>1</v>
      </c>
      <c r="B597" s="31" t="s">
        <v>214</v>
      </c>
      <c r="C597">
        <v>1</v>
      </c>
      <c r="D597">
        <v>5</v>
      </c>
      <c r="E597">
        <v>0.2</v>
      </c>
      <c r="F597">
        <v>0.6</v>
      </c>
      <c r="G597" s="20">
        <f t="shared" si="584"/>
        <v>0.6</v>
      </c>
      <c r="J597" s="28" t="str">
        <f t="shared" si="577"/>
        <v>C de la Teuleria, carrer</v>
      </c>
      <c r="K597" s="4">
        <f t="shared" si="578"/>
        <v>0.6</v>
      </c>
      <c r="M597">
        <v>4.1399999999999997</v>
      </c>
      <c r="O597" s="4">
        <f t="shared" si="579"/>
        <v>2.4839999999999995</v>
      </c>
      <c r="T597" s="13"/>
      <c r="U597" s="13"/>
    </row>
    <row r="598" spans="1:21" ht="14.25" customHeight="1" x14ac:dyDescent="0.2">
      <c r="A598" s="33">
        <v>1</v>
      </c>
      <c r="B598" s="31" t="s">
        <v>179</v>
      </c>
      <c r="C598">
        <v>1</v>
      </c>
      <c r="D598">
        <v>170</v>
      </c>
      <c r="E598">
        <v>0.2</v>
      </c>
      <c r="F598">
        <v>0.6</v>
      </c>
      <c r="G598" s="20">
        <f t="shared" si="584"/>
        <v>20.399999999999999</v>
      </c>
      <c r="J598" s="28" t="str">
        <f t="shared" ref="J598:J599" si="597">B598</f>
        <v>Ram Fuster i Rabé E, vorera</v>
      </c>
      <c r="K598" s="4">
        <f t="shared" ref="K598:K599" si="598">G598</f>
        <v>20.399999999999999</v>
      </c>
      <c r="M598">
        <v>4.1399999999999997</v>
      </c>
      <c r="O598" s="4">
        <f t="shared" ref="O598:O599" si="599">K598*M598</f>
        <v>84.455999999999989</v>
      </c>
      <c r="T598" s="13"/>
      <c r="U598" s="13"/>
    </row>
    <row r="599" spans="1:21" ht="12.75" customHeight="1" x14ac:dyDescent="0.2">
      <c r="A599" s="33">
        <v>1</v>
      </c>
      <c r="B599" s="31" t="s">
        <v>180</v>
      </c>
      <c r="C599">
        <v>1</v>
      </c>
      <c r="D599">
        <v>30</v>
      </c>
      <c r="E599">
        <v>0.2</v>
      </c>
      <c r="F599">
        <v>0.6</v>
      </c>
      <c r="G599" s="20">
        <f t="shared" si="584"/>
        <v>3.5999999999999996</v>
      </c>
      <c r="J599" s="28" t="str">
        <f t="shared" si="597"/>
        <v>Ram Fuster i Rabés E, carrer</v>
      </c>
      <c r="K599" s="4">
        <f t="shared" si="598"/>
        <v>3.5999999999999996</v>
      </c>
      <c r="M599">
        <v>4.1399999999999997</v>
      </c>
      <c r="O599" s="4">
        <f t="shared" si="599"/>
        <v>14.903999999999998</v>
      </c>
      <c r="T599" s="13"/>
      <c r="U599" s="13"/>
    </row>
    <row r="600" spans="1:21" ht="14.25" customHeight="1" x14ac:dyDescent="0.2">
      <c r="A600" s="33">
        <v>1</v>
      </c>
      <c r="B600" s="31" t="s">
        <v>181</v>
      </c>
      <c r="C600">
        <v>1</v>
      </c>
      <c r="D600">
        <v>180</v>
      </c>
      <c r="E600">
        <v>0.2</v>
      </c>
      <c r="F600">
        <v>0.6</v>
      </c>
      <c r="G600" s="20">
        <f t="shared" si="584"/>
        <v>21.599999999999998</v>
      </c>
      <c r="J600" s="28" t="str">
        <f t="shared" si="577"/>
        <v>Ram Fuster i Rabé O, vorera</v>
      </c>
      <c r="K600" s="4">
        <f t="shared" si="578"/>
        <v>21.599999999999998</v>
      </c>
      <c r="M600">
        <v>4.1399999999999997</v>
      </c>
      <c r="O600" s="4">
        <f t="shared" si="579"/>
        <v>89.423999999999978</v>
      </c>
      <c r="T600" s="13"/>
      <c r="U600" s="13"/>
    </row>
    <row r="601" spans="1:21" ht="12.75" customHeight="1" x14ac:dyDescent="0.2">
      <c r="A601" s="33">
        <v>1</v>
      </c>
      <c r="B601" s="31" t="s">
        <v>182</v>
      </c>
      <c r="C601">
        <v>1</v>
      </c>
      <c r="D601">
        <v>6</v>
      </c>
      <c r="E601">
        <v>0.2</v>
      </c>
      <c r="F601">
        <v>0.6</v>
      </c>
      <c r="G601" s="20">
        <f t="shared" si="584"/>
        <v>0.72000000000000008</v>
      </c>
      <c r="J601" s="28" t="str">
        <f t="shared" ref="J601:J604" si="600">B601</f>
        <v>Ram Fuster i Rabés O, carrer</v>
      </c>
      <c r="K601" s="4">
        <f t="shared" ref="K601:K604" si="601">G601</f>
        <v>0.72000000000000008</v>
      </c>
      <c r="M601">
        <v>4.1399999999999997</v>
      </c>
      <c r="O601" s="4">
        <f t="shared" ref="O601:O604" si="602">K601*M601</f>
        <v>2.9808000000000003</v>
      </c>
      <c r="T601" s="13"/>
      <c r="U601" s="13"/>
    </row>
    <row r="602" spans="1:21" ht="13.5" customHeight="1" x14ac:dyDescent="0.2">
      <c r="A602" s="33">
        <v>1</v>
      </c>
      <c r="B602" s="31" t="s">
        <v>185</v>
      </c>
      <c r="C602">
        <v>1</v>
      </c>
      <c r="D602">
        <v>55</v>
      </c>
      <c r="E602">
        <v>0.2</v>
      </c>
      <c r="F602">
        <v>0.6</v>
      </c>
      <c r="G602" s="20">
        <f t="shared" si="584"/>
        <v>6.6</v>
      </c>
      <c r="J602" s="28" t="str">
        <f t="shared" ref="J602:J603" si="603">B602</f>
        <v>C/Miquel Parcerisa E, vorera</v>
      </c>
      <c r="K602" s="4">
        <f t="shared" ref="K602:K603" si="604">G602</f>
        <v>6.6</v>
      </c>
      <c r="M602">
        <v>4.1399999999999997</v>
      </c>
      <c r="O602" s="4">
        <f t="shared" ref="O602:O603" si="605">K602*M602</f>
        <v>27.323999999999998</v>
      </c>
      <c r="T602" s="13"/>
      <c r="U602" s="13"/>
    </row>
    <row r="603" spans="1:21" ht="13.5" customHeight="1" x14ac:dyDescent="0.2">
      <c r="A603" s="33">
        <v>1</v>
      </c>
      <c r="B603" s="31" t="s">
        <v>188</v>
      </c>
      <c r="C603">
        <v>1</v>
      </c>
      <c r="D603">
        <v>0</v>
      </c>
      <c r="E603">
        <v>0.2</v>
      </c>
      <c r="F603">
        <v>0.6</v>
      </c>
      <c r="G603" s="20">
        <f t="shared" si="584"/>
        <v>0</v>
      </c>
      <c r="J603" s="28" t="str">
        <f t="shared" si="603"/>
        <v>C/Miquel Parcerisa E, carrer</v>
      </c>
      <c r="K603" s="4">
        <f t="shared" si="604"/>
        <v>0</v>
      </c>
      <c r="M603">
        <v>4.1399999999999997</v>
      </c>
      <c r="O603" s="4">
        <f t="shared" si="605"/>
        <v>0</v>
      </c>
      <c r="T603" s="13"/>
      <c r="U603" s="13"/>
    </row>
    <row r="604" spans="1:21" ht="13.5" customHeight="1" x14ac:dyDescent="0.2">
      <c r="A604" s="33">
        <v>1</v>
      </c>
      <c r="B604" s="31" t="s">
        <v>186</v>
      </c>
      <c r="C604">
        <v>1</v>
      </c>
      <c r="D604">
        <v>145</v>
      </c>
      <c r="E604">
        <v>0.2</v>
      </c>
      <c r="F604">
        <v>0.6</v>
      </c>
      <c r="G604" s="20">
        <f t="shared" si="584"/>
        <v>17.399999999999999</v>
      </c>
      <c r="J604" s="28" t="str">
        <f t="shared" si="600"/>
        <v>C/Miquel Parcerisa O, vorera</v>
      </c>
      <c r="K604" s="4">
        <f t="shared" si="601"/>
        <v>17.399999999999999</v>
      </c>
      <c r="M604">
        <v>4.1399999999999997</v>
      </c>
      <c r="O604" s="4">
        <f t="shared" si="602"/>
        <v>72.035999999999987</v>
      </c>
      <c r="T604" s="13"/>
      <c r="U604" s="13"/>
    </row>
    <row r="605" spans="1:21" ht="13.5" customHeight="1" x14ac:dyDescent="0.2">
      <c r="A605" s="33">
        <v>1</v>
      </c>
      <c r="B605" s="31" t="s">
        <v>187</v>
      </c>
      <c r="C605">
        <v>1</v>
      </c>
      <c r="D605">
        <v>45</v>
      </c>
      <c r="E605">
        <v>0.2</v>
      </c>
      <c r="F605">
        <v>0.6</v>
      </c>
      <c r="G605" s="20">
        <f t="shared" si="584"/>
        <v>5.3999999999999995</v>
      </c>
      <c r="J605" s="28" t="str">
        <f t="shared" si="577"/>
        <v>C/Miquel Parcerisa O, carrer</v>
      </c>
      <c r="K605" s="4">
        <f t="shared" si="578"/>
        <v>5.3999999999999995</v>
      </c>
      <c r="M605">
        <v>4.1399999999999997</v>
      </c>
      <c r="O605" s="4">
        <f t="shared" si="579"/>
        <v>22.355999999999995</v>
      </c>
      <c r="T605" s="13"/>
      <c r="U605" s="13"/>
    </row>
    <row r="606" spans="1:21" ht="14.25" customHeight="1" x14ac:dyDescent="0.2">
      <c r="A606" s="33">
        <v>1</v>
      </c>
      <c r="B606" s="31" t="s">
        <v>200</v>
      </c>
      <c r="C606">
        <v>1</v>
      </c>
      <c r="D606">
        <v>45</v>
      </c>
      <c r="E606">
        <v>0.2</v>
      </c>
      <c r="F606">
        <v>0.6</v>
      </c>
      <c r="G606" s="20">
        <f t="shared" si="584"/>
        <v>5.3999999999999995</v>
      </c>
      <c r="J606" s="28" t="str">
        <f t="shared" si="577"/>
        <v>Zona Pl. Catalunya, vorera</v>
      </c>
      <c r="K606" s="4">
        <f t="shared" si="578"/>
        <v>5.3999999999999995</v>
      </c>
      <c r="M606">
        <v>4.1399999999999997</v>
      </c>
      <c r="O606" s="4">
        <f t="shared" si="579"/>
        <v>22.355999999999995</v>
      </c>
      <c r="T606" s="13"/>
      <c r="U606" s="13"/>
    </row>
    <row r="607" spans="1:21" x14ac:dyDescent="0.2">
      <c r="A607" s="33">
        <v>1</v>
      </c>
      <c r="B607" s="31" t="s">
        <v>195</v>
      </c>
      <c r="C607">
        <v>1</v>
      </c>
      <c r="D607">
        <v>90</v>
      </c>
      <c r="E607">
        <v>0.2</v>
      </c>
      <c r="F607">
        <v>0.6</v>
      </c>
      <c r="G607" s="20">
        <f t="shared" ref="G607" si="606">C607*D607*E607*F607</f>
        <v>10.799999999999999</v>
      </c>
      <c r="J607" s="28" t="str">
        <f t="shared" ref="J607" si="607">B607</f>
        <v>C de Pompeu Fabra, vorera</v>
      </c>
      <c r="K607" s="4">
        <f t="shared" ref="K607" si="608">G607</f>
        <v>10.799999999999999</v>
      </c>
      <c r="M607">
        <v>4.1399999999999997</v>
      </c>
      <c r="O607" s="4">
        <f t="shared" ref="O607" si="609">K607*M607</f>
        <v>44.711999999999989</v>
      </c>
      <c r="T607" s="13"/>
      <c r="U607" s="13"/>
    </row>
    <row r="608" spans="1:21" x14ac:dyDescent="0.2">
      <c r="A608" s="33">
        <v>1</v>
      </c>
      <c r="B608" s="31" t="s">
        <v>211</v>
      </c>
      <c r="C608">
        <v>1</v>
      </c>
      <c r="D608">
        <v>36</v>
      </c>
      <c r="E608">
        <v>0.2</v>
      </c>
      <c r="F608">
        <v>0.6</v>
      </c>
      <c r="G608" s="20">
        <f t="shared" si="584"/>
        <v>4.32</v>
      </c>
      <c r="J608" s="28" t="str">
        <f t="shared" si="577"/>
        <v>C de Pompeu Fabra, enllaç</v>
      </c>
      <c r="K608" s="4">
        <f t="shared" si="578"/>
        <v>4.32</v>
      </c>
      <c r="M608">
        <v>4.1399999999999997</v>
      </c>
      <c r="O608" s="4">
        <f t="shared" si="579"/>
        <v>17.884799999999998</v>
      </c>
      <c r="T608" s="13"/>
      <c r="U608" s="13"/>
    </row>
    <row r="609" spans="1:22" x14ac:dyDescent="0.2">
      <c r="A609" s="33">
        <v>1</v>
      </c>
      <c r="B609" s="31" t="s">
        <v>197</v>
      </c>
      <c r="C609">
        <v>1</v>
      </c>
      <c r="D609">
        <v>115</v>
      </c>
      <c r="E609">
        <v>0.2</v>
      </c>
      <c r="F609">
        <v>0.6</v>
      </c>
      <c r="G609" s="4">
        <f t="shared" si="584"/>
        <v>13.799999999999999</v>
      </c>
      <c r="J609" s="28" t="str">
        <f t="shared" ref="J609" si="610">B609</f>
        <v>Carrer Estació, vorera</v>
      </c>
      <c r="K609" s="4">
        <f t="shared" ref="K609" si="611">G609</f>
        <v>13.799999999999999</v>
      </c>
      <c r="M609">
        <v>4.1399999999999997</v>
      </c>
      <c r="O609" s="4">
        <f t="shared" ref="O609" si="612">K609*M609</f>
        <v>57.131999999999991</v>
      </c>
      <c r="T609" s="4"/>
      <c r="U609" s="4"/>
      <c r="V609" s="4"/>
    </row>
    <row r="610" spans="1:22" x14ac:dyDescent="0.2">
      <c r="A610" s="33">
        <v>1</v>
      </c>
      <c r="B610" s="31" t="s">
        <v>196</v>
      </c>
      <c r="C610">
        <v>1</v>
      </c>
      <c r="D610">
        <v>8</v>
      </c>
      <c r="E610">
        <v>0.2</v>
      </c>
      <c r="F610">
        <v>0.6</v>
      </c>
      <c r="G610" s="4">
        <f t="shared" si="584"/>
        <v>0.96</v>
      </c>
      <c r="J610" s="28" t="str">
        <f t="shared" si="577"/>
        <v xml:space="preserve">Carrer Estació, creuament </v>
      </c>
      <c r="K610" s="4">
        <f t="shared" si="578"/>
        <v>0.96</v>
      </c>
      <c r="M610">
        <v>4.1399999999999997</v>
      </c>
      <c r="O610" s="4">
        <f t="shared" si="579"/>
        <v>3.9743999999999997</v>
      </c>
      <c r="T610" s="4"/>
      <c r="U610" s="4"/>
      <c r="V610" s="4"/>
    </row>
    <row r="611" spans="1:22" x14ac:dyDescent="0.2">
      <c r="A611" s="33">
        <v>2</v>
      </c>
      <c r="B611" s="31" t="s">
        <v>189</v>
      </c>
      <c r="C611">
        <v>2</v>
      </c>
      <c r="D611">
        <v>113</v>
      </c>
      <c r="E611">
        <v>0.2</v>
      </c>
      <c r="F611">
        <v>0.6</v>
      </c>
      <c r="G611" s="4">
        <f t="shared" si="584"/>
        <v>27.12</v>
      </c>
      <c r="J611" s="28" t="str">
        <f t="shared" ref="J611:J618" si="613">B611</f>
        <v>Carrer d’Alfons XIII, vorera</v>
      </c>
      <c r="K611" s="4">
        <f t="shared" si="578"/>
        <v>27.12</v>
      </c>
      <c r="M611">
        <v>4.1399999999999997</v>
      </c>
      <c r="O611" s="4">
        <f t="shared" ref="O611:O618" si="614">K611*M611</f>
        <v>112.27679999999999</v>
      </c>
      <c r="T611" s="4"/>
      <c r="U611" s="4"/>
      <c r="V611" s="4"/>
    </row>
    <row r="612" spans="1:22" x14ac:dyDescent="0.2">
      <c r="A612" s="33">
        <v>1</v>
      </c>
      <c r="B612" s="31" t="s">
        <v>190</v>
      </c>
      <c r="C612">
        <v>1</v>
      </c>
      <c r="D612">
        <v>4</v>
      </c>
      <c r="E612">
        <v>0.2</v>
      </c>
      <c r="F612">
        <v>0.6</v>
      </c>
      <c r="G612" s="4">
        <f t="shared" si="584"/>
        <v>0.48</v>
      </c>
      <c r="J612" s="28" t="str">
        <f t="shared" si="613"/>
        <v>Carrer d’Alfons XIII, carrer</v>
      </c>
      <c r="K612" s="4">
        <f t="shared" ref="K612:K618" si="615">G612</f>
        <v>0.48</v>
      </c>
      <c r="M612">
        <v>4.1399999999999997</v>
      </c>
      <c r="O612" s="4">
        <f t="shared" si="614"/>
        <v>1.9871999999999999</v>
      </c>
      <c r="T612" s="4"/>
      <c r="U612" s="4"/>
      <c r="V612" s="4"/>
    </row>
    <row r="613" spans="1:22" x14ac:dyDescent="0.2">
      <c r="A613" s="33">
        <v>1</v>
      </c>
      <c r="B613" s="31" t="s">
        <v>98</v>
      </c>
      <c r="C613">
        <v>1</v>
      </c>
      <c r="D613">
        <v>225</v>
      </c>
      <c r="E613">
        <v>0.2</v>
      </c>
      <c r="F613">
        <v>0.6</v>
      </c>
      <c r="G613" s="4">
        <f t="shared" si="584"/>
        <v>27</v>
      </c>
      <c r="J613" s="28" t="str">
        <f t="shared" si="613"/>
        <v xml:space="preserve">Ctra N-II, lateral sud, </v>
      </c>
      <c r="K613" s="4">
        <f t="shared" si="615"/>
        <v>27</v>
      </c>
      <c r="M613">
        <v>4.1399999999999997</v>
      </c>
      <c r="O613" s="4">
        <f t="shared" si="614"/>
        <v>111.77999999999999</v>
      </c>
      <c r="T613" s="4"/>
      <c r="U613" s="4"/>
      <c r="V613" s="4"/>
    </row>
    <row r="614" spans="1:22" ht="15" customHeight="1" x14ac:dyDescent="0.2">
      <c r="A614" s="33">
        <v>1</v>
      </c>
      <c r="B614" s="31" t="s">
        <v>198</v>
      </c>
      <c r="C614">
        <v>1</v>
      </c>
      <c r="D614">
        <v>15</v>
      </c>
      <c r="E614">
        <v>0.2</v>
      </c>
      <c r="F614">
        <v>0.6</v>
      </c>
      <c r="G614" s="4">
        <f t="shared" si="584"/>
        <v>1.7999999999999998</v>
      </c>
      <c r="J614" s="28" t="str">
        <f t="shared" si="613"/>
        <v>Ctra N-II-C/Costareta, vorera</v>
      </c>
      <c r="K614" s="4">
        <f t="shared" ref="K614" si="616">G614</f>
        <v>1.7999999999999998</v>
      </c>
      <c r="M614">
        <v>4.1399999999999997</v>
      </c>
      <c r="O614" s="4">
        <f t="shared" si="614"/>
        <v>7.4519999999999991</v>
      </c>
      <c r="R614" s="13"/>
      <c r="T614" s="4"/>
      <c r="U614" s="4"/>
      <c r="V614" s="4"/>
    </row>
    <row r="615" spans="1:22" ht="15" customHeight="1" x14ac:dyDescent="0.2">
      <c r="A615" s="33">
        <v>1</v>
      </c>
      <c r="B615" s="31" t="s">
        <v>199</v>
      </c>
      <c r="C615">
        <v>1</v>
      </c>
      <c r="D615">
        <v>30</v>
      </c>
      <c r="E615">
        <v>0.2</v>
      </c>
      <c r="F615">
        <v>0.6</v>
      </c>
      <c r="G615" s="4">
        <f t="shared" si="584"/>
        <v>3.5999999999999996</v>
      </c>
      <c r="J615" s="28" t="str">
        <f t="shared" si="613"/>
        <v>Ctra N-II-C/Costareta, carrer</v>
      </c>
      <c r="K615" s="4">
        <f t="shared" si="615"/>
        <v>3.5999999999999996</v>
      </c>
      <c r="M615">
        <v>4.1399999999999997</v>
      </c>
      <c r="O615" s="4">
        <f t="shared" si="614"/>
        <v>14.903999999999998</v>
      </c>
      <c r="R615" s="13"/>
      <c r="T615" s="4"/>
      <c r="U615" s="4"/>
      <c r="V615" s="4"/>
    </row>
    <row r="616" spans="1:22" ht="13.5" customHeight="1" x14ac:dyDescent="0.2">
      <c r="A616" s="33">
        <v>1</v>
      </c>
      <c r="B616" s="31" t="s">
        <v>183</v>
      </c>
      <c r="C616">
        <v>0</v>
      </c>
      <c r="D616">
        <v>20</v>
      </c>
      <c r="E616">
        <v>0.2</v>
      </c>
      <c r="F616">
        <v>0.6</v>
      </c>
      <c r="G616" s="4">
        <f t="shared" si="584"/>
        <v>0</v>
      </c>
      <c r="J616" s="28" t="str">
        <f t="shared" si="613"/>
        <v>Carrer de la Via Fèrria</v>
      </c>
      <c r="K616" s="4">
        <f t="shared" ref="K616:K617" si="617">G616</f>
        <v>0</v>
      </c>
      <c r="M616">
        <v>4.1399999999999997</v>
      </c>
      <c r="O616" s="4">
        <f t="shared" si="614"/>
        <v>0</v>
      </c>
      <c r="T616" s="4"/>
      <c r="U616" s="4"/>
      <c r="V616" s="4"/>
    </row>
    <row r="617" spans="1:22" ht="13.5" customHeight="1" x14ac:dyDescent="0.2">
      <c r="A617" s="33">
        <v>1</v>
      </c>
      <c r="B617" s="31" t="s">
        <v>184</v>
      </c>
      <c r="C617">
        <v>0</v>
      </c>
      <c r="D617">
        <v>25</v>
      </c>
      <c r="E617">
        <v>0.2</v>
      </c>
      <c r="F617">
        <v>0.6</v>
      </c>
      <c r="G617" s="4">
        <f t="shared" ref="G617" si="618">C617*D617*E617*F617</f>
        <v>0</v>
      </c>
      <c r="J617" s="28" t="str">
        <f t="shared" ref="J617" si="619">B617</f>
        <v>Creuament sota Via</v>
      </c>
      <c r="K617" s="4">
        <f t="shared" si="617"/>
        <v>0</v>
      </c>
      <c r="M617">
        <v>4.1399999999999997</v>
      </c>
      <c r="O617" s="4">
        <f t="shared" ref="O617" si="620">K617*M617</f>
        <v>0</v>
      </c>
      <c r="T617" s="4"/>
      <c r="U617" s="4"/>
      <c r="V617" s="4"/>
    </row>
    <row r="618" spans="1:22" ht="13.5" customHeight="1" x14ac:dyDescent="0.2">
      <c r="A618" s="33">
        <v>4</v>
      </c>
      <c r="B618" s="31" t="s">
        <v>215</v>
      </c>
      <c r="C618">
        <v>4</v>
      </c>
      <c r="D618">
        <v>8</v>
      </c>
      <c r="E618">
        <v>0.2</v>
      </c>
      <c r="F618">
        <v>0.6</v>
      </c>
      <c r="G618" s="4">
        <f t="shared" si="584"/>
        <v>3.84</v>
      </c>
      <c r="J618" s="28" t="str">
        <f t="shared" si="613"/>
        <v>Trams hidrants</v>
      </c>
      <c r="K618" s="4">
        <f t="shared" si="615"/>
        <v>3.84</v>
      </c>
      <c r="M618">
        <v>4.1399999999999997</v>
      </c>
      <c r="O618" s="4">
        <f t="shared" si="614"/>
        <v>15.897599999999999</v>
      </c>
      <c r="T618" s="4"/>
      <c r="U618" s="4"/>
      <c r="V618" s="4"/>
    </row>
    <row r="619" spans="1:22" x14ac:dyDescent="0.2">
      <c r="G619" s="4"/>
      <c r="K619" s="4"/>
      <c r="O619" s="4"/>
      <c r="R619" s="13"/>
      <c r="T619" s="4"/>
      <c r="U619" s="4"/>
      <c r="V619" s="4"/>
    </row>
    <row r="620" spans="1:22" x14ac:dyDescent="0.2">
      <c r="B620" s="9" t="s">
        <v>26</v>
      </c>
      <c r="G620" s="6">
        <f>SUM(G583:G618)</f>
        <v>298.68000000000006</v>
      </c>
      <c r="J620" s="9" t="s">
        <v>26</v>
      </c>
      <c r="K620" s="6">
        <f>G620</f>
        <v>298.68000000000006</v>
      </c>
      <c r="O620" s="6">
        <f>SUM(O582:O618)</f>
        <v>1236.5351999999998</v>
      </c>
      <c r="T620" s="4"/>
      <c r="U620" s="4"/>
      <c r="V620" s="4"/>
    </row>
    <row r="621" spans="1:22" x14ac:dyDescent="0.2">
      <c r="G621" s="3"/>
      <c r="O621" s="4"/>
      <c r="T621" s="4"/>
      <c r="U621" s="4"/>
      <c r="V621" s="4"/>
    </row>
    <row r="622" spans="1:22" x14ac:dyDescent="0.2">
      <c r="C622" s="2" t="s">
        <v>0</v>
      </c>
      <c r="D622" s="2" t="s">
        <v>1</v>
      </c>
      <c r="E622" s="2" t="s">
        <v>2</v>
      </c>
      <c r="F622" s="18" t="s">
        <v>3</v>
      </c>
      <c r="G622" s="18" t="s">
        <v>34</v>
      </c>
      <c r="K622" s="18" t="str">
        <f>G622</f>
        <v>Total m³</v>
      </c>
      <c r="L622" s="2"/>
      <c r="M622" s="2" t="s">
        <v>22</v>
      </c>
      <c r="N622" s="2"/>
      <c r="O622" s="18" t="s">
        <v>122</v>
      </c>
      <c r="T622" s="4"/>
      <c r="U622" s="4"/>
      <c r="V622" s="4"/>
    </row>
    <row r="623" spans="1:22" x14ac:dyDescent="0.2">
      <c r="A623" s="13" t="s">
        <v>135</v>
      </c>
      <c r="I623" t="str">
        <f>A623</f>
        <v>Paviment formigó sense additius, (rasa)</v>
      </c>
      <c r="T623" s="4"/>
      <c r="U623" s="4"/>
      <c r="V623" s="4"/>
    </row>
    <row r="624" spans="1:22" x14ac:dyDescent="0.2">
      <c r="A624" t="s">
        <v>88</v>
      </c>
      <c r="G624" s="4"/>
      <c r="I624" t="str">
        <f>A624</f>
        <v>HM-20/P/20/IIa de consistència plàstica,</v>
      </c>
      <c r="K624" s="4"/>
      <c r="O624" s="4"/>
      <c r="T624" s="4"/>
      <c r="U624" s="4"/>
      <c r="V624" s="4"/>
    </row>
    <row r="625" spans="1:22" x14ac:dyDescent="0.2">
      <c r="A625" t="s">
        <v>45</v>
      </c>
      <c r="G625" s="4"/>
      <c r="I625" t="str">
        <f>A625</f>
        <v xml:space="preserve">grandària màxima del granulat 20 mm, </v>
      </c>
      <c r="K625" s="4"/>
      <c r="O625" s="4"/>
      <c r="T625" s="4"/>
      <c r="U625" s="4"/>
      <c r="V625" s="4"/>
    </row>
    <row r="626" spans="1:22" x14ac:dyDescent="0.2">
      <c r="A626" t="s">
        <v>46</v>
      </c>
      <c r="G626" s="4"/>
      <c r="I626" t="str">
        <f>A626</f>
        <v xml:space="preserve">escampat des de camió, estesa i vibratge </v>
      </c>
      <c r="K626" s="4"/>
      <c r="O626" s="4"/>
      <c r="T626" s="4"/>
      <c r="U626" s="4"/>
      <c r="V626" s="4"/>
    </row>
    <row r="627" spans="1:22" x14ac:dyDescent="0.2">
      <c r="A627" t="s">
        <v>47</v>
      </c>
      <c r="G627" s="4"/>
      <c r="I627" t="str">
        <f>A627</f>
        <v>manual i acabat reglejat.</v>
      </c>
      <c r="K627" s="4"/>
      <c r="O627" s="4"/>
      <c r="T627" s="4"/>
      <c r="U627" s="4"/>
      <c r="V627" s="4"/>
    </row>
    <row r="628" spans="1:22" ht="20.25" customHeight="1" x14ac:dyDescent="0.2">
      <c r="A628" s="33">
        <v>1</v>
      </c>
      <c r="B628" s="28" t="s">
        <v>175</v>
      </c>
      <c r="C628">
        <v>0</v>
      </c>
      <c r="D628">
        <v>150</v>
      </c>
      <c r="E628">
        <v>0</v>
      </c>
      <c r="F628">
        <v>0</v>
      </c>
      <c r="G628" s="4">
        <f t="shared" ref="G628:G654" si="621">C628*D628*E628*F628</f>
        <v>0</v>
      </c>
      <c r="J628" s="28" t="str">
        <f t="shared" ref="J628:J654" si="622">B628</f>
        <v>C St Josep Est, vorera</v>
      </c>
      <c r="K628" s="4">
        <f t="shared" ref="K628:K654" si="623">G628</f>
        <v>0</v>
      </c>
      <c r="M628">
        <v>148.19999999999999</v>
      </c>
      <c r="O628" s="4">
        <f t="shared" ref="O628:O654" si="624">K628*M628</f>
        <v>0</v>
      </c>
      <c r="T628" s="4"/>
      <c r="U628" s="4"/>
      <c r="V628" s="4"/>
    </row>
    <row r="629" spans="1:22" x14ac:dyDescent="0.2">
      <c r="A629" s="33">
        <v>1</v>
      </c>
      <c r="B629" s="28" t="s">
        <v>176</v>
      </c>
      <c r="C629">
        <v>1</v>
      </c>
      <c r="D629">
        <v>6</v>
      </c>
      <c r="E629">
        <v>0.2</v>
      </c>
      <c r="F629">
        <v>0.15</v>
      </c>
      <c r="G629" s="4">
        <f t="shared" si="621"/>
        <v>0.18000000000000002</v>
      </c>
      <c r="J629" s="28" t="str">
        <f t="shared" si="622"/>
        <v>C St Josep Est, carrer</v>
      </c>
      <c r="K629" s="4">
        <f t="shared" si="623"/>
        <v>0.18000000000000002</v>
      </c>
      <c r="M629">
        <v>148.19999999999999</v>
      </c>
      <c r="O629" s="4">
        <f t="shared" si="624"/>
        <v>26.676000000000002</v>
      </c>
      <c r="T629" s="4"/>
      <c r="U629" s="4"/>
      <c r="V629" s="4"/>
    </row>
    <row r="630" spans="1:22" x14ac:dyDescent="0.2">
      <c r="A630" s="33">
        <v>1</v>
      </c>
      <c r="B630" s="28" t="s">
        <v>177</v>
      </c>
      <c r="C630">
        <v>0</v>
      </c>
      <c r="D630">
        <v>166</v>
      </c>
      <c r="E630">
        <v>0</v>
      </c>
      <c r="F630">
        <v>0</v>
      </c>
      <c r="G630" s="20">
        <f>C630*D630*E630*F630</f>
        <v>0</v>
      </c>
      <c r="J630" s="28" t="str">
        <f t="shared" si="622"/>
        <v>C St Josep Oest, vorera</v>
      </c>
      <c r="K630" s="4">
        <f t="shared" si="623"/>
        <v>0</v>
      </c>
      <c r="M630">
        <v>148.19999999999999</v>
      </c>
      <c r="O630" s="4">
        <f t="shared" si="624"/>
        <v>0</v>
      </c>
      <c r="V630" s="4"/>
    </row>
    <row r="631" spans="1:22" x14ac:dyDescent="0.2">
      <c r="A631" s="33">
        <v>1</v>
      </c>
      <c r="B631" s="28" t="s">
        <v>178</v>
      </c>
      <c r="C631">
        <v>1</v>
      </c>
      <c r="D631">
        <v>9</v>
      </c>
      <c r="E631">
        <v>0.2</v>
      </c>
      <c r="F631">
        <v>0.15</v>
      </c>
      <c r="G631" s="20">
        <f t="shared" ref="G631:G632" si="625">C631*D631*E631*F631</f>
        <v>0.27</v>
      </c>
      <c r="J631" s="28" t="str">
        <f t="shared" si="622"/>
        <v>C St Josep Oest, carrer</v>
      </c>
      <c r="K631" s="4">
        <f t="shared" si="623"/>
        <v>0.27</v>
      </c>
      <c r="M631">
        <v>148.19999999999999</v>
      </c>
      <c r="O631" s="4">
        <f t="shared" si="624"/>
        <v>40.014000000000003</v>
      </c>
      <c r="V631" s="4"/>
    </row>
    <row r="632" spans="1:22" x14ac:dyDescent="0.2">
      <c r="A632" s="33">
        <v>1</v>
      </c>
      <c r="B632" s="31" t="s">
        <v>191</v>
      </c>
      <c r="C632">
        <v>1</v>
      </c>
      <c r="D632">
        <v>56</v>
      </c>
      <c r="E632">
        <v>0.2</v>
      </c>
      <c r="F632">
        <v>0.15</v>
      </c>
      <c r="G632" s="4">
        <f t="shared" si="625"/>
        <v>1.6800000000000002</v>
      </c>
      <c r="J632" s="28" t="str">
        <f t="shared" ref="J632" si="626">B632</f>
        <v>C Ponent, carrer</v>
      </c>
      <c r="K632" s="4">
        <f t="shared" ref="K632" si="627">G632</f>
        <v>1.6800000000000002</v>
      </c>
      <c r="M632">
        <v>148.19999999999999</v>
      </c>
      <c r="O632" s="4">
        <f t="shared" ref="O632" si="628">K632*M632</f>
        <v>248.976</v>
      </c>
      <c r="T632" s="4"/>
      <c r="U632" s="4"/>
      <c r="V632" s="4"/>
    </row>
    <row r="633" spans="1:22" x14ac:dyDescent="0.2">
      <c r="A633" s="33">
        <v>2</v>
      </c>
      <c r="B633" s="31" t="s">
        <v>204</v>
      </c>
      <c r="C633">
        <v>0</v>
      </c>
      <c r="D633">
        <v>30</v>
      </c>
      <c r="E633">
        <v>0.2</v>
      </c>
      <c r="F633">
        <v>0.15</v>
      </c>
      <c r="G633" s="4">
        <f t="shared" si="621"/>
        <v>0</v>
      </c>
      <c r="J633" s="28" t="str">
        <f t="shared" si="622"/>
        <v>C Ponent, vorera</v>
      </c>
      <c r="K633" s="4">
        <f t="shared" si="623"/>
        <v>0</v>
      </c>
      <c r="M633">
        <v>148.19999999999999</v>
      </c>
      <c r="O633" s="4">
        <f t="shared" si="624"/>
        <v>0</v>
      </c>
      <c r="T633" s="4"/>
      <c r="U633" s="4"/>
      <c r="V633" s="4"/>
    </row>
    <row r="634" spans="1:22" x14ac:dyDescent="0.2">
      <c r="A634" s="33">
        <v>1</v>
      </c>
      <c r="B634" s="31" t="s">
        <v>192</v>
      </c>
      <c r="C634">
        <v>1</v>
      </c>
      <c r="D634">
        <v>105</v>
      </c>
      <c r="E634">
        <v>0.2</v>
      </c>
      <c r="F634">
        <v>0.15</v>
      </c>
      <c r="G634" s="4">
        <f t="shared" si="621"/>
        <v>3.15</v>
      </c>
      <c r="J634" s="28" t="str">
        <f t="shared" si="622"/>
        <v>C Ramon Felip, carrer</v>
      </c>
      <c r="K634" s="4">
        <f t="shared" si="623"/>
        <v>3.15</v>
      </c>
      <c r="M634">
        <v>148.19999999999999</v>
      </c>
      <c r="O634" s="4">
        <f t="shared" si="624"/>
        <v>466.82999999999993</v>
      </c>
      <c r="T634" s="4"/>
      <c r="U634" s="4"/>
      <c r="V634" s="4"/>
    </row>
    <row r="635" spans="1:22" x14ac:dyDescent="0.2">
      <c r="A635" s="33">
        <v>1</v>
      </c>
      <c r="B635" s="31" t="s">
        <v>193</v>
      </c>
      <c r="C635">
        <v>1</v>
      </c>
      <c r="D635">
        <v>185</v>
      </c>
      <c r="E635">
        <v>0.2</v>
      </c>
      <c r="F635">
        <v>0.15</v>
      </c>
      <c r="G635" s="4">
        <f t="shared" ref="G635" si="629">C635*D635*E635*F635</f>
        <v>5.55</v>
      </c>
      <c r="J635" s="28" t="str">
        <f t="shared" ref="J635" si="630">B635</f>
        <v>Carrer de Lleida, carrer</v>
      </c>
      <c r="K635" s="4">
        <f t="shared" ref="K635" si="631">G635</f>
        <v>5.55</v>
      </c>
      <c r="M635">
        <v>148.19999999999999</v>
      </c>
      <c r="O635" s="4">
        <f t="shared" ref="O635" si="632">K635*M635</f>
        <v>822.50999999999988</v>
      </c>
      <c r="T635" s="4"/>
      <c r="U635" s="4"/>
      <c r="V635" s="4"/>
    </row>
    <row r="636" spans="1:22" x14ac:dyDescent="0.2">
      <c r="A636" s="33">
        <v>1</v>
      </c>
      <c r="B636" s="31" t="s">
        <v>202</v>
      </c>
      <c r="C636">
        <v>0</v>
      </c>
      <c r="D636">
        <v>22</v>
      </c>
      <c r="E636">
        <v>0.2</v>
      </c>
      <c r="F636">
        <v>0.15</v>
      </c>
      <c r="G636" s="4">
        <f t="shared" si="621"/>
        <v>0</v>
      </c>
      <c r="J636" s="28" t="str">
        <f t="shared" si="622"/>
        <v>Carrer de Lleida, vorera</v>
      </c>
      <c r="K636" s="4">
        <f t="shared" si="623"/>
        <v>0</v>
      </c>
      <c r="M636">
        <v>148.19999999999999</v>
      </c>
      <c r="O636" s="4">
        <f t="shared" si="624"/>
        <v>0</v>
      </c>
      <c r="T636" s="4"/>
      <c r="U636" s="4"/>
      <c r="V636" s="4"/>
    </row>
    <row r="637" spans="1:22" x14ac:dyDescent="0.2">
      <c r="A637" s="33">
        <v>1</v>
      </c>
      <c r="B637" s="31" t="s">
        <v>203</v>
      </c>
      <c r="C637">
        <v>1</v>
      </c>
      <c r="D637">
        <v>12</v>
      </c>
      <c r="E637">
        <v>0.2</v>
      </c>
      <c r="F637">
        <v>0.15</v>
      </c>
      <c r="G637" s="4">
        <f t="shared" si="621"/>
        <v>0.36000000000000004</v>
      </c>
      <c r="J637" s="28" t="str">
        <f t="shared" si="622"/>
        <v>Carrer de Lleida, enllaç N-II</v>
      </c>
      <c r="K637" s="4">
        <f t="shared" si="623"/>
        <v>0.36000000000000004</v>
      </c>
      <c r="M637">
        <v>148.19999999999999</v>
      </c>
      <c r="O637" s="4">
        <f t="shared" si="624"/>
        <v>53.352000000000004</v>
      </c>
      <c r="T637" s="4"/>
      <c r="U637" s="4"/>
      <c r="V637" s="4"/>
    </row>
    <row r="638" spans="1:22" x14ac:dyDescent="0.2">
      <c r="A638" s="33">
        <v>1</v>
      </c>
      <c r="B638" s="31" t="s">
        <v>212</v>
      </c>
      <c r="C638">
        <v>0</v>
      </c>
      <c r="D638">
        <v>20</v>
      </c>
      <c r="E638">
        <v>0</v>
      </c>
      <c r="F638">
        <v>0</v>
      </c>
      <c r="G638" s="4">
        <f t="shared" ref="G638" si="633">C638*D638*E638*F638</f>
        <v>0</v>
      </c>
      <c r="J638" s="28" t="str">
        <f t="shared" ref="J638" si="634">B638</f>
        <v>Plaça Font, vorera</v>
      </c>
      <c r="K638" s="4">
        <f t="shared" ref="K638" si="635">G638</f>
        <v>0</v>
      </c>
      <c r="M638">
        <v>148.19999999999999</v>
      </c>
      <c r="O638" s="4">
        <f t="shared" ref="O638" si="636">K638*M638</f>
        <v>0</v>
      </c>
      <c r="T638" s="4"/>
      <c r="U638" s="4"/>
      <c r="V638" s="4"/>
    </row>
    <row r="639" spans="1:22" x14ac:dyDescent="0.2">
      <c r="A639" s="33">
        <v>1</v>
      </c>
      <c r="B639" s="31" t="s">
        <v>213</v>
      </c>
      <c r="C639">
        <v>1</v>
      </c>
      <c r="D639">
        <v>20</v>
      </c>
      <c r="E639">
        <v>0.2</v>
      </c>
      <c r="F639">
        <v>0.15</v>
      </c>
      <c r="G639" s="4">
        <f t="shared" si="621"/>
        <v>0.6</v>
      </c>
      <c r="J639" s="28" t="str">
        <f t="shared" si="622"/>
        <v>Plaça Font, enllaç</v>
      </c>
      <c r="K639" s="4">
        <f t="shared" si="623"/>
        <v>0.6</v>
      </c>
      <c r="M639">
        <v>148.19999999999999</v>
      </c>
      <c r="O639" s="4">
        <f t="shared" si="624"/>
        <v>88.919999999999987</v>
      </c>
      <c r="T639" s="4"/>
      <c r="U639" s="4"/>
      <c r="V639" s="4"/>
    </row>
    <row r="640" spans="1:22" x14ac:dyDescent="0.2">
      <c r="A640" s="33">
        <v>2</v>
      </c>
      <c r="B640" s="31" t="s">
        <v>194</v>
      </c>
      <c r="C640">
        <v>0</v>
      </c>
      <c r="D640">
        <v>108</v>
      </c>
      <c r="E640">
        <v>0</v>
      </c>
      <c r="F640">
        <v>0</v>
      </c>
      <c r="G640" s="4">
        <f t="shared" ref="G640" si="637">C640*D640*E640*F640</f>
        <v>0</v>
      </c>
      <c r="J640" s="28" t="str">
        <f t="shared" ref="J640" si="638">B640</f>
        <v>C de la Teuleria, vorera</v>
      </c>
      <c r="K640" s="4">
        <f t="shared" ref="K640" si="639">G640</f>
        <v>0</v>
      </c>
      <c r="M640">
        <v>148.19999999999999</v>
      </c>
      <c r="O640" s="4">
        <f t="shared" ref="O640" si="640">K640*M640</f>
        <v>0</v>
      </c>
      <c r="T640" s="4"/>
      <c r="U640" s="4"/>
      <c r="V640" s="4"/>
    </row>
    <row r="641" spans="1:22" x14ac:dyDescent="0.2">
      <c r="A641" s="33">
        <v>1</v>
      </c>
      <c r="B641" s="31" t="s">
        <v>214</v>
      </c>
      <c r="C641">
        <v>1</v>
      </c>
      <c r="D641">
        <v>5</v>
      </c>
      <c r="E641">
        <v>0.2</v>
      </c>
      <c r="F641">
        <v>0.15</v>
      </c>
      <c r="G641" s="4">
        <f t="shared" si="621"/>
        <v>0.15</v>
      </c>
      <c r="J641" s="28" t="str">
        <f t="shared" si="622"/>
        <v>C de la Teuleria, carrer</v>
      </c>
      <c r="K641" s="4">
        <f t="shared" si="623"/>
        <v>0.15</v>
      </c>
      <c r="M641">
        <v>148.19999999999999</v>
      </c>
      <c r="O641" s="4">
        <f t="shared" si="624"/>
        <v>22.229999999999997</v>
      </c>
      <c r="T641" s="4"/>
      <c r="U641" s="4"/>
      <c r="V641" s="4"/>
    </row>
    <row r="642" spans="1:22" ht="13.5" customHeight="1" x14ac:dyDescent="0.2">
      <c r="A642" s="33">
        <v>1</v>
      </c>
      <c r="B642" s="31" t="s">
        <v>179</v>
      </c>
      <c r="C642">
        <v>0</v>
      </c>
      <c r="D642">
        <v>170</v>
      </c>
      <c r="E642">
        <v>0</v>
      </c>
      <c r="F642">
        <v>0</v>
      </c>
      <c r="G642" s="4">
        <f t="shared" ref="G642:G643" si="641">C642*D642*E642*F642</f>
        <v>0</v>
      </c>
      <c r="J642" s="28" t="str">
        <f t="shared" ref="J642:J643" si="642">B642</f>
        <v>Ram Fuster i Rabé E, vorera</v>
      </c>
      <c r="K642" s="4">
        <f t="shared" ref="K642:K643" si="643">G642</f>
        <v>0</v>
      </c>
      <c r="M642">
        <v>148.19999999999999</v>
      </c>
      <c r="O642" s="4">
        <f t="shared" ref="O642:O643" si="644">K642*M642</f>
        <v>0</v>
      </c>
      <c r="T642" s="4"/>
      <c r="U642" s="4"/>
      <c r="V642" s="4"/>
    </row>
    <row r="643" spans="1:22" ht="14.25" customHeight="1" x14ac:dyDescent="0.2">
      <c r="A643" s="33">
        <v>1</v>
      </c>
      <c r="B643" s="31" t="s">
        <v>180</v>
      </c>
      <c r="C643">
        <v>1</v>
      </c>
      <c r="D643">
        <v>30</v>
      </c>
      <c r="E643">
        <v>0.2</v>
      </c>
      <c r="F643">
        <v>0.15</v>
      </c>
      <c r="G643" s="4">
        <f t="shared" si="641"/>
        <v>0.89999999999999991</v>
      </c>
      <c r="J643" s="28" t="str">
        <f t="shared" si="642"/>
        <v>Ram Fuster i Rabés E, carrer</v>
      </c>
      <c r="K643" s="4">
        <f t="shared" si="643"/>
        <v>0.89999999999999991</v>
      </c>
      <c r="M643">
        <v>148.19999999999999</v>
      </c>
      <c r="O643" s="4">
        <f t="shared" si="644"/>
        <v>133.37999999999997</v>
      </c>
      <c r="T643" s="4"/>
      <c r="U643" s="4"/>
      <c r="V643" s="4"/>
    </row>
    <row r="644" spans="1:22" ht="13.5" customHeight="1" x14ac:dyDescent="0.2">
      <c r="A644" s="33">
        <v>1</v>
      </c>
      <c r="B644" s="31" t="s">
        <v>181</v>
      </c>
      <c r="C644">
        <v>0</v>
      </c>
      <c r="D644">
        <v>180</v>
      </c>
      <c r="E644">
        <v>0</v>
      </c>
      <c r="F644">
        <v>0</v>
      </c>
      <c r="G644" s="4">
        <f t="shared" si="621"/>
        <v>0</v>
      </c>
      <c r="J644" s="28" t="str">
        <f t="shared" si="622"/>
        <v>Ram Fuster i Rabé O, vorera</v>
      </c>
      <c r="K644" s="4">
        <f t="shared" si="623"/>
        <v>0</v>
      </c>
      <c r="M644">
        <v>148.19999999999999</v>
      </c>
      <c r="O644" s="4">
        <f t="shared" si="624"/>
        <v>0</v>
      </c>
      <c r="T644" s="4"/>
      <c r="U644" s="4"/>
      <c r="V644" s="4"/>
    </row>
    <row r="645" spans="1:22" ht="14.25" customHeight="1" x14ac:dyDescent="0.2">
      <c r="A645" s="33">
        <v>1</v>
      </c>
      <c r="B645" s="31" t="s">
        <v>182</v>
      </c>
      <c r="C645">
        <v>1</v>
      </c>
      <c r="D645">
        <v>6</v>
      </c>
      <c r="E645">
        <v>0.2</v>
      </c>
      <c r="F645">
        <v>0.15</v>
      </c>
      <c r="G645" s="4">
        <f t="shared" ref="G645:G648" si="645">C645*D645*E645*F645</f>
        <v>0.18000000000000002</v>
      </c>
      <c r="J645" s="28" t="str">
        <f t="shared" ref="J645:J648" si="646">B645</f>
        <v>Ram Fuster i Rabés O, carrer</v>
      </c>
      <c r="K645" s="4">
        <f t="shared" ref="K645:K648" si="647">G645</f>
        <v>0.18000000000000002</v>
      </c>
      <c r="M645">
        <v>148.19999999999999</v>
      </c>
      <c r="O645" s="4">
        <f t="shared" ref="O645:O648" si="648">K645*M645</f>
        <v>26.676000000000002</v>
      </c>
      <c r="T645" s="4"/>
      <c r="U645" s="4"/>
      <c r="V645" s="4"/>
    </row>
    <row r="646" spans="1:22" ht="12.75" customHeight="1" x14ac:dyDescent="0.2">
      <c r="A646" s="33">
        <v>1</v>
      </c>
      <c r="B646" s="31" t="s">
        <v>185</v>
      </c>
      <c r="C646">
        <v>0</v>
      </c>
      <c r="D646">
        <v>55</v>
      </c>
      <c r="E646">
        <v>0</v>
      </c>
      <c r="F646">
        <v>0</v>
      </c>
      <c r="G646" s="4">
        <f t="shared" ref="G646:G647" si="649">C646*D646*E646*F646</f>
        <v>0</v>
      </c>
      <c r="J646" s="28" t="str">
        <f t="shared" ref="J646:J647" si="650">B646</f>
        <v>C/Miquel Parcerisa E, vorera</v>
      </c>
      <c r="K646" s="4">
        <f t="shared" ref="K646:K647" si="651">G646</f>
        <v>0</v>
      </c>
      <c r="M646">
        <v>148.19999999999999</v>
      </c>
      <c r="O646" s="4">
        <f t="shared" ref="O646:O647" si="652">K646*M646</f>
        <v>0</v>
      </c>
      <c r="T646" s="4"/>
      <c r="U646" s="4"/>
      <c r="V646" s="4"/>
    </row>
    <row r="647" spans="1:22" ht="12.75" customHeight="1" x14ac:dyDescent="0.2">
      <c r="A647" s="33">
        <v>1</v>
      </c>
      <c r="B647" s="31" t="s">
        <v>188</v>
      </c>
      <c r="C647">
        <v>1</v>
      </c>
      <c r="D647">
        <v>0</v>
      </c>
      <c r="E647">
        <v>0.2</v>
      </c>
      <c r="F647">
        <v>0.15</v>
      </c>
      <c r="G647" s="4">
        <f t="shared" si="649"/>
        <v>0</v>
      </c>
      <c r="J647" s="28" t="str">
        <f t="shared" si="650"/>
        <v>C/Miquel Parcerisa E, carrer</v>
      </c>
      <c r="K647" s="4">
        <f t="shared" si="651"/>
        <v>0</v>
      </c>
      <c r="M647">
        <v>148.19999999999999</v>
      </c>
      <c r="O647" s="4">
        <f t="shared" si="652"/>
        <v>0</v>
      </c>
      <c r="T647" s="4"/>
      <c r="U647" s="4"/>
      <c r="V647" s="4"/>
    </row>
    <row r="648" spans="1:22" ht="12.75" customHeight="1" x14ac:dyDescent="0.2">
      <c r="A648" s="33">
        <v>1</v>
      </c>
      <c r="B648" s="31" t="s">
        <v>186</v>
      </c>
      <c r="C648">
        <v>0</v>
      </c>
      <c r="D648">
        <v>145</v>
      </c>
      <c r="E648">
        <v>0</v>
      </c>
      <c r="F648">
        <v>0</v>
      </c>
      <c r="G648" s="4">
        <f t="shared" si="645"/>
        <v>0</v>
      </c>
      <c r="J648" s="28" t="str">
        <f t="shared" si="646"/>
        <v>C/Miquel Parcerisa O, vorera</v>
      </c>
      <c r="K648" s="4">
        <f t="shared" si="647"/>
        <v>0</v>
      </c>
      <c r="M648">
        <v>148.19999999999999</v>
      </c>
      <c r="O648" s="4">
        <f t="shared" si="648"/>
        <v>0</v>
      </c>
      <c r="T648" s="4"/>
      <c r="U648" s="4"/>
      <c r="V648" s="4"/>
    </row>
    <row r="649" spans="1:22" ht="12.75" customHeight="1" x14ac:dyDescent="0.2">
      <c r="A649" s="33">
        <v>1</v>
      </c>
      <c r="B649" s="31" t="s">
        <v>187</v>
      </c>
      <c r="C649">
        <v>1</v>
      </c>
      <c r="D649">
        <v>45</v>
      </c>
      <c r="E649">
        <v>0.2</v>
      </c>
      <c r="F649">
        <v>0.15</v>
      </c>
      <c r="G649" s="4">
        <f t="shared" si="621"/>
        <v>1.3499999999999999</v>
      </c>
      <c r="J649" s="28" t="str">
        <f t="shared" si="622"/>
        <v>C/Miquel Parcerisa O, carrer</v>
      </c>
      <c r="K649" s="4">
        <f t="shared" si="623"/>
        <v>1.3499999999999999</v>
      </c>
      <c r="M649">
        <v>148.19999999999999</v>
      </c>
      <c r="O649" s="4">
        <f t="shared" si="624"/>
        <v>200.06999999999996</v>
      </c>
      <c r="T649" s="4"/>
      <c r="U649" s="4"/>
      <c r="V649" s="4"/>
    </row>
    <row r="650" spans="1:22" ht="14.25" customHeight="1" x14ac:dyDescent="0.2">
      <c r="A650" s="33">
        <v>1</v>
      </c>
      <c r="B650" s="31" t="s">
        <v>200</v>
      </c>
      <c r="C650">
        <v>0</v>
      </c>
      <c r="D650">
        <v>45</v>
      </c>
      <c r="E650">
        <v>0</v>
      </c>
      <c r="F650">
        <v>0</v>
      </c>
      <c r="G650" s="4">
        <f t="shared" si="621"/>
        <v>0</v>
      </c>
      <c r="J650" s="28" t="str">
        <f t="shared" si="622"/>
        <v>Zona Pl. Catalunya, vorera</v>
      </c>
      <c r="K650" s="4">
        <f t="shared" si="623"/>
        <v>0</v>
      </c>
      <c r="M650">
        <v>148.19999999999999</v>
      </c>
      <c r="O650" s="4">
        <f t="shared" si="624"/>
        <v>0</v>
      </c>
      <c r="T650" s="4"/>
      <c r="U650" s="4"/>
      <c r="V650" s="4"/>
    </row>
    <row r="651" spans="1:22" x14ac:dyDescent="0.2">
      <c r="A651" s="33">
        <v>1</v>
      </c>
      <c r="B651" s="31" t="s">
        <v>195</v>
      </c>
      <c r="C651">
        <v>0</v>
      </c>
      <c r="D651">
        <v>90</v>
      </c>
      <c r="E651">
        <v>0</v>
      </c>
      <c r="F651">
        <v>0</v>
      </c>
      <c r="G651" s="4">
        <f t="shared" ref="G651" si="653">C651*D651*E651*F651</f>
        <v>0</v>
      </c>
      <c r="J651" s="28" t="str">
        <f t="shared" ref="J651" si="654">B651</f>
        <v>C de Pompeu Fabra, vorera</v>
      </c>
      <c r="K651" s="4">
        <f t="shared" ref="K651" si="655">G651</f>
        <v>0</v>
      </c>
      <c r="M651">
        <v>148.19999999999999</v>
      </c>
      <c r="O651" s="4">
        <f t="shared" ref="O651" si="656">K651*M651</f>
        <v>0</v>
      </c>
      <c r="T651" s="4"/>
      <c r="U651" s="4"/>
      <c r="V651" s="4"/>
    </row>
    <row r="652" spans="1:22" x14ac:dyDescent="0.2">
      <c r="A652" s="33">
        <v>1</v>
      </c>
      <c r="B652" s="31" t="s">
        <v>211</v>
      </c>
      <c r="C652">
        <v>1</v>
      </c>
      <c r="D652">
        <v>36</v>
      </c>
      <c r="E652">
        <v>0.2</v>
      </c>
      <c r="F652">
        <v>0.15</v>
      </c>
      <c r="G652" s="4">
        <f t="shared" si="621"/>
        <v>1.08</v>
      </c>
      <c r="J652" s="28" t="str">
        <f t="shared" si="622"/>
        <v>C de Pompeu Fabra, enllaç</v>
      </c>
      <c r="K652" s="4">
        <f t="shared" si="623"/>
        <v>1.08</v>
      </c>
      <c r="M652">
        <v>148.19999999999999</v>
      </c>
      <c r="O652" s="4">
        <f t="shared" si="624"/>
        <v>160.05600000000001</v>
      </c>
      <c r="T652" s="4"/>
      <c r="U652" s="4"/>
      <c r="V652" s="4"/>
    </row>
    <row r="653" spans="1:22" x14ac:dyDescent="0.2">
      <c r="A653" s="33">
        <v>1</v>
      </c>
      <c r="B653" s="31" t="s">
        <v>197</v>
      </c>
      <c r="C653">
        <v>0</v>
      </c>
      <c r="D653">
        <v>115</v>
      </c>
      <c r="E653">
        <v>0</v>
      </c>
      <c r="F653">
        <v>0</v>
      </c>
      <c r="G653" s="4">
        <f t="shared" ref="G653" si="657">C653*D653*E653*F653</f>
        <v>0</v>
      </c>
      <c r="J653" s="28" t="str">
        <f t="shared" ref="J653" si="658">B653</f>
        <v>Carrer Estació, vorera</v>
      </c>
      <c r="K653" s="4">
        <f t="shared" ref="K653" si="659">G653</f>
        <v>0</v>
      </c>
      <c r="M653">
        <v>148.19999999999999</v>
      </c>
      <c r="O653" s="4">
        <f t="shared" ref="O653" si="660">K653*M653</f>
        <v>0</v>
      </c>
      <c r="T653" s="4"/>
      <c r="U653" s="4"/>
      <c r="V653" s="4"/>
    </row>
    <row r="654" spans="1:22" x14ac:dyDescent="0.2">
      <c r="A654" s="33">
        <v>1</v>
      </c>
      <c r="B654" s="31" t="s">
        <v>196</v>
      </c>
      <c r="C654">
        <v>1</v>
      </c>
      <c r="D654">
        <v>8</v>
      </c>
      <c r="E654">
        <v>0.2</v>
      </c>
      <c r="F654">
        <v>0.15</v>
      </c>
      <c r="G654" s="4">
        <f t="shared" si="621"/>
        <v>0.24</v>
      </c>
      <c r="J654" s="28" t="str">
        <f t="shared" si="622"/>
        <v xml:space="preserve">Carrer Estació, creuament </v>
      </c>
      <c r="K654" s="4">
        <f t="shared" si="623"/>
        <v>0.24</v>
      </c>
      <c r="M654">
        <v>148.19999999999999</v>
      </c>
      <c r="O654" s="4">
        <f t="shared" si="624"/>
        <v>35.567999999999998</v>
      </c>
      <c r="T654" s="4"/>
      <c r="U654" s="4"/>
      <c r="V654" s="4"/>
    </row>
    <row r="655" spans="1:22" x14ac:dyDescent="0.2">
      <c r="A655" s="33">
        <v>2</v>
      </c>
      <c r="B655" s="31" t="s">
        <v>189</v>
      </c>
      <c r="C655">
        <v>0</v>
      </c>
      <c r="D655">
        <v>113</v>
      </c>
      <c r="E655">
        <v>0</v>
      </c>
      <c r="F655">
        <v>0</v>
      </c>
      <c r="G655" s="4">
        <f t="shared" ref="G655:G662" si="661">C655*D655*E655*F655</f>
        <v>0</v>
      </c>
      <c r="J655" s="28" t="str">
        <f t="shared" ref="J655:J662" si="662">B655</f>
        <v>Carrer d’Alfons XIII, vorera</v>
      </c>
      <c r="K655" s="4">
        <f>G655</f>
        <v>0</v>
      </c>
      <c r="M655">
        <v>148.19999999999999</v>
      </c>
      <c r="O655" s="4">
        <f t="shared" ref="O655:O662" si="663">K655*M655</f>
        <v>0</v>
      </c>
      <c r="T655" s="4"/>
      <c r="U655" s="4"/>
      <c r="V655" s="4"/>
    </row>
    <row r="656" spans="1:22" x14ac:dyDescent="0.2">
      <c r="A656" s="33">
        <v>1</v>
      </c>
      <c r="B656" s="31" t="s">
        <v>190</v>
      </c>
      <c r="C656">
        <v>1</v>
      </c>
      <c r="D656">
        <v>4</v>
      </c>
      <c r="E656">
        <v>0.2</v>
      </c>
      <c r="F656">
        <v>0.15</v>
      </c>
      <c r="G656" s="4">
        <f t="shared" si="661"/>
        <v>0.12</v>
      </c>
      <c r="J656" s="28" t="str">
        <f t="shared" si="662"/>
        <v>Carrer d’Alfons XIII, carrer</v>
      </c>
      <c r="K656" s="4">
        <f>G656</f>
        <v>0.12</v>
      </c>
      <c r="M656">
        <v>148.19999999999999</v>
      </c>
      <c r="O656" s="4">
        <f t="shared" si="663"/>
        <v>17.783999999999999</v>
      </c>
      <c r="T656" s="4"/>
      <c r="U656" s="4"/>
      <c r="V656" s="4"/>
    </row>
    <row r="657" spans="1:24" x14ac:dyDescent="0.2">
      <c r="A657" s="33">
        <v>1</v>
      </c>
      <c r="B657" s="31" t="s">
        <v>98</v>
      </c>
      <c r="C657">
        <v>1</v>
      </c>
      <c r="D657">
        <v>225</v>
      </c>
      <c r="E657">
        <v>0.2</v>
      </c>
      <c r="F657">
        <v>0.15</v>
      </c>
      <c r="G657" s="4">
        <f t="shared" si="661"/>
        <v>6.75</v>
      </c>
      <c r="J657" s="28" t="str">
        <f t="shared" si="662"/>
        <v xml:space="preserve">Ctra N-II, lateral sud, </v>
      </c>
      <c r="K657" s="4">
        <f t="shared" ref="K657:K662" si="664">G657</f>
        <v>6.75</v>
      </c>
      <c r="M657">
        <v>148.19999999999999</v>
      </c>
      <c r="O657" s="4">
        <f t="shared" si="663"/>
        <v>1000.3499999999999</v>
      </c>
      <c r="T657" s="4"/>
      <c r="U657" s="4"/>
      <c r="V657" s="4"/>
    </row>
    <row r="658" spans="1:24" ht="12.75" customHeight="1" x14ac:dyDescent="0.2">
      <c r="A658" s="33">
        <v>1</v>
      </c>
      <c r="B658" s="31" t="s">
        <v>198</v>
      </c>
      <c r="C658">
        <v>0</v>
      </c>
      <c r="D658">
        <v>15</v>
      </c>
      <c r="E658">
        <v>0</v>
      </c>
      <c r="F658">
        <v>0</v>
      </c>
      <c r="G658" s="4">
        <f t="shared" si="661"/>
        <v>0</v>
      </c>
      <c r="J658" s="28" t="str">
        <f t="shared" si="662"/>
        <v>Ctra N-II-C/Costareta, vorera</v>
      </c>
      <c r="K658" s="4">
        <f t="shared" ref="K658" si="665">G658</f>
        <v>0</v>
      </c>
      <c r="M658">
        <v>148.19999999999999</v>
      </c>
      <c r="O658" s="4">
        <f t="shared" si="663"/>
        <v>0</v>
      </c>
      <c r="R658" s="13"/>
      <c r="T658" s="4"/>
      <c r="U658" s="4"/>
      <c r="V658" s="4"/>
    </row>
    <row r="659" spans="1:24" ht="12.75" customHeight="1" x14ac:dyDescent="0.2">
      <c r="A659" s="33">
        <v>1</v>
      </c>
      <c r="B659" s="31" t="s">
        <v>199</v>
      </c>
      <c r="C659">
        <v>1</v>
      </c>
      <c r="D659">
        <v>30</v>
      </c>
      <c r="E659">
        <v>0.2</v>
      </c>
      <c r="F659">
        <v>0.15</v>
      </c>
      <c r="G659" s="4">
        <f t="shared" si="661"/>
        <v>0.89999999999999991</v>
      </c>
      <c r="J659" s="28" t="str">
        <f t="shared" si="662"/>
        <v>Ctra N-II-C/Costareta, carrer</v>
      </c>
      <c r="K659" s="4">
        <f t="shared" si="664"/>
        <v>0.89999999999999991</v>
      </c>
      <c r="M659">
        <v>148.19999999999999</v>
      </c>
      <c r="O659" s="4">
        <f t="shared" si="663"/>
        <v>133.37999999999997</v>
      </c>
      <c r="S659" s="38" t="s">
        <v>263</v>
      </c>
      <c r="T659" s="38" t="s">
        <v>71</v>
      </c>
      <c r="U659" s="38" t="s">
        <v>71</v>
      </c>
      <c r="V659" s="38" t="s">
        <v>73</v>
      </c>
      <c r="W659" s="38" t="s">
        <v>261</v>
      </c>
      <c r="X659" s="38" t="s">
        <v>265</v>
      </c>
    </row>
    <row r="660" spans="1:24" ht="13.5" customHeight="1" x14ac:dyDescent="0.2">
      <c r="A660" s="33">
        <v>1</v>
      </c>
      <c r="B660" s="31" t="s">
        <v>183</v>
      </c>
      <c r="C660">
        <v>0</v>
      </c>
      <c r="D660">
        <v>20</v>
      </c>
      <c r="E660">
        <v>0.2</v>
      </c>
      <c r="F660">
        <v>0.15</v>
      </c>
      <c r="G660" s="20">
        <f t="shared" si="661"/>
        <v>0</v>
      </c>
      <c r="J660" s="28" t="str">
        <f t="shared" si="662"/>
        <v>Carrer de la Via Fèrria</v>
      </c>
      <c r="K660" s="4">
        <f t="shared" ref="K660:K661" si="666">G660</f>
        <v>0</v>
      </c>
      <c r="M660" s="13">
        <v>148.19999999999999</v>
      </c>
      <c r="O660" s="4">
        <f t="shared" si="663"/>
        <v>0</v>
      </c>
      <c r="S660" s="38" t="s">
        <v>264</v>
      </c>
      <c r="T660" s="38" t="s">
        <v>72</v>
      </c>
      <c r="U660" s="38" t="s">
        <v>72</v>
      </c>
      <c r="V660" s="38" t="s">
        <v>74</v>
      </c>
      <c r="W660" s="33"/>
      <c r="X660" s="33" t="s">
        <v>266</v>
      </c>
    </row>
    <row r="661" spans="1:24" ht="13.5" customHeight="1" x14ac:dyDescent="0.2">
      <c r="A661" s="33">
        <v>1</v>
      </c>
      <c r="B661" s="31" t="s">
        <v>184</v>
      </c>
      <c r="C661">
        <v>0</v>
      </c>
      <c r="D661">
        <v>25</v>
      </c>
      <c r="E661">
        <v>0</v>
      </c>
      <c r="F661">
        <v>0</v>
      </c>
      <c r="G661" s="20">
        <f t="shared" ref="G661" si="667">C661*D661*E661*F661</f>
        <v>0</v>
      </c>
      <c r="J661" s="28" t="str">
        <f t="shared" ref="J661" si="668">B661</f>
        <v>Creuament sota Via</v>
      </c>
      <c r="K661" s="4">
        <f t="shared" si="666"/>
        <v>0</v>
      </c>
      <c r="M661" s="13">
        <v>148.19999999999999</v>
      </c>
      <c r="O661" s="4">
        <f t="shared" ref="O661" si="669">K661*M661</f>
        <v>0</v>
      </c>
      <c r="S661" s="33"/>
      <c r="T661" s="38" t="s">
        <v>69</v>
      </c>
      <c r="U661" s="38" t="s">
        <v>70</v>
      </c>
      <c r="V661" s="33" t="s">
        <v>262</v>
      </c>
      <c r="W661" s="33"/>
      <c r="X661" s="33"/>
    </row>
    <row r="662" spans="1:24" ht="13.5" customHeight="1" x14ac:dyDescent="0.2">
      <c r="A662" s="33">
        <v>4</v>
      </c>
      <c r="B662" s="31" t="s">
        <v>215</v>
      </c>
      <c r="C662">
        <v>4</v>
      </c>
      <c r="D662">
        <v>8</v>
      </c>
      <c r="E662">
        <v>0.2</v>
      </c>
      <c r="F662">
        <v>0.15</v>
      </c>
      <c r="G662" s="20">
        <f t="shared" si="661"/>
        <v>0.96</v>
      </c>
      <c r="J662" s="28" t="str">
        <f t="shared" si="662"/>
        <v>Trams hidrants</v>
      </c>
      <c r="K662" s="4">
        <f t="shared" si="664"/>
        <v>0.96</v>
      </c>
      <c r="M662" s="13">
        <v>148.19999999999999</v>
      </c>
      <c r="O662" s="4">
        <f t="shared" si="663"/>
        <v>142.27199999999999</v>
      </c>
      <c r="T662" s="4"/>
      <c r="U662" s="4"/>
      <c r="V662" s="4"/>
    </row>
    <row r="663" spans="1:24" x14ac:dyDescent="0.2">
      <c r="G663" s="4"/>
      <c r="K663" s="4"/>
      <c r="O663" s="4"/>
      <c r="R663" s="13" t="s">
        <v>70</v>
      </c>
      <c r="S663">
        <f>G664*1.5</f>
        <v>36.629999999999995</v>
      </c>
      <c r="T663" s="4"/>
      <c r="U663" s="4">
        <f>S663+U537</f>
        <v>64.102499999999992</v>
      </c>
      <c r="V663" s="4">
        <f>S663/7.5</f>
        <v>4.8839999999999995</v>
      </c>
      <c r="W663" s="4">
        <f>V663+W537</f>
        <v>8.5469999999999988</v>
      </c>
    </row>
    <row r="664" spans="1:24" x14ac:dyDescent="0.2">
      <c r="B664" s="9" t="s">
        <v>26</v>
      </c>
      <c r="G664" s="6">
        <f>SUM(G626:G662)</f>
        <v>24.419999999999998</v>
      </c>
      <c r="J664" s="9" t="s">
        <v>26</v>
      </c>
      <c r="K664" s="6">
        <f>G664</f>
        <v>24.419999999999998</v>
      </c>
      <c r="O664" s="6">
        <f>SUM(O626:O662)</f>
        <v>3619.0440000000003</v>
      </c>
      <c r="R664" s="13" t="s">
        <v>69</v>
      </c>
      <c r="S664">
        <f>G664*1.5</f>
        <v>36.629999999999995</v>
      </c>
      <c r="T664" s="4">
        <f>S664+T538</f>
        <v>677.15206000000012</v>
      </c>
      <c r="U664" s="4"/>
      <c r="V664" s="4">
        <f>S664/7.5</f>
        <v>4.8839999999999995</v>
      </c>
      <c r="W664" s="4">
        <f>V664+W538</f>
        <v>90.286941333333331</v>
      </c>
      <c r="X664">
        <f>T664/7.5</f>
        <v>90.286941333333345</v>
      </c>
    </row>
    <row r="665" spans="1:24" x14ac:dyDescent="0.2">
      <c r="G665" s="3"/>
      <c r="O665" s="4"/>
      <c r="T665" s="4"/>
      <c r="U665" s="4"/>
      <c r="V665" s="4"/>
    </row>
    <row r="666" spans="1:24" x14ac:dyDescent="0.2">
      <c r="C666" s="2" t="s">
        <v>0</v>
      </c>
      <c r="D666" s="2" t="s">
        <v>1</v>
      </c>
      <c r="E666" s="2" t="s">
        <v>2</v>
      </c>
      <c r="F666" s="18" t="s">
        <v>3</v>
      </c>
      <c r="G666" s="18" t="s">
        <v>34</v>
      </c>
      <c r="K666" s="18" t="str">
        <f>G666</f>
        <v>Total m³</v>
      </c>
      <c r="L666" s="2"/>
      <c r="M666" s="2" t="s">
        <v>22</v>
      </c>
      <c r="N666" s="2"/>
      <c r="O666" s="18" t="s">
        <v>122</v>
      </c>
      <c r="T666" s="4"/>
      <c r="U666" s="4"/>
      <c r="V666" s="4"/>
    </row>
    <row r="667" spans="1:24" x14ac:dyDescent="0.2">
      <c r="A667" t="s">
        <v>219</v>
      </c>
      <c r="I667" t="str">
        <f t="shared" ref="I667:I672" si="670">A667</f>
        <v>Paviment de mescla bituminosa contínua en</v>
      </c>
      <c r="T667" s="4"/>
      <c r="U667" s="4"/>
      <c r="V667" s="4"/>
    </row>
    <row r="668" spans="1:24" x14ac:dyDescent="0.2">
      <c r="A668" t="s">
        <v>220</v>
      </c>
      <c r="G668" s="4"/>
      <c r="I668" t="str">
        <f t="shared" si="670"/>
        <v>calent tipus AC22 surf B 35/50 S, amb betum</v>
      </c>
      <c r="K668" s="4"/>
      <c r="O668" s="4"/>
      <c r="T668" s="4"/>
      <c r="U668" s="4"/>
      <c r="V668" s="4"/>
    </row>
    <row r="669" spans="1:24" x14ac:dyDescent="0.2">
      <c r="A669" t="s">
        <v>221</v>
      </c>
      <c r="G669" s="4"/>
      <c r="I669" t="str">
        <f t="shared" si="670"/>
        <v xml:space="preserve">asfàltic de penetració, de granulometria </v>
      </c>
      <c r="K669" s="4"/>
      <c r="O669" s="4"/>
      <c r="T669" s="4"/>
      <c r="U669" s="4"/>
      <c r="V669" s="4"/>
    </row>
    <row r="670" spans="1:24" x14ac:dyDescent="0.2">
      <c r="A670" t="s">
        <v>222</v>
      </c>
      <c r="G670" s="4"/>
      <c r="I670" t="str">
        <f t="shared" si="670"/>
        <v>semidensa per a capa de trànsit i granulat</v>
      </c>
      <c r="K670" s="4"/>
      <c r="O670" s="4"/>
      <c r="T670" s="4"/>
      <c r="U670" s="4"/>
      <c r="V670" s="4"/>
    </row>
    <row r="671" spans="1:24" x14ac:dyDescent="0.2">
      <c r="A671" t="s">
        <v>223</v>
      </c>
      <c r="G671" s="4"/>
      <c r="I671" t="str">
        <f t="shared" si="670"/>
        <v>calcari, estesa i compactada.</v>
      </c>
      <c r="K671" s="4"/>
      <c r="O671" s="4"/>
      <c r="T671" s="4"/>
      <c r="U671" s="4"/>
      <c r="V671" s="4"/>
    </row>
    <row r="672" spans="1:24" x14ac:dyDescent="0.2">
      <c r="A672" t="s">
        <v>240</v>
      </c>
      <c r="G672" s="4"/>
      <c r="I672" t="str">
        <f t="shared" si="670"/>
        <v>Cobertura rasa de formigó per acabat asfalt.</v>
      </c>
      <c r="K672" s="4"/>
      <c r="O672" s="4"/>
      <c r="T672" s="4"/>
      <c r="U672" s="4"/>
      <c r="V672" s="4"/>
    </row>
    <row r="673" spans="1:22" ht="20.25" customHeight="1" x14ac:dyDescent="0.2">
      <c r="A673" s="33">
        <v>1</v>
      </c>
      <c r="B673" s="28" t="s">
        <v>175</v>
      </c>
      <c r="C673">
        <v>0</v>
      </c>
      <c r="D673">
        <v>150</v>
      </c>
      <c r="E673">
        <v>0</v>
      </c>
      <c r="F673">
        <v>0</v>
      </c>
      <c r="G673" s="4">
        <f t="shared" ref="G673:G674" si="671">C673*D673*E673*F673</f>
        <v>0</v>
      </c>
      <c r="J673" s="28" t="str">
        <f t="shared" ref="J673:J707" si="672">B673</f>
        <v>C St Josep Est, vorera</v>
      </c>
      <c r="K673" s="4">
        <f t="shared" ref="K673:K699" si="673">G673</f>
        <v>0</v>
      </c>
      <c r="M673">
        <v>144.66999999999999</v>
      </c>
      <c r="O673" s="4">
        <f t="shared" ref="O673:O707" si="674">K673*M673</f>
        <v>0</v>
      </c>
      <c r="T673" s="4"/>
      <c r="U673" s="4"/>
      <c r="V673" s="4"/>
    </row>
    <row r="674" spans="1:22" x14ac:dyDescent="0.2">
      <c r="A674" s="33">
        <v>1</v>
      </c>
      <c r="B674" s="28" t="s">
        <v>176</v>
      </c>
      <c r="C674">
        <v>1</v>
      </c>
      <c r="D674">
        <v>6</v>
      </c>
      <c r="E674">
        <v>0.2</v>
      </c>
      <c r="F674">
        <v>0.05</v>
      </c>
      <c r="G674" s="4">
        <f t="shared" si="671"/>
        <v>6.0000000000000012E-2</v>
      </c>
      <c r="J674" s="28" t="str">
        <f t="shared" si="672"/>
        <v>C St Josep Est, carrer</v>
      </c>
      <c r="K674" s="4">
        <f t="shared" si="673"/>
        <v>6.0000000000000012E-2</v>
      </c>
      <c r="M674">
        <v>144.66999999999999</v>
      </c>
      <c r="O674" s="4">
        <f t="shared" si="674"/>
        <v>8.680200000000001</v>
      </c>
      <c r="T674" s="4"/>
      <c r="U674" s="4"/>
      <c r="V674" s="4"/>
    </row>
    <row r="675" spans="1:22" x14ac:dyDescent="0.2">
      <c r="A675" s="33">
        <v>1</v>
      </c>
      <c r="B675" s="28" t="s">
        <v>177</v>
      </c>
      <c r="C675">
        <v>0</v>
      </c>
      <c r="D675">
        <v>166</v>
      </c>
      <c r="E675">
        <v>0</v>
      </c>
      <c r="F675">
        <v>0</v>
      </c>
      <c r="G675" s="20">
        <f>C675*D675*E675*F675</f>
        <v>0</v>
      </c>
      <c r="J675" s="28" t="str">
        <f t="shared" si="672"/>
        <v>C St Josep Oest, vorera</v>
      </c>
      <c r="K675" s="4">
        <f t="shared" si="673"/>
        <v>0</v>
      </c>
      <c r="M675">
        <v>144.66999999999999</v>
      </c>
      <c r="O675" s="4">
        <f t="shared" si="674"/>
        <v>0</v>
      </c>
      <c r="V675" s="4"/>
    </row>
    <row r="676" spans="1:22" x14ac:dyDescent="0.2">
      <c r="A676" s="33">
        <v>1</v>
      </c>
      <c r="B676" s="28" t="s">
        <v>178</v>
      </c>
      <c r="C676">
        <v>1</v>
      </c>
      <c r="D676">
        <v>9</v>
      </c>
      <c r="E676">
        <v>0.2</v>
      </c>
      <c r="F676">
        <v>0.05</v>
      </c>
      <c r="G676" s="20">
        <f t="shared" ref="G676:G707" si="675">C676*D676*E676*F676</f>
        <v>9.0000000000000011E-2</v>
      </c>
      <c r="J676" s="28" t="str">
        <f t="shared" si="672"/>
        <v>C St Josep Oest, carrer</v>
      </c>
      <c r="K676" s="4">
        <f t="shared" si="673"/>
        <v>9.0000000000000011E-2</v>
      </c>
      <c r="M676">
        <v>144.66999999999999</v>
      </c>
      <c r="O676" s="4">
        <f t="shared" si="674"/>
        <v>13.020300000000001</v>
      </c>
      <c r="V676" s="4"/>
    </row>
    <row r="677" spans="1:22" x14ac:dyDescent="0.2">
      <c r="A677" s="33">
        <v>1</v>
      </c>
      <c r="B677" s="31" t="s">
        <v>191</v>
      </c>
      <c r="C677">
        <v>1</v>
      </c>
      <c r="D677">
        <v>56</v>
      </c>
      <c r="E677">
        <v>0.2</v>
      </c>
      <c r="F677">
        <v>0.05</v>
      </c>
      <c r="G677" s="4">
        <f t="shared" si="675"/>
        <v>0.56000000000000005</v>
      </c>
      <c r="J677" s="28" t="str">
        <f t="shared" si="672"/>
        <v>C Ponent, carrer</v>
      </c>
      <c r="K677" s="4">
        <f t="shared" si="673"/>
        <v>0.56000000000000005</v>
      </c>
      <c r="M677">
        <v>144.66999999999999</v>
      </c>
      <c r="O677" s="4">
        <f t="shared" si="674"/>
        <v>81.015200000000007</v>
      </c>
      <c r="T677" s="4"/>
      <c r="U677" s="4"/>
      <c r="V677" s="4"/>
    </row>
    <row r="678" spans="1:22" x14ac:dyDescent="0.2">
      <c r="A678" s="33">
        <v>2</v>
      </c>
      <c r="B678" s="31" t="s">
        <v>204</v>
      </c>
      <c r="C678">
        <v>0</v>
      </c>
      <c r="D678">
        <v>30</v>
      </c>
      <c r="E678">
        <v>0.2</v>
      </c>
      <c r="F678">
        <v>0.05</v>
      </c>
      <c r="G678" s="4">
        <f t="shared" si="675"/>
        <v>0</v>
      </c>
      <c r="J678" s="28" t="str">
        <f t="shared" si="672"/>
        <v>C Ponent, vorera</v>
      </c>
      <c r="K678" s="4">
        <f t="shared" si="673"/>
        <v>0</v>
      </c>
      <c r="M678">
        <v>144.66999999999999</v>
      </c>
      <c r="O678" s="4">
        <f t="shared" si="674"/>
        <v>0</v>
      </c>
      <c r="T678" s="4"/>
      <c r="U678" s="4"/>
      <c r="V678" s="4"/>
    </row>
    <row r="679" spans="1:22" x14ac:dyDescent="0.2">
      <c r="A679" s="33">
        <v>1</v>
      </c>
      <c r="B679" s="31" t="s">
        <v>192</v>
      </c>
      <c r="C679">
        <v>1</v>
      </c>
      <c r="D679">
        <v>105</v>
      </c>
      <c r="E679">
        <v>0.2</v>
      </c>
      <c r="F679">
        <v>0.05</v>
      </c>
      <c r="G679" s="4">
        <f t="shared" si="675"/>
        <v>1.05</v>
      </c>
      <c r="J679" s="28" t="str">
        <f t="shared" si="672"/>
        <v>C Ramon Felip, carrer</v>
      </c>
      <c r="K679" s="4">
        <f t="shared" si="673"/>
        <v>1.05</v>
      </c>
      <c r="M679">
        <v>144.66999999999999</v>
      </c>
      <c r="O679" s="4">
        <f t="shared" si="674"/>
        <v>151.90349999999998</v>
      </c>
      <c r="T679" s="4"/>
      <c r="U679" s="4"/>
      <c r="V679" s="4"/>
    </row>
    <row r="680" spans="1:22" x14ac:dyDescent="0.2">
      <c r="A680" s="33">
        <v>1</v>
      </c>
      <c r="B680" s="31" t="s">
        <v>193</v>
      </c>
      <c r="C680">
        <v>1</v>
      </c>
      <c r="D680">
        <v>185</v>
      </c>
      <c r="E680">
        <v>0.2</v>
      </c>
      <c r="F680">
        <v>0.05</v>
      </c>
      <c r="G680" s="4">
        <f t="shared" si="675"/>
        <v>1.85</v>
      </c>
      <c r="J680" s="28" t="str">
        <f t="shared" si="672"/>
        <v>Carrer de Lleida, carrer</v>
      </c>
      <c r="K680" s="4">
        <f t="shared" si="673"/>
        <v>1.85</v>
      </c>
      <c r="M680">
        <v>144.66999999999999</v>
      </c>
      <c r="O680" s="4">
        <f t="shared" si="674"/>
        <v>267.6395</v>
      </c>
      <c r="T680" s="4"/>
      <c r="U680" s="4"/>
      <c r="V680" s="4"/>
    </row>
    <row r="681" spans="1:22" x14ac:dyDescent="0.2">
      <c r="A681" s="33">
        <v>1</v>
      </c>
      <c r="B681" s="31" t="s">
        <v>202</v>
      </c>
      <c r="C681">
        <v>0</v>
      </c>
      <c r="D681">
        <v>22</v>
      </c>
      <c r="E681">
        <v>0.2</v>
      </c>
      <c r="F681">
        <v>0.05</v>
      </c>
      <c r="G681" s="4">
        <f t="shared" si="675"/>
        <v>0</v>
      </c>
      <c r="J681" s="28" t="str">
        <f t="shared" si="672"/>
        <v>Carrer de Lleida, vorera</v>
      </c>
      <c r="K681" s="4">
        <f t="shared" si="673"/>
        <v>0</v>
      </c>
      <c r="M681">
        <v>144.66999999999999</v>
      </c>
      <c r="O681" s="4">
        <f t="shared" si="674"/>
        <v>0</v>
      </c>
      <c r="T681" s="4"/>
      <c r="U681" s="4"/>
      <c r="V681" s="4"/>
    </row>
    <row r="682" spans="1:22" x14ac:dyDescent="0.2">
      <c r="A682" s="33">
        <v>1</v>
      </c>
      <c r="B682" s="31" t="s">
        <v>203</v>
      </c>
      <c r="C682">
        <v>1</v>
      </c>
      <c r="D682">
        <v>12</v>
      </c>
      <c r="E682">
        <v>0.2</v>
      </c>
      <c r="F682">
        <v>0.05</v>
      </c>
      <c r="G682" s="4">
        <f t="shared" si="675"/>
        <v>0.12000000000000002</v>
      </c>
      <c r="J682" s="28" t="str">
        <f t="shared" si="672"/>
        <v>Carrer de Lleida, enllaç N-II</v>
      </c>
      <c r="K682" s="4">
        <f t="shared" si="673"/>
        <v>0.12000000000000002</v>
      </c>
      <c r="M682">
        <v>144.66999999999999</v>
      </c>
      <c r="O682" s="4">
        <f t="shared" si="674"/>
        <v>17.360400000000002</v>
      </c>
      <c r="T682" s="4"/>
      <c r="U682" s="4"/>
      <c r="V682" s="4"/>
    </row>
    <row r="683" spans="1:22" x14ac:dyDescent="0.2">
      <c r="A683" s="33">
        <v>1</v>
      </c>
      <c r="B683" s="31" t="s">
        <v>212</v>
      </c>
      <c r="C683">
        <v>0</v>
      </c>
      <c r="D683">
        <v>20</v>
      </c>
      <c r="E683">
        <v>0</v>
      </c>
      <c r="F683">
        <v>0</v>
      </c>
      <c r="G683" s="4">
        <f t="shared" si="675"/>
        <v>0</v>
      </c>
      <c r="J683" s="28" t="str">
        <f t="shared" si="672"/>
        <v>Plaça Font, vorera</v>
      </c>
      <c r="K683" s="4">
        <f t="shared" si="673"/>
        <v>0</v>
      </c>
      <c r="M683">
        <v>144.66999999999999</v>
      </c>
      <c r="O683" s="4">
        <f t="shared" si="674"/>
        <v>0</v>
      </c>
      <c r="T683" s="4"/>
      <c r="U683" s="4"/>
      <c r="V683" s="4"/>
    </row>
    <row r="684" spans="1:22" x14ac:dyDescent="0.2">
      <c r="A684" s="33">
        <v>1</v>
      </c>
      <c r="B684" s="31" t="s">
        <v>213</v>
      </c>
      <c r="C684">
        <v>1</v>
      </c>
      <c r="D684">
        <v>20</v>
      </c>
      <c r="E684">
        <v>0.2</v>
      </c>
      <c r="F684">
        <v>0.05</v>
      </c>
      <c r="G684" s="4">
        <f t="shared" si="675"/>
        <v>0.2</v>
      </c>
      <c r="J684" s="28" t="str">
        <f t="shared" si="672"/>
        <v>Plaça Font, enllaç</v>
      </c>
      <c r="K684" s="4">
        <f t="shared" si="673"/>
        <v>0.2</v>
      </c>
      <c r="M684">
        <v>144.66999999999999</v>
      </c>
      <c r="O684" s="4">
        <f t="shared" si="674"/>
        <v>28.933999999999997</v>
      </c>
      <c r="T684" s="4"/>
      <c r="U684" s="4"/>
      <c r="V684" s="4"/>
    </row>
    <row r="685" spans="1:22" x14ac:dyDescent="0.2">
      <c r="A685" s="33">
        <v>2</v>
      </c>
      <c r="B685" s="31" t="s">
        <v>194</v>
      </c>
      <c r="C685">
        <v>0</v>
      </c>
      <c r="D685">
        <v>108</v>
      </c>
      <c r="E685">
        <v>0</v>
      </c>
      <c r="F685">
        <v>0</v>
      </c>
      <c r="G685" s="4">
        <f t="shared" si="675"/>
        <v>0</v>
      </c>
      <c r="J685" s="28" t="str">
        <f t="shared" si="672"/>
        <v>C de la Teuleria, vorera</v>
      </c>
      <c r="K685" s="4">
        <f t="shared" si="673"/>
        <v>0</v>
      </c>
      <c r="M685">
        <v>144.66999999999999</v>
      </c>
      <c r="O685" s="4">
        <f t="shared" si="674"/>
        <v>0</v>
      </c>
      <c r="T685" s="4"/>
      <c r="U685" s="4"/>
      <c r="V685" s="4"/>
    </row>
    <row r="686" spans="1:22" x14ac:dyDescent="0.2">
      <c r="A686" s="33">
        <v>1</v>
      </c>
      <c r="B686" s="31" t="s">
        <v>214</v>
      </c>
      <c r="C686">
        <v>1</v>
      </c>
      <c r="D686">
        <v>5</v>
      </c>
      <c r="E686">
        <v>0.2</v>
      </c>
      <c r="F686">
        <v>0.05</v>
      </c>
      <c r="G686" s="4">
        <f t="shared" si="675"/>
        <v>0.05</v>
      </c>
      <c r="J686" s="28" t="str">
        <f t="shared" si="672"/>
        <v>C de la Teuleria, carrer</v>
      </c>
      <c r="K686" s="4">
        <f t="shared" si="673"/>
        <v>0.05</v>
      </c>
      <c r="M686">
        <v>144.66999999999999</v>
      </c>
      <c r="O686" s="4">
        <f t="shared" si="674"/>
        <v>7.2334999999999994</v>
      </c>
      <c r="T686" s="4"/>
      <c r="U686" s="4"/>
      <c r="V686" s="4"/>
    </row>
    <row r="687" spans="1:22" ht="13.5" customHeight="1" x14ac:dyDescent="0.2">
      <c r="A687" s="33">
        <v>1</v>
      </c>
      <c r="B687" s="31" t="s">
        <v>179</v>
      </c>
      <c r="C687">
        <v>0</v>
      </c>
      <c r="D687">
        <v>170</v>
      </c>
      <c r="E687">
        <v>0</v>
      </c>
      <c r="F687">
        <v>0</v>
      </c>
      <c r="G687" s="4">
        <f t="shared" si="675"/>
        <v>0</v>
      </c>
      <c r="J687" s="28" t="str">
        <f t="shared" si="672"/>
        <v>Ram Fuster i Rabé E, vorera</v>
      </c>
      <c r="K687" s="4">
        <f t="shared" si="673"/>
        <v>0</v>
      </c>
      <c r="M687">
        <v>144.66999999999999</v>
      </c>
      <c r="O687" s="4">
        <f t="shared" si="674"/>
        <v>0</v>
      </c>
      <c r="T687" s="4"/>
      <c r="U687" s="4"/>
      <c r="V687" s="4"/>
    </row>
    <row r="688" spans="1:22" ht="14.25" customHeight="1" x14ac:dyDescent="0.2">
      <c r="A688" s="33">
        <v>1</v>
      </c>
      <c r="B688" s="31" t="s">
        <v>180</v>
      </c>
      <c r="C688">
        <v>1</v>
      </c>
      <c r="D688">
        <v>30</v>
      </c>
      <c r="E688">
        <v>0.2</v>
      </c>
      <c r="F688">
        <v>0.05</v>
      </c>
      <c r="G688" s="4">
        <f t="shared" si="675"/>
        <v>0.30000000000000004</v>
      </c>
      <c r="J688" s="28" t="str">
        <f t="shared" si="672"/>
        <v>Ram Fuster i Rabés E, carrer</v>
      </c>
      <c r="K688" s="4">
        <f t="shared" si="673"/>
        <v>0.30000000000000004</v>
      </c>
      <c r="M688">
        <v>144.66999999999999</v>
      </c>
      <c r="O688" s="4">
        <f t="shared" si="674"/>
        <v>43.401000000000003</v>
      </c>
      <c r="T688" s="4"/>
      <c r="U688" s="4"/>
      <c r="V688" s="4"/>
    </row>
    <row r="689" spans="1:24" ht="13.5" customHeight="1" x14ac:dyDescent="0.2">
      <c r="A689" s="33">
        <v>1</v>
      </c>
      <c r="B689" s="31" t="s">
        <v>181</v>
      </c>
      <c r="C689">
        <v>0</v>
      </c>
      <c r="D689">
        <v>180</v>
      </c>
      <c r="E689">
        <v>0</v>
      </c>
      <c r="F689">
        <v>0</v>
      </c>
      <c r="G689" s="4">
        <f t="shared" si="675"/>
        <v>0</v>
      </c>
      <c r="J689" s="28" t="str">
        <f t="shared" si="672"/>
        <v>Ram Fuster i Rabé O, vorera</v>
      </c>
      <c r="K689" s="4">
        <f t="shared" si="673"/>
        <v>0</v>
      </c>
      <c r="M689">
        <v>144.66999999999999</v>
      </c>
      <c r="O689" s="4">
        <f t="shared" si="674"/>
        <v>0</v>
      </c>
      <c r="T689" s="4"/>
      <c r="U689" s="4"/>
      <c r="V689" s="4"/>
    </row>
    <row r="690" spans="1:24" ht="14.25" customHeight="1" x14ac:dyDescent="0.2">
      <c r="A690" s="33">
        <v>1</v>
      </c>
      <c r="B690" s="31" t="s">
        <v>182</v>
      </c>
      <c r="C690">
        <v>1</v>
      </c>
      <c r="D690">
        <v>6</v>
      </c>
      <c r="E690">
        <v>0.2</v>
      </c>
      <c r="F690">
        <v>0.05</v>
      </c>
      <c r="G690" s="4">
        <f t="shared" si="675"/>
        <v>6.0000000000000012E-2</v>
      </c>
      <c r="J690" s="28" t="str">
        <f t="shared" si="672"/>
        <v>Ram Fuster i Rabés O, carrer</v>
      </c>
      <c r="K690" s="4">
        <f t="shared" si="673"/>
        <v>6.0000000000000012E-2</v>
      </c>
      <c r="M690">
        <v>144.66999999999999</v>
      </c>
      <c r="O690" s="4">
        <f t="shared" si="674"/>
        <v>8.680200000000001</v>
      </c>
      <c r="T690" s="4"/>
      <c r="U690" s="4"/>
      <c r="V690" s="4"/>
    </row>
    <row r="691" spans="1:24" ht="12.75" customHeight="1" x14ac:dyDescent="0.2">
      <c r="A691" s="33">
        <v>1</v>
      </c>
      <c r="B691" s="31" t="s">
        <v>185</v>
      </c>
      <c r="C691">
        <v>0</v>
      </c>
      <c r="D691">
        <v>55</v>
      </c>
      <c r="E691">
        <v>0</v>
      </c>
      <c r="F691">
        <v>0</v>
      </c>
      <c r="G691" s="4">
        <f t="shared" si="675"/>
        <v>0</v>
      </c>
      <c r="J691" s="28" t="str">
        <f t="shared" si="672"/>
        <v>C/Miquel Parcerisa E, vorera</v>
      </c>
      <c r="K691" s="4">
        <f t="shared" si="673"/>
        <v>0</v>
      </c>
      <c r="M691">
        <v>144.66999999999999</v>
      </c>
      <c r="O691" s="4">
        <f t="shared" si="674"/>
        <v>0</v>
      </c>
      <c r="T691" s="4"/>
      <c r="U691" s="4"/>
      <c r="V691" s="4"/>
    </row>
    <row r="692" spans="1:24" ht="12.75" customHeight="1" x14ac:dyDescent="0.2">
      <c r="A692" s="33">
        <v>1</v>
      </c>
      <c r="B692" s="31" t="s">
        <v>188</v>
      </c>
      <c r="C692">
        <v>1</v>
      </c>
      <c r="D692">
        <v>0</v>
      </c>
      <c r="E692">
        <v>0.2</v>
      </c>
      <c r="F692">
        <v>0.05</v>
      </c>
      <c r="G692" s="4">
        <f t="shared" si="675"/>
        <v>0</v>
      </c>
      <c r="J692" s="28" t="str">
        <f t="shared" si="672"/>
        <v>C/Miquel Parcerisa E, carrer</v>
      </c>
      <c r="K692" s="4">
        <f t="shared" si="673"/>
        <v>0</v>
      </c>
      <c r="M692">
        <v>144.66999999999999</v>
      </c>
      <c r="O692" s="4">
        <f t="shared" si="674"/>
        <v>0</v>
      </c>
      <c r="T692" s="4"/>
      <c r="U692" s="4"/>
      <c r="V692" s="4"/>
    </row>
    <row r="693" spans="1:24" ht="12.75" customHeight="1" x14ac:dyDescent="0.2">
      <c r="A693" s="33">
        <v>1</v>
      </c>
      <c r="B693" s="31" t="s">
        <v>186</v>
      </c>
      <c r="C693">
        <v>0</v>
      </c>
      <c r="D693">
        <v>145</v>
      </c>
      <c r="E693">
        <v>0</v>
      </c>
      <c r="F693">
        <v>0</v>
      </c>
      <c r="G693" s="4">
        <f t="shared" si="675"/>
        <v>0</v>
      </c>
      <c r="J693" s="28" t="str">
        <f t="shared" si="672"/>
        <v>C/Miquel Parcerisa O, vorera</v>
      </c>
      <c r="K693" s="4">
        <f t="shared" si="673"/>
        <v>0</v>
      </c>
      <c r="M693">
        <v>144.66999999999999</v>
      </c>
      <c r="O693" s="4">
        <f t="shared" si="674"/>
        <v>0</v>
      </c>
      <c r="T693" s="4"/>
      <c r="U693" s="4"/>
      <c r="V693" s="4"/>
    </row>
    <row r="694" spans="1:24" ht="12.75" customHeight="1" x14ac:dyDescent="0.2">
      <c r="A694" s="33">
        <v>1</v>
      </c>
      <c r="B694" s="31" t="s">
        <v>187</v>
      </c>
      <c r="C694">
        <v>1</v>
      </c>
      <c r="D694">
        <v>45</v>
      </c>
      <c r="E694">
        <v>0.2</v>
      </c>
      <c r="F694">
        <v>0.05</v>
      </c>
      <c r="G694" s="4">
        <f t="shared" si="675"/>
        <v>0.45</v>
      </c>
      <c r="J694" s="28" t="str">
        <f t="shared" si="672"/>
        <v>C/Miquel Parcerisa O, carrer</v>
      </c>
      <c r="K694" s="4">
        <f t="shared" si="673"/>
        <v>0.45</v>
      </c>
      <c r="M694">
        <v>144.66999999999999</v>
      </c>
      <c r="O694" s="4">
        <f t="shared" si="674"/>
        <v>65.101500000000001</v>
      </c>
      <c r="T694" s="4"/>
      <c r="U694" s="4"/>
      <c r="V694" s="4"/>
    </row>
    <row r="695" spans="1:24" ht="14.25" customHeight="1" x14ac:dyDescent="0.2">
      <c r="A695" s="33">
        <v>1</v>
      </c>
      <c r="B695" s="31" t="s">
        <v>200</v>
      </c>
      <c r="C695">
        <v>0</v>
      </c>
      <c r="D695">
        <v>45</v>
      </c>
      <c r="E695">
        <v>0</v>
      </c>
      <c r="F695">
        <v>0</v>
      </c>
      <c r="G695" s="4">
        <f t="shared" si="675"/>
        <v>0</v>
      </c>
      <c r="J695" s="28" t="str">
        <f t="shared" si="672"/>
        <v>Zona Pl. Catalunya, vorera</v>
      </c>
      <c r="K695" s="4">
        <f t="shared" si="673"/>
        <v>0</v>
      </c>
      <c r="M695">
        <v>144.66999999999999</v>
      </c>
      <c r="O695" s="4">
        <f t="shared" si="674"/>
        <v>0</v>
      </c>
      <c r="T695" s="4"/>
      <c r="U695" s="4"/>
      <c r="V695" s="4"/>
    </row>
    <row r="696" spans="1:24" x14ac:dyDescent="0.2">
      <c r="A696" s="33">
        <v>1</v>
      </c>
      <c r="B696" s="31" t="s">
        <v>195</v>
      </c>
      <c r="C696">
        <v>0</v>
      </c>
      <c r="D696">
        <v>90</v>
      </c>
      <c r="E696">
        <v>0</v>
      </c>
      <c r="F696">
        <v>0</v>
      </c>
      <c r="G696" s="4">
        <f t="shared" si="675"/>
        <v>0</v>
      </c>
      <c r="J696" s="28" t="str">
        <f t="shared" si="672"/>
        <v>C de Pompeu Fabra, vorera</v>
      </c>
      <c r="K696" s="4">
        <f t="shared" si="673"/>
        <v>0</v>
      </c>
      <c r="M696">
        <v>144.66999999999999</v>
      </c>
      <c r="O696" s="4">
        <f t="shared" si="674"/>
        <v>0</v>
      </c>
      <c r="T696" s="4"/>
      <c r="U696" s="4"/>
      <c r="V696" s="4"/>
    </row>
    <row r="697" spans="1:24" x14ac:dyDescent="0.2">
      <c r="A697" s="33">
        <v>1</v>
      </c>
      <c r="B697" s="31" t="s">
        <v>211</v>
      </c>
      <c r="C697">
        <v>1</v>
      </c>
      <c r="D697">
        <v>36</v>
      </c>
      <c r="E697">
        <v>0.2</v>
      </c>
      <c r="F697">
        <v>0.05</v>
      </c>
      <c r="G697" s="4">
        <f t="shared" si="675"/>
        <v>0.36000000000000004</v>
      </c>
      <c r="J697" s="28" t="str">
        <f t="shared" si="672"/>
        <v>C de Pompeu Fabra, enllaç</v>
      </c>
      <c r="K697" s="4">
        <f t="shared" si="673"/>
        <v>0.36000000000000004</v>
      </c>
      <c r="M697">
        <v>144.66999999999999</v>
      </c>
      <c r="O697" s="4">
        <f t="shared" si="674"/>
        <v>52.081200000000003</v>
      </c>
      <c r="T697" s="4"/>
      <c r="U697" s="4"/>
      <c r="V697" s="4"/>
    </row>
    <row r="698" spans="1:24" x14ac:dyDescent="0.2">
      <c r="A698" s="33">
        <v>1</v>
      </c>
      <c r="B698" s="31" t="s">
        <v>197</v>
      </c>
      <c r="C698">
        <v>0</v>
      </c>
      <c r="D698">
        <v>115</v>
      </c>
      <c r="E698">
        <v>0</v>
      </c>
      <c r="F698">
        <v>0</v>
      </c>
      <c r="G698" s="4">
        <f t="shared" si="675"/>
        <v>0</v>
      </c>
      <c r="J698" s="28" t="str">
        <f t="shared" si="672"/>
        <v>Carrer Estació, vorera</v>
      </c>
      <c r="K698" s="4">
        <f t="shared" si="673"/>
        <v>0</v>
      </c>
      <c r="M698">
        <v>144.66999999999999</v>
      </c>
      <c r="O698" s="4">
        <f t="shared" si="674"/>
        <v>0</v>
      </c>
      <c r="T698" s="4"/>
      <c r="U698" s="4"/>
      <c r="V698" s="4"/>
    </row>
    <row r="699" spans="1:24" x14ac:dyDescent="0.2">
      <c r="A699" s="33">
        <v>1</v>
      </c>
      <c r="B699" s="31" t="s">
        <v>196</v>
      </c>
      <c r="C699">
        <v>1</v>
      </c>
      <c r="D699">
        <v>8</v>
      </c>
      <c r="E699">
        <v>0.2</v>
      </c>
      <c r="F699">
        <v>0.05</v>
      </c>
      <c r="G699" s="4">
        <f t="shared" si="675"/>
        <v>8.0000000000000016E-2</v>
      </c>
      <c r="J699" s="28" t="str">
        <f t="shared" si="672"/>
        <v xml:space="preserve">Carrer Estació, creuament </v>
      </c>
      <c r="K699" s="4">
        <f t="shared" si="673"/>
        <v>8.0000000000000016E-2</v>
      </c>
      <c r="M699">
        <v>144.66999999999999</v>
      </c>
      <c r="O699" s="4">
        <f t="shared" si="674"/>
        <v>11.573600000000001</v>
      </c>
      <c r="T699" s="4"/>
      <c r="U699" s="4"/>
      <c r="V699" s="4"/>
    </row>
    <row r="700" spans="1:24" x14ac:dyDescent="0.2">
      <c r="A700" s="33">
        <v>2</v>
      </c>
      <c r="B700" s="31" t="s">
        <v>189</v>
      </c>
      <c r="C700">
        <v>0</v>
      </c>
      <c r="D700">
        <v>113</v>
      </c>
      <c r="E700">
        <v>0</v>
      </c>
      <c r="F700">
        <v>0</v>
      </c>
      <c r="G700" s="4">
        <f t="shared" si="675"/>
        <v>0</v>
      </c>
      <c r="J700" s="28" t="str">
        <f t="shared" si="672"/>
        <v>Carrer d’Alfons XIII, vorera</v>
      </c>
      <c r="K700" s="4">
        <f>G700</f>
        <v>0</v>
      </c>
      <c r="M700">
        <v>144.66999999999999</v>
      </c>
      <c r="O700" s="4">
        <f t="shared" si="674"/>
        <v>0</v>
      </c>
      <c r="T700" s="4"/>
      <c r="U700" s="4"/>
      <c r="V700" s="4"/>
    </row>
    <row r="701" spans="1:24" x14ac:dyDescent="0.2">
      <c r="A701" s="33">
        <v>1</v>
      </c>
      <c r="B701" s="31" t="s">
        <v>190</v>
      </c>
      <c r="C701">
        <v>1</v>
      </c>
      <c r="D701">
        <v>4</v>
      </c>
      <c r="E701">
        <v>0.2</v>
      </c>
      <c r="F701">
        <v>0.05</v>
      </c>
      <c r="G701" s="4">
        <f t="shared" si="675"/>
        <v>4.0000000000000008E-2</v>
      </c>
      <c r="J701" s="28" t="str">
        <f t="shared" si="672"/>
        <v>Carrer d’Alfons XIII, carrer</v>
      </c>
      <c r="K701" s="4">
        <f>G701</f>
        <v>4.0000000000000008E-2</v>
      </c>
      <c r="M701">
        <v>144.66999999999999</v>
      </c>
      <c r="O701" s="4">
        <f t="shared" si="674"/>
        <v>5.7868000000000004</v>
      </c>
      <c r="T701" s="4"/>
      <c r="U701" s="4"/>
      <c r="V701" s="4"/>
    </row>
    <row r="702" spans="1:24" x14ac:dyDescent="0.2">
      <c r="A702" s="33">
        <v>1</v>
      </c>
      <c r="B702" s="31" t="s">
        <v>98</v>
      </c>
      <c r="C702">
        <v>1</v>
      </c>
      <c r="D702">
        <v>225</v>
      </c>
      <c r="E702">
        <v>0.2</v>
      </c>
      <c r="F702">
        <v>0.05</v>
      </c>
      <c r="G702" s="4">
        <f t="shared" si="675"/>
        <v>2.25</v>
      </c>
      <c r="J702" s="28" t="str">
        <f t="shared" si="672"/>
        <v xml:space="preserve">Ctra N-II, lateral sud, </v>
      </c>
      <c r="K702" s="4">
        <f t="shared" ref="K702:K707" si="676">G702</f>
        <v>2.25</v>
      </c>
      <c r="M702">
        <v>144.66999999999999</v>
      </c>
      <c r="O702" s="4">
        <f t="shared" si="674"/>
        <v>325.50749999999999</v>
      </c>
      <c r="T702" s="4"/>
      <c r="U702" s="4"/>
      <c r="V702" s="4"/>
    </row>
    <row r="703" spans="1:24" ht="12.75" customHeight="1" x14ac:dyDescent="0.2">
      <c r="A703" s="33">
        <v>1</v>
      </c>
      <c r="B703" s="31" t="s">
        <v>198</v>
      </c>
      <c r="C703">
        <v>0</v>
      </c>
      <c r="D703">
        <v>15</v>
      </c>
      <c r="E703">
        <v>0</v>
      </c>
      <c r="F703">
        <v>0</v>
      </c>
      <c r="G703" s="4">
        <f t="shared" si="675"/>
        <v>0</v>
      </c>
      <c r="J703" s="28" t="str">
        <f t="shared" si="672"/>
        <v>Ctra N-II-C/Costareta, vorera</v>
      </c>
      <c r="K703" s="4">
        <f t="shared" si="676"/>
        <v>0</v>
      </c>
      <c r="M703">
        <v>144.66999999999999</v>
      </c>
      <c r="O703" s="4">
        <f t="shared" si="674"/>
        <v>0</v>
      </c>
      <c r="R703" s="13"/>
      <c r="T703" s="4"/>
      <c r="U703" s="4"/>
      <c r="V703" s="4"/>
    </row>
    <row r="704" spans="1:24" ht="12.75" customHeight="1" x14ac:dyDescent="0.2">
      <c r="A704" s="33">
        <v>1</v>
      </c>
      <c r="B704" s="31" t="s">
        <v>199</v>
      </c>
      <c r="C704">
        <v>1</v>
      </c>
      <c r="D704">
        <v>30</v>
      </c>
      <c r="E704">
        <v>0.2</v>
      </c>
      <c r="F704">
        <v>0.05</v>
      </c>
      <c r="G704" s="4">
        <f t="shared" si="675"/>
        <v>0.30000000000000004</v>
      </c>
      <c r="J704" s="28" t="str">
        <f t="shared" si="672"/>
        <v>Ctra N-II-C/Costareta, carrer</v>
      </c>
      <c r="K704" s="4">
        <f t="shared" si="676"/>
        <v>0.30000000000000004</v>
      </c>
      <c r="M704">
        <v>144.66999999999999</v>
      </c>
      <c r="O704" s="4">
        <f t="shared" si="674"/>
        <v>43.401000000000003</v>
      </c>
      <c r="S704" s="38" t="s">
        <v>263</v>
      </c>
      <c r="T704" s="38" t="s">
        <v>71</v>
      </c>
      <c r="U704" s="38" t="s">
        <v>71</v>
      </c>
      <c r="V704" s="38" t="s">
        <v>73</v>
      </c>
      <c r="W704" s="38" t="s">
        <v>261</v>
      </c>
      <c r="X704" s="38" t="s">
        <v>265</v>
      </c>
    </row>
    <row r="705" spans="1:26" ht="13.5" customHeight="1" x14ac:dyDescent="0.2">
      <c r="A705" s="33">
        <v>1</v>
      </c>
      <c r="B705" s="31" t="s">
        <v>183</v>
      </c>
      <c r="C705">
        <v>0</v>
      </c>
      <c r="D705">
        <v>20</v>
      </c>
      <c r="E705">
        <v>0.2</v>
      </c>
      <c r="F705">
        <v>0</v>
      </c>
      <c r="G705" s="20">
        <f t="shared" si="675"/>
        <v>0</v>
      </c>
      <c r="J705" s="28" t="str">
        <f t="shared" si="672"/>
        <v>Carrer de la Via Fèrria</v>
      </c>
      <c r="K705" s="4">
        <f t="shared" si="676"/>
        <v>0</v>
      </c>
      <c r="M705">
        <v>144.66999999999999</v>
      </c>
      <c r="O705" s="4">
        <f t="shared" si="674"/>
        <v>0</v>
      </c>
      <c r="S705" s="38" t="s">
        <v>264</v>
      </c>
      <c r="T705" s="38" t="s">
        <v>72</v>
      </c>
      <c r="U705" s="38" t="s">
        <v>72</v>
      </c>
      <c r="V705" s="38" t="s">
        <v>74</v>
      </c>
      <c r="W705" s="33"/>
      <c r="X705" s="33" t="s">
        <v>266</v>
      </c>
    </row>
    <row r="706" spans="1:26" ht="13.5" customHeight="1" x14ac:dyDescent="0.2">
      <c r="A706" s="33">
        <v>1</v>
      </c>
      <c r="B706" s="31" t="s">
        <v>184</v>
      </c>
      <c r="C706">
        <v>0</v>
      </c>
      <c r="D706">
        <v>25</v>
      </c>
      <c r="E706">
        <v>0</v>
      </c>
      <c r="F706">
        <v>0</v>
      </c>
      <c r="G706" s="20">
        <f t="shared" si="675"/>
        <v>0</v>
      </c>
      <c r="J706" s="28" t="str">
        <f t="shared" si="672"/>
        <v>Creuament sota Via</v>
      </c>
      <c r="K706" s="4">
        <f t="shared" si="676"/>
        <v>0</v>
      </c>
      <c r="M706">
        <v>144.66999999999999</v>
      </c>
      <c r="O706" s="4">
        <f t="shared" si="674"/>
        <v>0</v>
      </c>
      <c r="S706" s="33"/>
      <c r="T706" s="38" t="s">
        <v>69</v>
      </c>
      <c r="U706" s="38" t="s">
        <v>70</v>
      </c>
      <c r="V706" s="33" t="s">
        <v>262</v>
      </c>
      <c r="W706" s="33"/>
      <c r="X706" s="33"/>
    </row>
    <row r="707" spans="1:26" ht="13.5" customHeight="1" x14ac:dyDescent="0.2">
      <c r="A707" s="33">
        <v>4</v>
      </c>
      <c r="B707" s="31" t="s">
        <v>215</v>
      </c>
      <c r="C707">
        <v>4</v>
      </c>
      <c r="D707">
        <v>8</v>
      </c>
      <c r="E707">
        <v>0.2</v>
      </c>
      <c r="F707">
        <v>0.05</v>
      </c>
      <c r="G707" s="20">
        <f t="shared" si="675"/>
        <v>0.32000000000000006</v>
      </c>
      <c r="J707" s="28" t="str">
        <f t="shared" si="672"/>
        <v>Trams hidrants</v>
      </c>
      <c r="K707" s="4">
        <f t="shared" si="676"/>
        <v>0.32000000000000006</v>
      </c>
      <c r="M707">
        <v>144.66999999999999</v>
      </c>
      <c r="O707" s="4">
        <f t="shared" si="674"/>
        <v>46.294400000000003</v>
      </c>
      <c r="T707" s="4"/>
      <c r="U707" s="4"/>
      <c r="V707" s="4"/>
    </row>
    <row r="708" spans="1:26" x14ac:dyDescent="0.2">
      <c r="G708" s="4"/>
      <c r="K708" s="4"/>
      <c r="O708" s="4"/>
      <c r="R708" s="13" t="s">
        <v>70</v>
      </c>
      <c r="S708">
        <f>G709*1.5</f>
        <v>12.21</v>
      </c>
      <c r="T708" s="4"/>
      <c r="U708" s="4">
        <f>S708+U663</f>
        <v>76.3125</v>
      </c>
      <c r="V708" s="4">
        <f>S708/7.5</f>
        <v>1.6280000000000001</v>
      </c>
      <c r="W708" s="4">
        <f>V708+W663</f>
        <v>10.174999999999999</v>
      </c>
    </row>
    <row r="709" spans="1:26" x14ac:dyDescent="0.2">
      <c r="B709" s="9" t="s">
        <v>26</v>
      </c>
      <c r="G709" s="6">
        <f>SUM(G670:G707)</f>
        <v>8.14</v>
      </c>
      <c r="J709" s="9" t="s">
        <v>26</v>
      </c>
      <c r="K709" s="6">
        <f>G709</f>
        <v>8.14</v>
      </c>
      <c r="O709" s="6">
        <f>SUM(O670:O707)</f>
        <v>1177.6138000000001</v>
      </c>
      <c r="R709" s="13" t="s">
        <v>69</v>
      </c>
      <c r="S709">
        <f>G709*1.5</f>
        <v>12.21</v>
      </c>
      <c r="T709" s="4">
        <f>S709+T664</f>
        <v>689.36206000000016</v>
      </c>
      <c r="U709" s="4"/>
      <c r="V709" s="4">
        <f>S709/7.5</f>
        <v>1.6280000000000001</v>
      </c>
      <c r="W709" s="4">
        <f>V709+W664</f>
        <v>91.914941333333331</v>
      </c>
      <c r="X709">
        <f>T709/7.5</f>
        <v>91.91494133333336</v>
      </c>
      <c r="Z709" s="39">
        <f>V709+V664</f>
        <v>6.5119999999999996</v>
      </c>
    </row>
    <row r="710" spans="1:26" x14ac:dyDescent="0.2">
      <c r="G710" s="3"/>
      <c r="O710" s="4"/>
      <c r="T710" s="4"/>
      <c r="U710" s="4"/>
      <c r="V710" s="4"/>
    </row>
    <row r="711" spans="1:26" x14ac:dyDescent="0.2">
      <c r="C711" s="2" t="s">
        <v>0</v>
      </c>
      <c r="D711" s="2" t="s">
        <v>1</v>
      </c>
      <c r="E711" s="2" t="s">
        <v>2</v>
      </c>
      <c r="F711" s="18"/>
      <c r="G711" s="18" t="s">
        <v>27</v>
      </c>
      <c r="K711" s="18" t="str">
        <f>G711</f>
        <v>Total m²</v>
      </c>
      <c r="L711" s="2"/>
      <c r="M711" s="2" t="s">
        <v>22</v>
      </c>
      <c r="N711" s="2"/>
      <c r="O711" s="18" t="s">
        <v>122</v>
      </c>
      <c r="T711" s="4"/>
      <c r="U711" s="4"/>
      <c r="V711" s="4"/>
    </row>
    <row r="712" spans="1:26" x14ac:dyDescent="0.2">
      <c r="A712" s="13" t="s">
        <v>136</v>
      </c>
      <c r="I712" t="str">
        <f>A712</f>
        <v>Vorera amb lloseta i formigó sense additius</v>
      </c>
      <c r="T712" s="4"/>
      <c r="U712" s="4"/>
      <c r="V712" s="4"/>
    </row>
    <row r="713" spans="1:26" x14ac:dyDescent="0.2">
      <c r="A713" t="s">
        <v>88</v>
      </c>
      <c r="G713" s="4"/>
      <c r="I713" t="str">
        <f>A713</f>
        <v>HM-20/P/20/IIa de consistència plàstica,</v>
      </c>
      <c r="K713" s="4"/>
      <c r="O713" s="4"/>
      <c r="T713" s="4"/>
      <c r="U713" s="4"/>
      <c r="V713" s="4"/>
    </row>
    <row r="714" spans="1:26" x14ac:dyDescent="0.2">
      <c r="A714" t="s">
        <v>45</v>
      </c>
      <c r="G714" s="4"/>
      <c r="I714" t="str">
        <f>A714</f>
        <v xml:space="preserve">grandària màxima del granulat 20 mm, </v>
      </c>
      <c r="K714" s="4"/>
      <c r="O714" s="4"/>
      <c r="T714" s="4"/>
      <c r="U714" s="4"/>
      <c r="V714" s="4"/>
    </row>
    <row r="715" spans="1:26" x14ac:dyDescent="0.2">
      <c r="A715" t="s">
        <v>46</v>
      </c>
      <c r="G715" s="4"/>
      <c r="I715" t="str">
        <f>A715</f>
        <v xml:space="preserve">escampat des de camió, estesa i vibratge </v>
      </c>
      <c r="K715" s="4"/>
      <c r="O715" s="4"/>
      <c r="T715" s="4"/>
      <c r="U715" s="4"/>
      <c r="V715" s="4"/>
    </row>
    <row r="716" spans="1:26" x14ac:dyDescent="0.2">
      <c r="A716" t="s">
        <v>47</v>
      </c>
      <c r="G716" s="4"/>
      <c r="I716" t="str">
        <f>A716</f>
        <v>manual i acabat reglejat.</v>
      </c>
      <c r="K716" s="4"/>
      <c r="O716" s="4"/>
      <c r="T716" s="4"/>
      <c r="U716" s="4"/>
      <c r="V716" s="4"/>
    </row>
    <row r="717" spans="1:26" ht="19.5" customHeight="1" x14ac:dyDescent="0.2">
      <c r="A717" s="33">
        <v>1</v>
      </c>
      <c r="B717" s="28" t="s">
        <v>175</v>
      </c>
      <c r="C717">
        <v>1</v>
      </c>
      <c r="D717">
        <v>150</v>
      </c>
      <c r="E717">
        <v>0.8</v>
      </c>
      <c r="G717" s="4">
        <f t="shared" ref="G717:G748" si="677">C717*D717*E717</f>
        <v>120</v>
      </c>
      <c r="J717" s="28" t="str">
        <f t="shared" ref="J717:J743" si="678">B717</f>
        <v>C St Josep Est, vorera</v>
      </c>
      <c r="K717" s="4">
        <f t="shared" ref="K717:K743" si="679">G717</f>
        <v>120</v>
      </c>
      <c r="M717">
        <v>40.11</v>
      </c>
      <c r="O717" s="4">
        <f t="shared" ref="O717:O743" si="680">K717*M717</f>
        <v>4813.2</v>
      </c>
      <c r="T717" s="4"/>
      <c r="U717" s="4"/>
      <c r="V717" s="4"/>
    </row>
    <row r="718" spans="1:26" x14ac:dyDescent="0.2">
      <c r="A718" s="33">
        <v>1</v>
      </c>
      <c r="B718" s="28" t="s">
        <v>176</v>
      </c>
      <c r="C718">
        <v>0</v>
      </c>
      <c r="D718">
        <v>6</v>
      </c>
      <c r="E718">
        <v>0</v>
      </c>
      <c r="G718" s="4">
        <f>C718*D718*E718</f>
        <v>0</v>
      </c>
      <c r="J718" s="28" t="str">
        <f t="shared" si="678"/>
        <v>C St Josep Est, carrer</v>
      </c>
      <c r="K718" s="4">
        <f t="shared" si="679"/>
        <v>0</v>
      </c>
      <c r="M718">
        <v>40.11</v>
      </c>
      <c r="O718" s="4">
        <f t="shared" si="680"/>
        <v>0</v>
      </c>
      <c r="T718" s="4"/>
      <c r="U718" s="4"/>
      <c r="V718" s="4"/>
    </row>
    <row r="719" spans="1:26" x14ac:dyDescent="0.2">
      <c r="A719" s="33">
        <v>1</v>
      </c>
      <c r="B719" s="28" t="s">
        <v>177</v>
      </c>
      <c r="C719">
        <v>1</v>
      </c>
      <c r="D719">
        <v>166</v>
      </c>
      <c r="E719">
        <v>0.8</v>
      </c>
      <c r="G719" s="4">
        <f>C719*D719*E719</f>
        <v>132.80000000000001</v>
      </c>
      <c r="J719" s="28" t="str">
        <f t="shared" si="678"/>
        <v>C St Josep Oest, vorera</v>
      </c>
      <c r="K719" s="4">
        <f t="shared" si="679"/>
        <v>132.80000000000001</v>
      </c>
      <c r="M719">
        <v>40.11</v>
      </c>
      <c r="O719" s="4">
        <f t="shared" si="680"/>
        <v>5326.6080000000002</v>
      </c>
      <c r="V719" s="4"/>
    </row>
    <row r="720" spans="1:26" x14ac:dyDescent="0.2">
      <c r="A720" s="33">
        <v>1</v>
      </c>
      <c r="B720" s="28" t="s">
        <v>178</v>
      </c>
      <c r="C720">
        <v>0</v>
      </c>
      <c r="D720">
        <v>9</v>
      </c>
      <c r="E720">
        <v>0</v>
      </c>
      <c r="G720" s="4">
        <f>C720*D720*E720</f>
        <v>0</v>
      </c>
      <c r="J720" s="28" t="str">
        <f t="shared" si="678"/>
        <v>C St Josep Oest, carrer</v>
      </c>
      <c r="K720" s="4">
        <f t="shared" si="679"/>
        <v>0</v>
      </c>
      <c r="M720">
        <v>40.11</v>
      </c>
      <c r="O720" s="4">
        <f t="shared" si="680"/>
        <v>0</v>
      </c>
      <c r="V720" s="4"/>
    </row>
    <row r="721" spans="1:22" x14ac:dyDescent="0.2">
      <c r="A721" s="33">
        <v>1</v>
      </c>
      <c r="B721" s="31" t="s">
        <v>191</v>
      </c>
      <c r="C721">
        <v>0</v>
      </c>
      <c r="D721">
        <v>56</v>
      </c>
      <c r="E721">
        <v>0</v>
      </c>
      <c r="G721" s="4">
        <f t="shared" ref="G721" si="681">C721*D721*E721</f>
        <v>0</v>
      </c>
      <c r="J721" s="28" t="str">
        <f t="shared" ref="J721" si="682">B721</f>
        <v>C Ponent, carrer</v>
      </c>
      <c r="K721" s="4">
        <f t="shared" ref="K721" si="683">G721</f>
        <v>0</v>
      </c>
      <c r="M721">
        <v>40.11</v>
      </c>
      <c r="O721" s="4">
        <f t="shared" ref="O721" si="684">K721*M721</f>
        <v>0</v>
      </c>
      <c r="T721" s="4"/>
      <c r="U721" s="4"/>
      <c r="V721" s="4"/>
    </row>
    <row r="722" spans="1:22" x14ac:dyDescent="0.2">
      <c r="A722" s="33">
        <v>2</v>
      </c>
      <c r="B722" s="31" t="s">
        <v>204</v>
      </c>
      <c r="C722">
        <v>2</v>
      </c>
      <c r="D722">
        <v>30</v>
      </c>
      <c r="E722">
        <v>0.8</v>
      </c>
      <c r="G722" s="4">
        <f t="shared" si="677"/>
        <v>48</v>
      </c>
      <c r="J722" s="28" t="str">
        <f t="shared" si="678"/>
        <v>C Ponent, vorera</v>
      </c>
      <c r="K722" s="4">
        <f t="shared" si="679"/>
        <v>48</v>
      </c>
      <c r="M722">
        <v>40.11</v>
      </c>
      <c r="O722" s="4">
        <f t="shared" si="680"/>
        <v>1925.28</v>
      </c>
      <c r="T722" s="4"/>
      <c r="U722" s="4"/>
      <c r="V722" s="4"/>
    </row>
    <row r="723" spans="1:22" x14ac:dyDescent="0.2">
      <c r="A723" s="33">
        <v>1</v>
      </c>
      <c r="B723" s="31" t="s">
        <v>192</v>
      </c>
      <c r="C723">
        <v>0</v>
      </c>
      <c r="D723">
        <v>105</v>
      </c>
      <c r="E723">
        <v>0</v>
      </c>
      <c r="G723" s="4">
        <f t="shared" si="677"/>
        <v>0</v>
      </c>
      <c r="J723" s="28" t="str">
        <f t="shared" si="678"/>
        <v>C Ramon Felip, carrer</v>
      </c>
      <c r="K723" s="4">
        <f t="shared" si="679"/>
        <v>0</v>
      </c>
      <c r="M723">
        <v>40.11</v>
      </c>
      <c r="O723" s="4">
        <f t="shared" si="680"/>
        <v>0</v>
      </c>
      <c r="T723" s="4"/>
      <c r="U723" s="4"/>
      <c r="V723" s="4"/>
    </row>
    <row r="724" spans="1:22" x14ac:dyDescent="0.2">
      <c r="A724" s="33">
        <v>1</v>
      </c>
      <c r="B724" s="31" t="s">
        <v>193</v>
      </c>
      <c r="C724">
        <v>0</v>
      </c>
      <c r="D724">
        <v>185</v>
      </c>
      <c r="E724">
        <v>0</v>
      </c>
      <c r="G724" s="4">
        <f t="shared" ref="G724" si="685">C724*D724*E724</f>
        <v>0</v>
      </c>
      <c r="J724" s="28" t="str">
        <f t="shared" ref="J724" si="686">B724</f>
        <v>Carrer de Lleida, carrer</v>
      </c>
      <c r="K724" s="4">
        <f t="shared" ref="K724" si="687">G724</f>
        <v>0</v>
      </c>
      <c r="M724">
        <v>40.11</v>
      </c>
      <c r="O724" s="4">
        <f t="shared" ref="O724" si="688">K724*M724</f>
        <v>0</v>
      </c>
      <c r="T724" s="4"/>
      <c r="U724" s="4"/>
      <c r="V724" s="4"/>
    </row>
    <row r="725" spans="1:22" x14ac:dyDescent="0.2">
      <c r="A725" s="33">
        <v>1</v>
      </c>
      <c r="B725" s="31" t="s">
        <v>202</v>
      </c>
      <c r="C725">
        <v>1</v>
      </c>
      <c r="D725">
        <v>22</v>
      </c>
      <c r="E725">
        <v>1.2</v>
      </c>
      <c r="G725" s="4">
        <f t="shared" si="677"/>
        <v>26.4</v>
      </c>
      <c r="J725" s="28" t="str">
        <f t="shared" si="678"/>
        <v>Carrer de Lleida, vorera</v>
      </c>
      <c r="K725" s="4">
        <f t="shared" si="679"/>
        <v>26.4</v>
      </c>
      <c r="M725">
        <v>40.11</v>
      </c>
      <c r="O725" s="4">
        <f t="shared" si="680"/>
        <v>1058.904</v>
      </c>
      <c r="T725" s="4"/>
      <c r="U725" s="4"/>
      <c r="V725" s="4"/>
    </row>
    <row r="726" spans="1:22" x14ac:dyDescent="0.2">
      <c r="A726" s="33">
        <v>1</v>
      </c>
      <c r="B726" s="31" t="s">
        <v>203</v>
      </c>
      <c r="C726">
        <v>0</v>
      </c>
      <c r="D726">
        <v>12</v>
      </c>
      <c r="E726">
        <v>0</v>
      </c>
      <c r="G726" s="4">
        <f t="shared" si="677"/>
        <v>0</v>
      </c>
      <c r="J726" s="28" t="str">
        <f t="shared" si="678"/>
        <v>Carrer de Lleida, enllaç N-II</v>
      </c>
      <c r="K726" s="4">
        <f t="shared" si="679"/>
        <v>0</v>
      </c>
      <c r="M726">
        <v>40.11</v>
      </c>
      <c r="O726" s="4">
        <f t="shared" si="680"/>
        <v>0</v>
      </c>
      <c r="T726" s="4"/>
      <c r="U726" s="4"/>
      <c r="V726" s="4"/>
    </row>
    <row r="727" spans="1:22" x14ac:dyDescent="0.2">
      <c r="A727" s="33">
        <v>1</v>
      </c>
      <c r="B727" s="31" t="s">
        <v>212</v>
      </c>
      <c r="C727">
        <v>1</v>
      </c>
      <c r="D727">
        <v>20</v>
      </c>
      <c r="E727">
        <v>1.2</v>
      </c>
      <c r="G727" s="4">
        <f t="shared" ref="G727" si="689">C727*D727*E727</f>
        <v>24</v>
      </c>
      <c r="J727" s="28" t="str">
        <f t="shared" ref="J727" si="690">B727</f>
        <v>Plaça Font, vorera</v>
      </c>
      <c r="K727" s="4">
        <f t="shared" ref="K727" si="691">G727</f>
        <v>24</v>
      </c>
      <c r="M727">
        <v>40.11</v>
      </c>
      <c r="O727" s="4">
        <f t="shared" ref="O727" si="692">K727*M727</f>
        <v>962.64</v>
      </c>
      <c r="T727" s="4"/>
      <c r="U727" s="4"/>
      <c r="V727" s="4"/>
    </row>
    <row r="728" spans="1:22" x14ac:dyDescent="0.2">
      <c r="A728" s="33">
        <v>1</v>
      </c>
      <c r="B728" s="31" t="s">
        <v>213</v>
      </c>
      <c r="C728">
        <v>0</v>
      </c>
      <c r="D728">
        <v>20</v>
      </c>
      <c r="E728">
        <v>1</v>
      </c>
      <c r="G728" s="4">
        <f t="shared" si="677"/>
        <v>0</v>
      </c>
      <c r="J728" s="28" t="str">
        <f t="shared" si="678"/>
        <v>Plaça Font, enllaç</v>
      </c>
      <c r="K728" s="4">
        <f t="shared" si="679"/>
        <v>0</v>
      </c>
      <c r="M728">
        <v>40.11</v>
      </c>
      <c r="O728" s="4">
        <f t="shared" si="680"/>
        <v>0</v>
      </c>
      <c r="T728" s="4"/>
      <c r="U728" s="4"/>
      <c r="V728" s="4"/>
    </row>
    <row r="729" spans="1:22" x14ac:dyDescent="0.2">
      <c r="A729" s="33">
        <v>2</v>
      </c>
      <c r="B729" s="31" t="s">
        <v>194</v>
      </c>
      <c r="C729">
        <v>2</v>
      </c>
      <c r="D729">
        <v>108</v>
      </c>
      <c r="E729">
        <v>0.8</v>
      </c>
      <c r="G729" s="4">
        <f t="shared" ref="G729" si="693">C729*D729*E729</f>
        <v>172.8</v>
      </c>
      <c r="J729" s="28" t="str">
        <f t="shared" ref="J729" si="694">B729</f>
        <v>C de la Teuleria, vorera</v>
      </c>
      <c r="K729" s="4">
        <f t="shared" ref="K729" si="695">G729</f>
        <v>172.8</v>
      </c>
      <c r="M729">
        <v>40.11</v>
      </c>
      <c r="O729" s="4">
        <f t="shared" ref="O729" si="696">K729*M729</f>
        <v>6931.0080000000007</v>
      </c>
      <c r="T729" s="4"/>
      <c r="U729" s="4"/>
      <c r="V729" s="4"/>
    </row>
    <row r="730" spans="1:22" x14ac:dyDescent="0.2">
      <c r="A730" s="33">
        <v>1</v>
      </c>
      <c r="B730" s="31" t="s">
        <v>214</v>
      </c>
      <c r="C730">
        <v>0</v>
      </c>
      <c r="D730">
        <v>5</v>
      </c>
      <c r="E730">
        <v>0</v>
      </c>
      <c r="G730" s="4">
        <f t="shared" si="677"/>
        <v>0</v>
      </c>
      <c r="J730" s="28" t="str">
        <f t="shared" si="678"/>
        <v>C de la Teuleria, carrer</v>
      </c>
      <c r="K730" s="4">
        <f t="shared" si="679"/>
        <v>0</v>
      </c>
      <c r="M730">
        <v>40.11</v>
      </c>
      <c r="O730" s="4">
        <f t="shared" si="680"/>
        <v>0</v>
      </c>
      <c r="T730" s="4"/>
      <c r="U730" s="4"/>
      <c r="V730" s="4"/>
    </row>
    <row r="731" spans="1:22" ht="13.5" customHeight="1" x14ac:dyDescent="0.2">
      <c r="A731" s="33">
        <v>1</v>
      </c>
      <c r="B731" s="31" t="s">
        <v>179</v>
      </c>
      <c r="C731">
        <v>1</v>
      </c>
      <c r="D731">
        <v>170</v>
      </c>
      <c r="E731">
        <v>1.2</v>
      </c>
      <c r="G731" s="4">
        <f t="shared" ref="G731:G732" si="697">C731*D731*E731</f>
        <v>204</v>
      </c>
      <c r="J731" s="28" t="str">
        <f t="shared" ref="J731:J732" si="698">B731</f>
        <v>Ram Fuster i Rabé E, vorera</v>
      </c>
      <c r="K731" s="4">
        <f t="shared" ref="K731:K732" si="699">G731</f>
        <v>204</v>
      </c>
      <c r="M731">
        <v>40.11</v>
      </c>
      <c r="O731" s="4">
        <f t="shared" ref="O731:O732" si="700">K731*M731</f>
        <v>8182.44</v>
      </c>
      <c r="T731" s="4"/>
      <c r="U731" s="4"/>
      <c r="V731" s="4"/>
    </row>
    <row r="732" spans="1:22" ht="13.5" customHeight="1" x14ac:dyDescent="0.2">
      <c r="A732" s="33">
        <v>1</v>
      </c>
      <c r="B732" s="31" t="s">
        <v>180</v>
      </c>
      <c r="C732">
        <v>0</v>
      </c>
      <c r="D732">
        <v>30</v>
      </c>
      <c r="E732">
        <v>0</v>
      </c>
      <c r="G732" s="4">
        <f t="shared" si="697"/>
        <v>0</v>
      </c>
      <c r="J732" s="28" t="str">
        <f t="shared" si="698"/>
        <v>Ram Fuster i Rabés E, carrer</v>
      </c>
      <c r="K732" s="4">
        <f t="shared" si="699"/>
        <v>0</v>
      </c>
      <c r="M732">
        <v>40.11</v>
      </c>
      <c r="O732" s="4">
        <f t="shared" si="700"/>
        <v>0</v>
      </c>
      <c r="T732" s="4"/>
      <c r="U732" s="4"/>
      <c r="V732" s="4"/>
    </row>
    <row r="733" spans="1:22" ht="13.5" customHeight="1" x14ac:dyDescent="0.2">
      <c r="A733" s="33">
        <v>1</v>
      </c>
      <c r="B733" s="31" t="s">
        <v>181</v>
      </c>
      <c r="C733">
        <v>1</v>
      </c>
      <c r="D733">
        <v>180</v>
      </c>
      <c r="E733">
        <v>1</v>
      </c>
      <c r="G733" s="4">
        <f t="shared" si="677"/>
        <v>180</v>
      </c>
      <c r="J733" s="28" t="str">
        <f t="shared" si="678"/>
        <v>Ram Fuster i Rabé O, vorera</v>
      </c>
      <c r="K733" s="4">
        <f t="shared" si="679"/>
        <v>180</v>
      </c>
      <c r="M733">
        <v>40.11</v>
      </c>
      <c r="O733" s="4">
        <f t="shared" si="680"/>
        <v>7219.8</v>
      </c>
      <c r="T733" s="4"/>
      <c r="U733" s="4"/>
      <c r="V733" s="4"/>
    </row>
    <row r="734" spans="1:22" ht="13.5" customHeight="1" x14ac:dyDescent="0.2">
      <c r="A734" s="33">
        <v>1</v>
      </c>
      <c r="B734" s="31" t="s">
        <v>182</v>
      </c>
      <c r="C734">
        <v>0</v>
      </c>
      <c r="D734">
        <v>6</v>
      </c>
      <c r="E734">
        <v>0</v>
      </c>
      <c r="G734" s="4">
        <f t="shared" si="677"/>
        <v>0</v>
      </c>
      <c r="J734" s="28" t="str">
        <f t="shared" si="678"/>
        <v>Ram Fuster i Rabés O, carrer</v>
      </c>
      <c r="K734" s="4">
        <f t="shared" si="679"/>
        <v>0</v>
      </c>
      <c r="M734">
        <v>40.11</v>
      </c>
      <c r="O734" s="4">
        <f t="shared" si="680"/>
        <v>0</v>
      </c>
      <c r="T734" s="4"/>
      <c r="U734" s="4"/>
      <c r="V734" s="4"/>
    </row>
    <row r="735" spans="1:22" ht="12.75" customHeight="1" x14ac:dyDescent="0.2">
      <c r="A735" s="33">
        <v>1</v>
      </c>
      <c r="B735" s="31" t="s">
        <v>185</v>
      </c>
      <c r="C735">
        <v>1</v>
      </c>
      <c r="D735">
        <v>55</v>
      </c>
      <c r="E735">
        <v>1.2</v>
      </c>
      <c r="G735" s="4">
        <f t="shared" si="677"/>
        <v>66</v>
      </c>
      <c r="J735" s="28" t="str">
        <f t="shared" si="678"/>
        <v>C/Miquel Parcerisa E, vorera</v>
      </c>
      <c r="K735" s="4">
        <f t="shared" si="679"/>
        <v>66</v>
      </c>
      <c r="M735">
        <v>40.11</v>
      </c>
      <c r="O735" s="4">
        <f t="shared" si="680"/>
        <v>2647.2599999999998</v>
      </c>
      <c r="T735" s="4"/>
      <c r="U735" s="4"/>
      <c r="V735" s="4"/>
    </row>
    <row r="736" spans="1:22" ht="12.75" customHeight="1" x14ac:dyDescent="0.2">
      <c r="A736" s="33">
        <v>1</v>
      </c>
      <c r="B736" s="31" t="s">
        <v>188</v>
      </c>
      <c r="C736">
        <v>0</v>
      </c>
      <c r="D736">
        <v>0</v>
      </c>
      <c r="E736">
        <v>0</v>
      </c>
      <c r="G736" s="4">
        <f t="shared" ref="G736" si="701">C736*D736*E736</f>
        <v>0</v>
      </c>
      <c r="J736" s="28" t="str">
        <f t="shared" ref="J736" si="702">B736</f>
        <v>C/Miquel Parcerisa E, carrer</v>
      </c>
      <c r="K736" s="4">
        <f t="shared" ref="K736" si="703">G736</f>
        <v>0</v>
      </c>
      <c r="M736">
        <v>40.11</v>
      </c>
      <c r="O736" s="4">
        <f t="shared" ref="O736" si="704">K736*M736</f>
        <v>0</v>
      </c>
      <c r="T736" s="4"/>
      <c r="U736" s="4"/>
      <c r="V736" s="4"/>
    </row>
    <row r="737" spans="1:24" ht="12.75" customHeight="1" x14ac:dyDescent="0.2">
      <c r="A737" s="33">
        <v>1</v>
      </c>
      <c r="B737" s="31" t="s">
        <v>186</v>
      </c>
      <c r="C737">
        <v>1</v>
      </c>
      <c r="D737">
        <v>145</v>
      </c>
      <c r="E737">
        <v>1</v>
      </c>
      <c r="G737" s="4">
        <f t="shared" ref="G737" si="705">C737*D737*E737</f>
        <v>145</v>
      </c>
      <c r="J737" s="28" t="str">
        <f t="shared" ref="J737" si="706">B737</f>
        <v>C/Miquel Parcerisa O, vorera</v>
      </c>
      <c r="K737" s="4">
        <f t="shared" ref="K737" si="707">G737</f>
        <v>145</v>
      </c>
      <c r="M737">
        <v>40.11</v>
      </c>
      <c r="O737" s="4">
        <f t="shared" ref="O737" si="708">K737*M737</f>
        <v>5815.95</v>
      </c>
      <c r="T737" s="4"/>
      <c r="U737" s="4"/>
      <c r="V737" s="4"/>
    </row>
    <row r="738" spans="1:24" ht="12.75" customHeight="1" x14ac:dyDescent="0.2">
      <c r="A738" s="33">
        <v>1</v>
      </c>
      <c r="B738" s="31" t="s">
        <v>187</v>
      </c>
      <c r="C738">
        <v>0</v>
      </c>
      <c r="D738">
        <v>45</v>
      </c>
      <c r="E738">
        <v>0</v>
      </c>
      <c r="G738" s="4">
        <f t="shared" si="677"/>
        <v>0</v>
      </c>
      <c r="J738" s="28" t="str">
        <f t="shared" si="678"/>
        <v>C/Miquel Parcerisa O, carrer</v>
      </c>
      <c r="K738" s="4">
        <f t="shared" si="679"/>
        <v>0</v>
      </c>
      <c r="M738">
        <v>40.11</v>
      </c>
      <c r="O738" s="4">
        <f t="shared" si="680"/>
        <v>0</v>
      </c>
      <c r="T738" s="4"/>
      <c r="U738" s="4"/>
      <c r="V738" s="4"/>
    </row>
    <row r="739" spans="1:24" ht="14.25" customHeight="1" x14ac:dyDescent="0.2">
      <c r="A739" s="33">
        <v>1</v>
      </c>
      <c r="B739" s="31" t="s">
        <v>200</v>
      </c>
      <c r="C739">
        <v>1</v>
      </c>
      <c r="D739">
        <v>45</v>
      </c>
      <c r="E739">
        <v>1.2</v>
      </c>
      <c r="G739" s="4">
        <f t="shared" si="677"/>
        <v>54</v>
      </c>
      <c r="J739" s="28" t="str">
        <f t="shared" si="678"/>
        <v>Zona Pl. Catalunya, vorera</v>
      </c>
      <c r="K739" s="4">
        <f t="shared" si="679"/>
        <v>54</v>
      </c>
      <c r="M739">
        <v>40.11</v>
      </c>
      <c r="O739" s="4">
        <f t="shared" si="680"/>
        <v>2165.94</v>
      </c>
      <c r="T739" s="4"/>
      <c r="U739" s="4"/>
      <c r="V739" s="4"/>
    </row>
    <row r="740" spans="1:24" x14ac:dyDescent="0.2">
      <c r="A740" s="33">
        <v>1</v>
      </c>
      <c r="B740" s="31" t="s">
        <v>195</v>
      </c>
      <c r="C740">
        <v>1</v>
      </c>
      <c r="D740">
        <v>90</v>
      </c>
      <c r="E740">
        <v>1</v>
      </c>
      <c r="G740" s="4">
        <f t="shared" ref="G740" si="709">C740*D740*E740</f>
        <v>90</v>
      </c>
      <c r="J740" s="28" t="str">
        <f t="shared" ref="J740" si="710">B740</f>
        <v>C de Pompeu Fabra, vorera</v>
      </c>
      <c r="K740" s="4">
        <f t="shared" ref="K740" si="711">G740</f>
        <v>90</v>
      </c>
      <c r="M740">
        <v>40.11</v>
      </c>
      <c r="O740" s="4">
        <f t="shared" ref="O740" si="712">K740*M740</f>
        <v>3609.9</v>
      </c>
      <c r="T740" s="4"/>
      <c r="U740" s="4"/>
      <c r="V740" s="4"/>
    </row>
    <row r="741" spans="1:24" x14ac:dyDescent="0.2">
      <c r="A741" s="33">
        <v>1</v>
      </c>
      <c r="B741" s="31" t="s">
        <v>211</v>
      </c>
      <c r="C741">
        <v>0</v>
      </c>
      <c r="D741">
        <v>36</v>
      </c>
      <c r="E741">
        <v>0</v>
      </c>
      <c r="G741" s="4">
        <f t="shared" si="677"/>
        <v>0</v>
      </c>
      <c r="J741" s="28" t="str">
        <f t="shared" si="678"/>
        <v>C de Pompeu Fabra, enllaç</v>
      </c>
      <c r="K741" s="4">
        <f t="shared" si="679"/>
        <v>0</v>
      </c>
      <c r="M741">
        <v>40.11</v>
      </c>
      <c r="O741" s="4">
        <f t="shared" si="680"/>
        <v>0</v>
      </c>
      <c r="T741" s="4"/>
      <c r="U741" s="4"/>
      <c r="V741" s="4"/>
    </row>
    <row r="742" spans="1:24" x14ac:dyDescent="0.2">
      <c r="A742" s="33">
        <v>1</v>
      </c>
      <c r="B742" s="31" t="s">
        <v>197</v>
      </c>
      <c r="C742">
        <v>1</v>
      </c>
      <c r="D742">
        <v>115</v>
      </c>
      <c r="E742">
        <v>1</v>
      </c>
      <c r="G742" s="4">
        <f t="shared" ref="G742" si="713">C742*D742*E742</f>
        <v>115</v>
      </c>
      <c r="J742" s="28" t="str">
        <f t="shared" ref="J742" si="714">B742</f>
        <v>Carrer Estació, vorera</v>
      </c>
      <c r="K742" s="4">
        <f t="shared" ref="K742" si="715">G742</f>
        <v>115</v>
      </c>
      <c r="M742">
        <v>40.11</v>
      </c>
      <c r="O742" s="4">
        <f t="shared" ref="O742" si="716">K742*M742</f>
        <v>4612.6499999999996</v>
      </c>
      <c r="T742" s="4"/>
      <c r="U742" s="4"/>
      <c r="V742" s="4"/>
    </row>
    <row r="743" spans="1:24" x14ac:dyDescent="0.2">
      <c r="A743" s="33">
        <v>1</v>
      </c>
      <c r="B743" s="31" t="s">
        <v>196</v>
      </c>
      <c r="C743">
        <v>0</v>
      </c>
      <c r="D743">
        <v>8</v>
      </c>
      <c r="E743">
        <v>0</v>
      </c>
      <c r="G743" s="4">
        <f t="shared" si="677"/>
        <v>0</v>
      </c>
      <c r="J743" s="28" t="str">
        <f t="shared" si="678"/>
        <v xml:space="preserve">Carrer Estació, creuament </v>
      </c>
      <c r="K743" s="4">
        <f t="shared" si="679"/>
        <v>0</v>
      </c>
      <c r="M743">
        <v>40.11</v>
      </c>
      <c r="O743" s="4">
        <f t="shared" si="680"/>
        <v>0</v>
      </c>
      <c r="T743" s="4"/>
      <c r="U743" s="4"/>
      <c r="V743" s="4"/>
    </row>
    <row r="744" spans="1:24" x14ac:dyDescent="0.2">
      <c r="A744" s="33">
        <v>2</v>
      </c>
      <c r="B744" s="31" t="s">
        <v>189</v>
      </c>
      <c r="C744">
        <v>2</v>
      </c>
      <c r="D744">
        <v>113</v>
      </c>
      <c r="E744">
        <v>1</v>
      </c>
      <c r="G744" s="4">
        <f t="shared" ref="G744" si="717">C744*D744*E744</f>
        <v>226</v>
      </c>
      <c r="J744" s="28" t="str">
        <f t="shared" ref="J744:J751" si="718">B744</f>
        <v>Carrer d’Alfons XIII, vorera</v>
      </c>
      <c r="K744" s="4">
        <f>G744</f>
        <v>226</v>
      </c>
      <c r="M744">
        <v>40.11</v>
      </c>
      <c r="O744" s="4">
        <f t="shared" ref="O744:O751" si="719">K744*M744</f>
        <v>9064.86</v>
      </c>
      <c r="T744" s="4"/>
      <c r="U744" s="4"/>
      <c r="V744" s="4"/>
    </row>
    <row r="745" spans="1:24" x14ac:dyDescent="0.2">
      <c r="A745" s="33">
        <v>1</v>
      </c>
      <c r="B745" s="31" t="s">
        <v>190</v>
      </c>
      <c r="C745">
        <v>0</v>
      </c>
      <c r="D745">
        <v>4</v>
      </c>
      <c r="E745">
        <v>0</v>
      </c>
      <c r="G745" s="4">
        <f t="shared" si="677"/>
        <v>0</v>
      </c>
      <c r="J745" s="28" t="str">
        <f t="shared" si="718"/>
        <v>Carrer d’Alfons XIII, carrer</v>
      </c>
      <c r="K745" s="4">
        <f>G745</f>
        <v>0</v>
      </c>
      <c r="M745">
        <v>40.11</v>
      </c>
      <c r="O745" s="4">
        <f t="shared" si="719"/>
        <v>0</v>
      </c>
      <c r="T745" s="4"/>
      <c r="U745" s="4"/>
      <c r="V745" s="4"/>
    </row>
    <row r="746" spans="1:24" x14ac:dyDescent="0.2">
      <c r="A746" s="33">
        <v>1</v>
      </c>
      <c r="B746" s="31" t="s">
        <v>98</v>
      </c>
      <c r="C746">
        <v>0</v>
      </c>
      <c r="D746">
        <v>225</v>
      </c>
      <c r="E746">
        <v>0</v>
      </c>
      <c r="G746" s="4">
        <f>C746*D746*E746</f>
        <v>0</v>
      </c>
      <c r="J746" s="28" t="str">
        <f t="shared" si="718"/>
        <v xml:space="preserve">Ctra N-II, lateral sud, </v>
      </c>
      <c r="K746" s="4">
        <f t="shared" ref="K746:K751" si="720">G746</f>
        <v>0</v>
      </c>
      <c r="M746">
        <v>40.11</v>
      </c>
      <c r="O746" s="4">
        <f t="shared" si="719"/>
        <v>0</v>
      </c>
      <c r="T746" s="4"/>
      <c r="U746" s="4"/>
      <c r="V746" s="4"/>
    </row>
    <row r="747" spans="1:24" ht="12.75" customHeight="1" x14ac:dyDescent="0.2">
      <c r="A747" s="33">
        <v>1</v>
      </c>
      <c r="B747" s="31" t="s">
        <v>198</v>
      </c>
      <c r="C747">
        <v>1</v>
      </c>
      <c r="D747">
        <v>15</v>
      </c>
      <c r="E747">
        <v>1.2</v>
      </c>
      <c r="G747" s="4">
        <f t="shared" ref="G747" si="721">C747*D747*E747</f>
        <v>18</v>
      </c>
      <c r="J747" s="28" t="str">
        <f t="shared" si="718"/>
        <v>Ctra N-II-C/Costareta, vorera</v>
      </c>
      <c r="K747" s="4">
        <f t="shared" ref="K747" si="722">G747</f>
        <v>18</v>
      </c>
      <c r="M747">
        <v>40.11</v>
      </c>
      <c r="O747" s="4">
        <f t="shared" si="719"/>
        <v>721.98</v>
      </c>
      <c r="R747" s="13"/>
      <c r="T747" s="4"/>
      <c r="U747" s="4"/>
      <c r="V747" s="4"/>
    </row>
    <row r="748" spans="1:24" ht="12.75" customHeight="1" x14ac:dyDescent="0.2">
      <c r="A748" s="33">
        <v>1</v>
      </c>
      <c r="B748" s="31" t="s">
        <v>199</v>
      </c>
      <c r="C748">
        <v>0</v>
      </c>
      <c r="D748">
        <v>30</v>
      </c>
      <c r="E748">
        <v>0</v>
      </c>
      <c r="G748" s="4">
        <f t="shared" si="677"/>
        <v>0</v>
      </c>
      <c r="J748" s="28" t="str">
        <f t="shared" si="718"/>
        <v>Ctra N-II-C/Costareta, carrer</v>
      </c>
      <c r="K748" s="4">
        <f t="shared" si="720"/>
        <v>0</v>
      </c>
      <c r="M748">
        <v>40.11</v>
      </c>
      <c r="O748" s="4">
        <f t="shared" si="719"/>
        <v>0</v>
      </c>
      <c r="S748" s="38" t="s">
        <v>263</v>
      </c>
      <c r="T748" s="38" t="s">
        <v>71</v>
      </c>
      <c r="U748" s="38" t="s">
        <v>71</v>
      </c>
      <c r="V748" s="38" t="s">
        <v>73</v>
      </c>
      <c r="W748" s="38" t="s">
        <v>261</v>
      </c>
      <c r="X748" s="38" t="s">
        <v>265</v>
      </c>
    </row>
    <row r="749" spans="1:24" ht="13.5" customHeight="1" x14ac:dyDescent="0.2">
      <c r="A749" s="33">
        <v>1</v>
      </c>
      <c r="B749" s="31" t="s">
        <v>183</v>
      </c>
      <c r="C749">
        <v>0</v>
      </c>
      <c r="D749">
        <v>20</v>
      </c>
      <c r="E749">
        <v>0</v>
      </c>
      <c r="G749" s="20">
        <f>C749*D749*E749</f>
        <v>0</v>
      </c>
      <c r="J749" s="28" t="str">
        <f t="shared" si="718"/>
        <v>Carrer de la Via Fèrria</v>
      </c>
      <c r="K749" s="4">
        <f t="shared" ref="K749:K750" si="723">G749</f>
        <v>0</v>
      </c>
      <c r="M749">
        <v>40.11</v>
      </c>
      <c r="O749" s="4">
        <f t="shared" si="719"/>
        <v>0</v>
      </c>
      <c r="S749" s="38" t="s">
        <v>264</v>
      </c>
      <c r="T749" s="38" t="s">
        <v>72</v>
      </c>
      <c r="U749" s="38" t="s">
        <v>72</v>
      </c>
      <c r="V749" s="38" t="s">
        <v>74</v>
      </c>
      <c r="W749" s="33"/>
      <c r="X749" s="33" t="s">
        <v>266</v>
      </c>
    </row>
    <row r="750" spans="1:24" ht="13.5" customHeight="1" x14ac:dyDescent="0.2">
      <c r="A750" s="33">
        <v>1</v>
      </c>
      <c r="B750" s="31" t="s">
        <v>184</v>
      </c>
      <c r="C750">
        <v>0</v>
      </c>
      <c r="D750">
        <v>25</v>
      </c>
      <c r="E750">
        <v>0</v>
      </c>
      <c r="G750" s="20">
        <f>C750*D750*E750</f>
        <v>0</v>
      </c>
      <c r="J750" s="28" t="str">
        <f t="shared" ref="J750" si="724">B750</f>
        <v>Creuament sota Via</v>
      </c>
      <c r="K750" s="4">
        <f t="shared" si="723"/>
        <v>0</v>
      </c>
      <c r="M750">
        <v>40.11</v>
      </c>
      <c r="O750" s="4">
        <f t="shared" ref="O750" si="725">K750*M750</f>
        <v>0</v>
      </c>
      <c r="S750" s="33"/>
      <c r="T750" s="38" t="s">
        <v>69</v>
      </c>
      <c r="U750" s="38" t="s">
        <v>70</v>
      </c>
      <c r="V750" s="33" t="s">
        <v>262</v>
      </c>
      <c r="W750" s="33"/>
      <c r="X750" s="33"/>
    </row>
    <row r="751" spans="1:24" ht="13.5" customHeight="1" x14ac:dyDescent="0.2">
      <c r="A751" s="33">
        <v>4</v>
      </c>
      <c r="B751" s="31" t="s">
        <v>215</v>
      </c>
      <c r="C751">
        <v>0</v>
      </c>
      <c r="D751">
        <v>8</v>
      </c>
      <c r="E751">
        <v>0</v>
      </c>
      <c r="G751" s="20">
        <f>C751*D751*E751</f>
        <v>0</v>
      </c>
      <c r="J751" s="28" t="str">
        <f t="shared" si="718"/>
        <v>Trams hidrants</v>
      </c>
      <c r="K751" s="4">
        <f t="shared" si="720"/>
        <v>0</v>
      </c>
      <c r="M751">
        <v>40.11</v>
      </c>
      <c r="O751" s="4">
        <f t="shared" si="719"/>
        <v>0</v>
      </c>
      <c r="T751" s="4"/>
      <c r="U751" s="4"/>
      <c r="V751" s="4"/>
    </row>
    <row r="752" spans="1:24" x14ac:dyDescent="0.2">
      <c r="G752" s="4"/>
      <c r="K752" s="4"/>
      <c r="O752" s="4"/>
      <c r="R752" s="13" t="s">
        <v>70</v>
      </c>
      <c r="S752">
        <f>G753*0.3</f>
        <v>486.59999999999997</v>
      </c>
      <c r="T752" s="4"/>
      <c r="U752" s="4">
        <f>S752+U708</f>
        <v>562.91249999999991</v>
      </c>
      <c r="V752" s="4">
        <f>S752/7.5</f>
        <v>64.88</v>
      </c>
      <c r="W752" s="4">
        <f>V752+W708</f>
        <v>75.054999999999993</v>
      </c>
    </row>
    <row r="753" spans="1:24" x14ac:dyDescent="0.2">
      <c r="B753" s="9" t="s">
        <v>26</v>
      </c>
      <c r="G753" s="6">
        <f>SUM(G715:G751)</f>
        <v>1622</v>
      </c>
      <c r="J753" s="9" t="s">
        <v>26</v>
      </c>
      <c r="K753" s="6">
        <f>G753</f>
        <v>1622</v>
      </c>
      <c r="O753" s="6">
        <f>SUM(O715:O751)</f>
        <v>65058.420000000013</v>
      </c>
      <c r="R753" s="13" t="s">
        <v>69</v>
      </c>
      <c r="S753">
        <f>G753*0.3</f>
        <v>486.59999999999997</v>
      </c>
      <c r="T753" s="4">
        <f>S753+T709</f>
        <v>1175.9620600000001</v>
      </c>
      <c r="U753" s="4"/>
      <c r="V753" s="4">
        <f>S753/7.5</f>
        <v>64.88</v>
      </c>
      <c r="W753" s="4">
        <f>V753+W709</f>
        <v>156.79494133333333</v>
      </c>
      <c r="X753">
        <f>T753/7.5</f>
        <v>156.79494133333336</v>
      </c>
    </row>
    <row r="754" spans="1:24" x14ac:dyDescent="0.2">
      <c r="B754" s="9"/>
      <c r="G754" s="6"/>
      <c r="J754" s="9"/>
      <c r="K754" s="6"/>
      <c r="O754" s="6"/>
      <c r="T754" s="4"/>
      <c r="U754" s="4"/>
      <c r="V754" s="4"/>
    </row>
    <row r="755" spans="1:24" x14ac:dyDescent="0.2">
      <c r="C755" s="2" t="s">
        <v>0</v>
      </c>
      <c r="D755" s="2" t="s">
        <v>1</v>
      </c>
      <c r="E755" s="2"/>
      <c r="F755" s="18"/>
      <c r="G755" s="18" t="s">
        <v>19</v>
      </c>
      <c r="K755" s="18" t="str">
        <f>G755</f>
        <v>Total ml</v>
      </c>
      <c r="L755" s="2"/>
      <c r="M755" s="2" t="s">
        <v>22</v>
      </c>
      <c r="N755" s="2"/>
      <c r="O755" s="18" t="s">
        <v>122</v>
      </c>
      <c r="T755" s="4"/>
      <c r="U755" s="4"/>
      <c r="V755" s="4"/>
    </row>
    <row r="756" spans="1:24" x14ac:dyDescent="0.2">
      <c r="A756" s="13" t="s">
        <v>137</v>
      </c>
      <c r="I756" t="str">
        <f>A756</f>
        <v>Vorada de vorera amb bloc de formigó</v>
      </c>
      <c r="T756" s="4"/>
      <c r="U756" s="4"/>
      <c r="V756" s="4"/>
    </row>
    <row r="757" spans="1:24" x14ac:dyDescent="0.2">
      <c r="A757" s="13" t="s">
        <v>138</v>
      </c>
      <c r="G757" s="4"/>
      <c r="I757" t="str">
        <f>A757</f>
        <v>prefabricat, sobre solera de formigó</v>
      </c>
      <c r="K757" s="4"/>
      <c r="O757" s="4"/>
      <c r="T757" s="4"/>
      <c r="U757" s="4"/>
      <c r="V757" s="4"/>
    </row>
    <row r="758" spans="1:24" x14ac:dyDescent="0.2">
      <c r="A758" t="s">
        <v>88</v>
      </c>
      <c r="G758" s="4"/>
      <c r="I758" t="str">
        <f>A758</f>
        <v>HM-20/P/20/IIa de consistència plàstica,</v>
      </c>
      <c r="K758" s="4"/>
      <c r="O758" s="4"/>
      <c r="T758" s="4"/>
      <c r="U758" s="4"/>
      <c r="V758" s="4"/>
    </row>
    <row r="759" spans="1:24" x14ac:dyDescent="0.2">
      <c r="A759" s="13" t="s">
        <v>139</v>
      </c>
      <c r="G759" s="4"/>
      <c r="I759" t="str">
        <f>A759</f>
        <v>tot acabat.</v>
      </c>
      <c r="K759" s="4"/>
      <c r="O759" s="4"/>
      <c r="T759" s="4"/>
      <c r="U759" s="4"/>
      <c r="V759" s="4"/>
    </row>
    <row r="760" spans="1:24" ht="18" customHeight="1" x14ac:dyDescent="0.2">
      <c r="A760" s="33">
        <v>1</v>
      </c>
      <c r="B760" s="28" t="s">
        <v>175</v>
      </c>
      <c r="C760">
        <v>1</v>
      </c>
      <c r="D760">
        <v>150</v>
      </c>
      <c r="G760" s="4">
        <f t="shared" ref="G760:G791" si="726">C760*D760</f>
        <v>150</v>
      </c>
      <c r="J760" s="28" t="str">
        <f t="shared" ref="J760:J786" si="727">B760</f>
        <v>C St Josep Est, vorera</v>
      </c>
      <c r="K760" s="4">
        <f t="shared" ref="K760:K786" si="728">G760</f>
        <v>150</v>
      </c>
      <c r="M760">
        <v>13.81</v>
      </c>
      <c r="O760" s="4">
        <f t="shared" ref="O760:O786" si="729">K760*M760</f>
        <v>2071.5</v>
      </c>
      <c r="T760" s="4"/>
      <c r="U760" s="4"/>
      <c r="V760" s="4"/>
    </row>
    <row r="761" spans="1:24" x14ac:dyDescent="0.2">
      <c r="A761" s="33">
        <v>1</v>
      </c>
      <c r="B761" s="28" t="s">
        <v>176</v>
      </c>
      <c r="C761">
        <v>0</v>
      </c>
      <c r="D761">
        <v>6</v>
      </c>
      <c r="G761" s="4">
        <f>C761*D761</f>
        <v>0</v>
      </c>
      <c r="J761" s="28" t="str">
        <f t="shared" si="727"/>
        <v>C St Josep Est, carrer</v>
      </c>
      <c r="K761" s="4">
        <f t="shared" si="728"/>
        <v>0</v>
      </c>
      <c r="M761">
        <v>13.81</v>
      </c>
      <c r="O761" s="4">
        <f t="shared" si="729"/>
        <v>0</v>
      </c>
      <c r="T761" s="4"/>
      <c r="U761" s="4"/>
      <c r="V761" s="4"/>
    </row>
    <row r="762" spans="1:24" x14ac:dyDescent="0.2">
      <c r="A762" s="33">
        <v>1</v>
      </c>
      <c r="B762" s="28" t="s">
        <v>177</v>
      </c>
      <c r="C762">
        <v>1</v>
      </c>
      <c r="D762">
        <v>166</v>
      </c>
      <c r="G762" s="4">
        <f t="shared" ref="G762" si="730">C762*D762</f>
        <v>166</v>
      </c>
      <c r="J762" s="28" t="str">
        <f t="shared" si="727"/>
        <v>C St Josep Oest, vorera</v>
      </c>
      <c r="K762" s="4">
        <f t="shared" si="728"/>
        <v>166</v>
      </c>
      <c r="M762">
        <v>13.81</v>
      </c>
      <c r="O762" s="4">
        <f t="shared" si="729"/>
        <v>2292.46</v>
      </c>
      <c r="V762" s="4"/>
    </row>
    <row r="763" spans="1:24" x14ac:dyDescent="0.2">
      <c r="A763" s="33">
        <v>1</v>
      </c>
      <c r="B763" s="28" t="s">
        <v>178</v>
      </c>
      <c r="C763">
        <v>0</v>
      </c>
      <c r="D763">
        <v>9</v>
      </c>
      <c r="G763" s="4">
        <f>C763*D763</f>
        <v>0</v>
      </c>
      <c r="J763" s="28" t="str">
        <f t="shared" si="727"/>
        <v>C St Josep Oest, carrer</v>
      </c>
      <c r="K763" s="4">
        <f t="shared" si="728"/>
        <v>0</v>
      </c>
      <c r="M763">
        <v>13.81</v>
      </c>
      <c r="O763" s="4">
        <f t="shared" si="729"/>
        <v>0</v>
      </c>
      <c r="V763" s="4"/>
    </row>
    <row r="764" spans="1:24" x14ac:dyDescent="0.2">
      <c r="A764" s="33">
        <v>1</v>
      </c>
      <c r="B764" s="31" t="s">
        <v>191</v>
      </c>
      <c r="C764">
        <v>0</v>
      </c>
      <c r="D764">
        <v>56</v>
      </c>
      <c r="G764" s="4">
        <f t="shared" ref="G764" si="731">C764*D764</f>
        <v>0</v>
      </c>
      <c r="J764" s="28" t="str">
        <f t="shared" ref="J764" si="732">B764</f>
        <v>C Ponent, carrer</v>
      </c>
      <c r="K764" s="4">
        <f t="shared" ref="K764" si="733">G764</f>
        <v>0</v>
      </c>
      <c r="M764">
        <v>13.81</v>
      </c>
      <c r="O764" s="4">
        <f t="shared" ref="O764" si="734">K764*M764</f>
        <v>0</v>
      </c>
      <c r="T764" s="4"/>
      <c r="U764" s="4"/>
      <c r="V764" s="4"/>
    </row>
    <row r="765" spans="1:24" x14ac:dyDescent="0.2">
      <c r="A765" s="33">
        <v>2</v>
      </c>
      <c r="B765" s="31" t="s">
        <v>204</v>
      </c>
      <c r="C765">
        <v>2</v>
      </c>
      <c r="D765">
        <v>30</v>
      </c>
      <c r="G765" s="4">
        <f t="shared" si="726"/>
        <v>60</v>
      </c>
      <c r="J765" s="28" t="str">
        <f t="shared" si="727"/>
        <v>C Ponent, vorera</v>
      </c>
      <c r="K765" s="4">
        <f t="shared" si="728"/>
        <v>60</v>
      </c>
      <c r="M765">
        <v>13.81</v>
      </c>
      <c r="O765" s="4">
        <f t="shared" si="729"/>
        <v>828.6</v>
      </c>
      <c r="T765" s="4"/>
      <c r="U765" s="4"/>
      <c r="V765" s="4"/>
    </row>
    <row r="766" spans="1:24" x14ac:dyDescent="0.2">
      <c r="A766" s="33">
        <v>1</v>
      </c>
      <c r="B766" s="31" t="s">
        <v>192</v>
      </c>
      <c r="C766">
        <v>0</v>
      </c>
      <c r="D766">
        <v>105</v>
      </c>
      <c r="G766" s="4">
        <f t="shared" si="726"/>
        <v>0</v>
      </c>
      <c r="J766" s="28" t="str">
        <f t="shared" si="727"/>
        <v>C Ramon Felip, carrer</v>
      </c>
      <c r="K766" s="4">
        <f t="shared" si="728"/>
        <v>0</v>
      </c>
      <c r="M766">
        <v>13.81</v>
      </c>
      <c r="O766" s="4">
        <f t="shared" si="729"/>
        <v>0</v>
      </c>
      <c r="T766" s="4"/>
      <c r="U766" s="4"/>
      <c r="V766" s="4"/>
    </row>
    <row r="767" spans="1:24" x14ac:dyDescent="0.2">
      <c r="A767" s="33">
        <v>1</v>
      </c>
      <c r="B767" s="31" t="s">
        <v>193</v>
      </c>
      <c r="C767">
        <v>0</v>
      </c>
      <c r="D767">
        <v>185</v>
      </c>
      <c r="G767" s="4">
        <f t="shared" ref="G767" si="735">C767*D767</f>
        <v>0</v>
      </c>
      <c r="J767" s="28" t="str">
        <f t="shared" ref="J767" si="736">B767</f>
        <v>Carrer de Lleida, carrer</v>
      </c>
      <c r="K767" s="4">
        <f t="shared" ref="K767" si="737">G767</f>
        <v>0</v>
      </c>
      <c r="M767">
        <v>13.81</v>
      </c>
      <c r="O767" s="4">
        <f t="shared" ref="O767" si="738">K767*M767</f>
        <v>0</v>
      </c>
      <c r="T767" s="4"/>
      <c r="U767" s="4"/>
      <c r="V767" s="4"/>
    </row>
    <row r="768" spans="1:24" x14ac:dyDescent="0.2">
      <c r="A768" s="33">
        <v>1</v>
      </c>
      <c r="B768" s="31" t="s">
        <v>202</v>
      </c>
      <c r="C768">
        <v>1</v>
      </c>
      <c r="D768">
        <v>22</v>
      </c>
      <c r="G768" s="4">
        <f t="shared" si="726"/>
        <v>22</v>
      </c>
      <c r="J768" s="28" t="str">
        <f t="shared" si="727"/>
        <v>Carrer de Lleida, vorera</v>
      </c>
      <c r="K768" s="4">
        <f t="shared" si="728"/>
        <v>22</v>
      </c>
      <c r="M768">
        <v>13.81</v>
      </c>
      <c r="O768" s="4">
        <f t="shared" si="729"/>
        <v>303.82</v>
      </c>
      <c r="T768" s="4"/>
      <c r="U768" s="4"/>
      <c r="V768" s="4"/>
    </row>
    <row r="769" spans="1:22" x14ac:dyDescent="0.2">
      <c r="A769" s="33">
        <v>1</v>
      </c>
      <c r="B769" s="31" t="s">
        <v>203</v>
      </c>
      <c r="C769">
        <v>0</v>
      </c>
      <c r="D769">
        <v>12</v>
      </c>
      <c r="G769" s="4">
        <f t="shared" si="726"/>
        <v>0</v>
      </c>
      <c r="J769" s="28" t="str">
        <f t="shared" si="727"/>
        <v>Carrer de Lleida, enllaç N-II</v>
      </c>
      <c r="K769" s="4">
        <f t="shared" si="728"/>
        <v>0</v>
      </c>
      <c r="M769">
        <v>13.81</v>
      </c>
      <c r="O769" s="4">
        <f t="shared" si="729"/>
        <v>0</v>
      </c>
      <c r="T769" s="4"/>
      <c r="U769" s="4"/>
      <c r="V769" s="4"/>
    </row>
    <row r="770" spans="1:22" x14ac:dyDescent="0.2">
      <c r="A770" s="33">
        <v>1</v>
      </c>
      <c r="B770" s="31" t="s">
        <v>212</v>
      </c>
      <c r="C770">
        <v>1</v>
      </c>
      <c r="D770">
        <v>20</v>
      </c>
      <c r="G770" s="4">
        <f t="shared" ref="G770" si="739">C770*D770</f>
        <v>20</v>
      </c>
      <c r="J770" s="28" t="str">
        <f t="shared" ref="J770" si="740">B770</f>
        <v>Plaça Font, vorera</v>
      </c>
      <c r="K770" s="4">
        <f t="shared" ref="K770" si="741">G770</f>
        <v>20</v>
      </c>
      <c r="M770">
        <v>13.81</v>
      </c>
      <c r="O770" s="4">
        <f t="shared" ref="O770" si="742">K770*M770</f>
        <v>276.2</v>
      </c>
      <c r="T770" s="4"/>
      <c r="U770" s="4"/>
      <c r="V770" s="4"/>
    </row>
    <row r="771" spans="1:22" x14ac:dyDescent="0.2">
      <c r="A771" s="33">
        <v>1</v>
      </c>
      <c r="B771" s="31" t="s">
        <v>213</v>
      </c>
      <c r="C771">
        <v>0</v>
      </c>
      <c r="D771">
        <v>20</v>
      </c>
      <c r="G771" s="4">
        <f t="shared" si="726"/>
        <v>0</v>
      </c>
      <c r="J771" s="28" t="str">
        <f t="shared" si="727"/>
        <v>Plaça Font, enllaç</v>
      </c>
      <c r="K771" s="4">
        <f t="shared" si="728"/>
        <v>0</v>
      </c>
      <c r="M771">
        <v>13.81</v>
      </c>
      <c r="O771" s="4">
        <f t="shared" si="729"/>
        <v>0</v>
      </c>
      <c r="T771" s="4"/>
      <c r="U771" s="4"/>
      <c r="V771" s="4"/>
    </row>
    <row r="772" spans="1:22" x14ac:dyDescent="0.2">
      <c r="A772" s="33">
        <v>2</v>
      </c>
      <c r="B772" s="31" t="s">
        <v>194</v>
      </c>
      <c r="C772">
        <v>2</v>
      </c>
      <c r="D772">
        <v>108</v>
      </c>
      <c r="G772" s="4">
        <f t="shared" ref="G772" si="743">C772*D772</f>
        <v>216</v>
      </c>
      <c r="J772" s="28" t="str">
        <f t="shared" ref="J772" si="744">B772</f>
        <v>C de la Teuleria, vorera</v>
      </c>
      <c r="K772" s="4">
        <f t="shared" ref="K772" si="745">G772</f>
        <v>216</v>
      </c>
      <c r="M772">
        <v>13.81</v>
      </c>
      <c r="O772" s="4">
        <f t="shared" ref="O772" si="746">K772*M772</f>
        <v>2982.96</v>
      </c>
      <c r="T772" s="4"/>
      <c r="U772" s="4"/>
      <c r="V772" s="4"/>
    </row>
    <row r="773" spans="1:22" x14ac:dyDescent="0.2">
      <c r="A773" s="33">
        <v>1</v>
      </c>
      <c r="B773" s="31" t="s">
        <v>214</v>
      </c>
      <c r="C773">
        <v>0</v>
      </c>
      <c r="D773">
        <v>5</v>
      </c>
      <c r="G773" s="4">
        <f t="shared" si="726"/>
        <v>0</v>
      </c>
      <c r="J773" s="28" t="str">
        <f t="shared" si="727"/>
        <v>C de la Teuleria, carrer</v>
      </c>
      <c r="K773" s="4">
        <f t="shared" si="728"/>
        <v>0</v>
      </c>
      <c r="M773">
        <v>13.81</v>
      </c>
      <c r="O773" s="4">
        <f t="shared" si="729"/>
        <v>0</v>
      </c>
      <c r="T773" s="4"/>
      <c r="U773" s="4"/>
      <c r="V773" s="4"/>
    </row>
    <row r="774" spans="1:22" ht="13.5" customHeight="1" x14ac:dyDescent="0.2">
      <c r="A774" s="33">
        <v>1</v>
      </c>
      <c r="B774" s="31" t="s">
        <v>179</v>
      </c>
      <c r="C774">
        <v>1</v>
      </c>
      <c r="D774">
        <v>170</v>
      </c>
      <c r="G774" s="4">
        <f t="shared" ref="G774:G775" si="747">C774*D774</f>
        <v>170</v>
      </c>
      <c r="J774" s="28" t="str">
        <f t="shared" ref="J774:J775" si="748">B774</f>
        <v>Ram Fuster i Rabé E, vorera</v>
      </c>
      <c r="K774" s="4">
        <f t="shared" ref="K774:K775" si="749">G774</f>
        <v>170</v>
      </c>
      <c r="M774">
        <v>13.81</v>
      </c>
      <c r="O774" s="4">
        <f t="shared" ref="O774:O775" si="750">K774*M774</f>
        <v>2347.7000000000003</v>
      </c>
      <c r="T774" s="4"/>
      <c r="U774" s="4"/>
      <c r="V774" s="4"/>
    </row>
    <row r="775" spans="1:22" ht="13.5" customHeight="1" x14ac:dyDescent="0.2">
      <c r="A775" s="33">
        <v>1</v>
      </c>
      <c r="B775" s="31" t="s">
        <v>180</v>
      </c>
      <c r="C775">
        <v>0</v>
      </c>
      <c r="D775">
        <v>30</v>
      </c>
      <c r="G775" s="4">
        <f t="shared" si="747"/>
        <v>0</v>
      </c>
      <c r="J775" s="28" t="str">
        <f t="shared" si="748"/>
        <v>Ram Fuster i Rabés E, carrer</v>
      </c>
      <c r="K775" s="4">
        <f t="shared" si="749"/>
        <v>0</v>
      </c>
      <c r="M775">
        <v>13.81</v>
      </c>
      <c r="O775" s="4">
        <f t="shared" si="750"/>
        <v>0</v>
      </c>
      <c r="T775" s="4"/>
      <c r="U775" s="4"/>
      <c r="V775" s="4"/>
    </row>
    <row r="776" spans="1:22" ht="13.5" customHeight="1" x14ac:dyDescent="0.2">
      <c r="A776" s="33">
        <v>1</v>
      </c>
      <c r="B776" s="31" t="s">
        <v>181</v>
      </c>
      <c r="C776">
        <v>1</v>
      </c>
      <c r="D776">
        <v>180</v>
      </c>
      <c r="G776" s="4">
        <f t="shared" si="726"/>
        <v>180</v>
      </c>
      <c r="J776" s="28" t="str">
        <f t="shared" si="727"/>
        <v>Ram Fuster i Rabé O, vorera</v>
      </c>
      <c r="K776" s="4">
        <f t="shared" si="728"/>
        <v>180</v>
      </c>
      <c r="M776">
        <v>13.81</v>
      </c>
      <c r="O776" s="4">
        <f t="shared" si="729"/>
        <v>2485.8000000000002</v>
      </c>
      <c r="T776" s="4"/>
      <c r="U776" s="4"/>
      <c r="V776" s="4"/>
    </row>
    <row r="777" spans="1:22" ht="13.5" customHeight="1" x14ac:dyDescent="0.2">
      <c r="A777" s="33">
        <v>1</v>
      </c>
      <c r="B777" s="31" t="s">
        <v>182</v>
      </c>
      <c r="C777">
        <v>0</v>
      </c>
      <c r="D777">
        <v>6</v>
      </c>
      <c r="G777" s="4">
        <f t="shared" si="726"/>
        <v>0</v>
      </c>
      <c r="J777" s="28" t="str">
        <f t="shared" si="727"/>
        <v>Ram Fuster i Rabés O, carrer</v>
      </c>
      <c r="K777" s="4">
        <f t="shared" si="728"/>
        <v>0</v>
      </c>
      <c r="M777">
        <v>13.81</v>
      </c>
      <c r="O777" s="4">
        <f t="shared" si="729"/>
        <v>0</v>
      </c>
      <c r="T777" s="4"/>
      <c r="U777" s="4"/>
      <c r="V777" s="4"/>
    </row>
    <row r="778" spans="1:22" ht="12.75" customHeight="1" x14ac:dyDescent="0.2">
      <c r="A778" s="33">
        <v>1</v>
      </c>
      <c r="B778" s="31" t="s">
        <v>185</v>
      </c>
      <c r="C778">
        <v>1</v>
      </c>
      <c r="D778">
        <v>55</v>
      </c>
      <c r="G778" s="4">
        <f t="shared" si="726"/>
        <v>55</v>
      </c>
      <c r="J778" s="28" t="str">
        <f t="shared" si="727"/>
        <v>C/Miquel Parcerisa E, vorera</v>
      </c>
      <c r="K778" s="4">
        <f t="shared" si="728"/>
        <v>55</v>
      </c>
      <c r="M778">
        <v>13.81</v>
      </c>
      <c r="O778" s="4">
        <f t="shared" si="729"/>
        <v>759.55000000000007</v>
      </c>
      <c r="T778" s="4"/>
      <c r="U778" s="4"/>
      <c r="V778" s="4"/>
    </row>
    <row r="779" spans="1:22" ht="12.75" customHeight="1" x14ac:dyDescent="0.2">
      <c r="A779" s="33">
        <v>1</v>
      </c>
      <c r="B779" s="31" t="s">
        <v>188</v>
      </c>
      <c r="C779">
        <v>0</v>
      </c>
      <c r="D779">
        <v>0</v>
      </c>
      <c r="G779" s="4">
        <f t="shared" ref="G779" si="751">C779*D779</f>
        <v>0</v>
      </c>
      <c r="J779" s="28" t="str">
        <f t="shared" ref="J779" si="752">B779</f>
        <v>C/Miquel Parcerisa E, carrer</v>
      </c>
      <c r="K779" s="4">
        <f t="shared" ref="K779" si="753">G779</f>
        <v>0</v>
      </c>
      <c r="M779">
        <v>13.81</v>
      </c>
      <c r="O779" s="4">
        <f t="shared" ref="O779" si="754">K779*M779</f>
        <v>0</v>
      </c>
      <c r="T779" s="4"/>
      <c r="U779" s="4"/>
      <c r="V779" s="4"/>
    </row>
    <row r="780" spans="1:22" ht="12.75" customHeight="1" x14ac:dyDescent="0.2">
      <c r="A780" s="33">
        <v>1</v>
      </c>
      <c r="B780" s="31" t="s">
        <v>186</v>
      </c>
      <c r="C780">
        <v>1</v>
      </c>
      <c r="D780">
        <v>145</v>
      </c>
      <c r="G780" s="4">
        <f t="shared" ref="G780" si="755">C780*D780</f>
        <v>145</v>
      </c>
      <c r="J780" s="28" t="str">
        <f t="shared" ref="J780" si="756">B780</f>
        <v>C/Miquel Parcerisa O, vorera</v>
      </c>
      <c r="K780" s="4">
        <f t="shared" ref="K780" si="757">G780</f>
        <v>145</v>
      </c>
      <c r="M780">
        <v>13.81</v>
      </c>
      <c r="O780" s="4">
        <f t="shared" ref="O780" si="758">K780*M780</f>
        <v>2002.45</v>
      </c>
      <c r="T780" s="4"/>
      <c r="U780" s="4"/>
      <c r="V780" s="4"/>
    </row>
    <row r="781" spans="1:22" ht="12.75" customHeight="1" x14ac:dyDescent="0.2">
      <c r="A781" s="33">
        <v>1</v>
      </c>
      <c r="B781" s="31" t="s">
        <v>187</v>
      </c>
      <c r="C781">
        <v>0</v>
      </c>
      <c r="D781">
        <v>45</v>
      </c>
      <c r="G781" s="4">
        <f t="shared" si="726"/>
        <v>0</v>
      </c>
      <c r="J781" s="28" t="str">
        <f t="shared" si="727"/>
        <v>C/Miquel Parcerisa O, carrer</v>
      </c>
      <c r="K781" s="4">
        <f t="shared" si="728"/>
        <v>0</v>
      </c>
      <c r="M781">
        <v>13.81</v>
      </c>
      <c r="O781" s="4">
        <f t="shared" si="729"/>
        <v>0</v>
      </c>
      <c r="T781" s="4"/>
      <c r="U781" s="4"/>
      <c r="V781" s="4"/>
    </row>
    <row r="782" spans="1:22" ht="14.25" customHeight="1" x14ac:dyDescent="0.2">
      <c r="A782" s="33">
        <v>1</v>
      </c>
      <c r="B782" s="31" t="s">
        <v>200</v>
      </c>
      <c r="C782">
        <v>1</v>
      </c>
      <c r="D782">
        <v>45</v>
      </c>
      <c r="G782" s="4">
        <f t="shared" si="726"/>
        <v>45</v>
      </c>
      <c r="J782" s="28" t="str">
        <f t="shared" si="727"/>
        <v>Zona Pl. Catalunya, vorera</v>
      </c>
      <c r="K782" s="4">
        <f t="shared" si="728"/>
        <v>45</v>
      </c>
      <c r="M782">
        <v>13.81</v>
      </c>
      <c r="O782" s="4">
        <f t="shared" si="729"/>
        <v>621.45000000000005</v>
      </c>
      <c r="T782" s="4"/>
      <c r="U782" s="4"/>
      <c r="V782" s="4"/>
    </row>
    <row r="783" spans="1:22" x14ac:dyDescent="0.2">
      <c r="A783" s="33">
        <v>1</v>
      </c>
      <c r="B783" s="31" t="s">
        <v>195</v>
      </c>
      <c r="C783">
        <v>1</v>
      </c>
      <c r="D783">
        <v>90</v>
      </c>
      <c r="G783" s="4">
        <f t="shared" ref="G783" si="759">C783*D783</f>
        <v>90</v>
      </c>
      <c r="J783" s="28" t="str">
        <f t="shared" ref="J783" si="760">B783</f>
        <v>C de Pompeu Fabra, vorera</v>
      </c>
      <c r="K783" s="4">
        <f t="shared" ref="K783" si="761">G783</f>
        <v>90</v>
      </c>
      <c r="M783">
        <v>13.81</v>
      </c>
      <c r="O783" s="4">
        <f t="shared" ref="O783" si="762">K783*M783</f>
        <v>1242.9000000000001</v>
      </c>
      <c r="T783" s="4"/>
      <c r="U783" s="4"/>
      <c r="V783" s="4"/>
    </row>
    <row r="784" spans="1:22" x14ac:dyDescent="0.2">
      <c r="A784" s="33">
        <v>1</v>
      </c>
      <c r="B784" s="31" t="s">
        <v>211</v>
      </c>
      <c r="C784">
        <v>0</v>
      </c>
      <c r="D784">
        <v>36</v>
      </c>
      <c r="G784" s="4">
        <f t="shared" si="726"/>
        <v>0</v>
      </c>
      <c r="J784" s="28" t="str">
        <f t="shared" si="727"/>
        <v>C de Pompeu Fabra, enllaç</v>
      </c>
      <c r="K784" s="4">
        <f t="shared" si="728"/>
        <v>0</v>
      </c>
      <c r="M784">
        <v>13.81</v>
      </c>
      <c r="O784" s="4">
        <f t="shared" si="729"/>
        <v>0</v>
      </c>
      <c r="T784" s="4"/>
      <c r="U784" s="4"/>
      <c r="V784" s="4"/>
    </row>
    <row r="785" spans="1:26" x14ac:dyDescent="0.2">
      <c r="A785" s="33">
        <v>1</v>
      </c>
      <c r="B785" s="31" t="s">
        <v>197</v>
      </c>
      <c r="C785">
        <v>1</v>
      </c>
      <c r="D785">
        <v>115</v>
      </c>
      <c r="G785" s="4">
        <f t="shared" ref="G785" si="763">C785*D785</f>
        <v>115</v>
      </c>
      <c r="J785" s="28" t="str">
        <f t="shared" ref="J785" si="764">B785</f>
        <v>Carrer Estació, vorera</v>
      </c>
      <c r="K785" s="4">
        <f t="shared" ref="K785" si="765">G785</f>
        <v>115</v>
      </c>
      <c r="M785">
        <v>13.81</v>
      </c>
      <c r="O785" s="4">
        <f t="shared" ref="O785" si="766">K785*M785</f>
        <v>1588.15</v>
      </c>
      <c r="T785" s="4"/>
      <c r="U785" s="4"/>
      <c r="V785" s="4"/>
    </row>
    <row r="786" spans="1:26" x14ac:dyDescent="0.2">
      <c r="A786" s="33">
        <v>1</v>
      </c>
      <c r="B786" s="31" t="s">
        <v>196</v>
      </c>
      <c r="C786">
        <v>0</v>
      </c>
      <c r="D786">
        <v>8</v>
      </c>
      <c r="G786" s="4">
        <f t="shared" si="726"/>
        <v>0</v>
      </c>
      <c r="J786" s="28" t="str">
        <f t="shared" si="727"/>
        <v xml:space="preserve">Carrer Estació, creuament </v>
      </c>
      <c r="K786" s="4">
        <f t="shared" si="728"/>
        <v>0</v>
      </c>
      <c r="M786">
        <v>13.81</v>
      </c>
      <c r="O786" s="4">
        <f t="shared" si="729"/>
        <v>0</v>
      </c>
      <c r="T786" s="4"/>
      <c r="U786" s="4"/>
      <c r="V786" s="4"/>
    </row>
    <row r="787" spans="1:26" x14ac:dyDescent="0.2">
      <c r="A787" s="33">
        <v>2</v>
      </c>
      <c r="B787" s="31" t="s">
        <v>189</v>
      </c>
      <c r="C787">
        <v>2</v>
      </c>
      <c r="D787">
        <v>113</v>
      </c>
      <c r="G787" s="4">
        <f>C787*D787</f>
        <v>226</v>
      </c>
      <c r="J787" s="28" t="str">
        <f t="shared" ref="J787:J794" si="767">B787</f>
        <v>Carrer d’Alfons XIII, vorera</v>
      </c>
      <c r="K787" s="4">
        <f>G787</f>
        <v>226</v>
      </c>
      <c r="M787">
        <v>13.81</v>
      </c>
      <c r="O787" s="4">
        <f t="shared" ref="O787:O794" si="768">K787*M787</f>
        <v>3121.06</v>
      </c>
      <c r="T787" s="4"/>
      <c r="U787" s="4"/>
      <c r="V787" s="4"/>
    </row>
    <row r="788" spans="1:26" x14ac:dyDescent="0.2">
      <c r="A788" s="33">
        <v>1</v>
      </c>
      <c r="B788" s="31" t="s">
        <v>190</v>
      </c>
      <c r="C788">
        <v>0</v>
      </c>
      <c r="D788">
        <v>4</v>
      </c>
      <c r="G788" s="4">
        <f>C788*D788</f>
        <v>0</v>
      </c>
      <c r="J788" s="28" t="str">
        <f t="shared" si="767"/>
        <v>Carrer d’Alfons XIII, carrer</v>
      </c>
      <c r="K788" s="4">
        <f>G788</f>
        <v>0</v>
      </c>
      <c r="M788">
        <v>13.81</v>
      </c>
      <c r="O788" s="4">
        <f t="shared" si="768"/>
        <v>0</v>
      </c>
      <c r="T788" s="4"/>
      <c r="U788" s="4"/>
      <c r="V788" s="4"/>
    </row>
    <row r="789" spans="1:26" x14ac:dyDescent="0.2">
      <c r="A789" s="33">
        <v>1</v>
      </c>
      <c r="B789" s="31" t="s">
        <v>98</v>
      </c>
      <c r="C789">
        <v>0</v>
      </c>
      <c r="D789">
        <v>225</v>
      </c>
      <c r="G789" s="4">
        <f t="shared" si="726"/>
        <v>0</v>
      </c>
      <c r="J789" s="28" t="str">
        <f t="shared" si="767"/>
        <v xml:space="preserve">Ctra N-II, lateral sud, </v>
      </c>
      <c r="K789" s="4">
        <f t="shared" ref="K789:K794" si="769">G789</f>
        <v>0</v>
      </c>
      <c r="M789">
        <v>13.81</v>
      </c>
      <c r="O789" s="4">
        <f t="shared" si="768"/>
        <v>0</v>
      </c>
      <c r="T789" s="4"/>
      <c r="U789" s="4"/>
      <c r="V789" s="4"/>
    </row>
    <row r="790" spans="1:26" ht="12.75" customHeight="1" x14ac:dyDescent="0.2">
      <c r="A790" s="33">
        <v>1</v>
      </c>
      <c r="B790" s="31" t="s">
        <v>198</v>
      </c>
      <c r="C790">
        <v>1</v>
      </c>
      <c r="D790">
        <v>15</v>
      </c>
      <c r="G790" s="4">
        <f t="shared" ref="G790" si="770">C790*D790</f>
        <v>15</v>
      </c>
      <c r="J790" s="28" t="str">
        <f t="shared" si="767"/>
        <v>Ctra N-II-C/Costareta, vorera</v>
      </c>
      <c r="K790" s="4">
        <f t="shared" ref="K790" si="771">G790</f>
        <v>15</v>
      </c>
      <c r="M790">
        <v>13.81</v>
      </c>
      <c r="O790" s="4">
        <f t="shared" si="768"/>
        <v>207.15</v>
      </c>
      <c r="R790" s="13"/>
      <c r="T790" s="4"/>
      <c r="U790" s="4"/>
      <c r="V790" s="4"/>
    </row>
    <row r="791" spans="1:26" ht="12.75" customHeight="1" x14ac:dyDescent="0.2">
      <c r="A791" s="33">
        <v>1</v>
      </c>
      <c r="B791" s="31" t="s">
        <v>199</v>
      </c>
      <c r="C791">
        <v>0</v>
      </c>
      <c r="D791">
        <v>30</v>
      </c>
      <c r="G791" s="4">
        <f t="shared" si="726"/>
        <v>0</v>
      </c>
      <c r="J791" s="28" t="str">
        <f t="shared" si="767"/>
        <v>Ctra N-II-C/Costareta, carrer</v>
      </c>
      <c r="K791" s="4">
        <f t="shared" si="769"/>
        <v>0</v>
      </c>
      <c r="M791">
        <v>13.81</v>
      </c>
      <c r="O791" s="4">
        <f t="shared" si="768"/>
        <v>0</v>
      </c>
      <c r="S791" s="38" t="s">
        <v>263</v>
      </c>
      <c r="T791" s="38" t="s">
        <v>71</v>
      </c>
      <c r="U791" s="38" t="s">
        <v>71</v>
      </c>
      <c r="V791" s="38" t="s">
        <v>73</v>
      </c>
      <c r="W791" s="38" t="s">
        <v>261</v>
      </c>
      <c r="X791" s="38" t="s">
        <v>265</v>
      </c>
    </row>
    <row r="792" spans="1:26" ht="13.5" customHeight="1" x14ac:dyDescent="0.2">
      <c r="A792" s="33">
        <v>1</v>
      </c>
      <c r="B792" s="31" t="s">
        <v>183</v>
      </c>
      <c r="C792">
        <v>0</v>
      </c>
      <c r="D792">
        <v>20</v>
      </c>
      <c r="G792" s="20">
        <f>C792*D792</f>
        <v>0</v>
      </c>
      <c r="J792" s="28" t="str">
        <f t="shared" si="767"/>
        <v>Carrer de la Via Fèrria</v>
      </c>
      <c r="K792" s="4">
        <f t="shared" ref="K792:K793" si="772">G792</f>
        <v>0</v>
      </c>
      <c r="M792">
        <v>13.81</v>
      </c>
      <c r="O792" s="4">
        <f t="shared" si="768"/>
        <v>0</v>
      </c>
      <c r="S792" s="38" t="s">
        <v>264</v>
      </c>
      <c r="T792" s="38" t="s">
        <v>72</v>
      </c>
      <c r="U792" s="38" t="s">
        <v>72</v>
      </c>
      <c r="V792" s="38" t="s">
        <v>74</v>
      </c>
      <c r="W792" s="33"/>
      <c r="X792" s="33" t="s">
        <v>266</v>
      </c>
    </row>
    <row r="793" spans="1:26" ht="13.5" customHeight="1" x14ac:dyDescent="0.2">
      <c r="A793" s="33">
        <v>1</v>
      </c>
      <c r="B793" s="31" t="s">
        <v>184</v>
      </c>
      <c r="C793">
        <v>0</v>
      </c>
      <c r="D793">
        <v>25</v>
      </c>
      <c r="G793" s="20">
        <f>C793*D793</f>
        <v>0</v>
      </c>
      <c r="J793" s="28" t="str">
        <f t="shared" ref="J793" si="773">B793</f>
        <v>Creuament sota Via</v>
      </c>
      <c r="K793" s="4">
        <f t="shared" si="772"/>
        <v>0</v>
      </c>
      <c r="M793">
        <v>13.81</v>
      </c>
      <c r="O793" s="4">
        <f t="shared" ref="O793" si="774">K793*M793</f>
        <v>0</v>
      </c>
      <c r="S793" s="33"/>
      <c r="T793" s="38" t="s">
        <v>69</v>
      </c>
      <c r="U793" s="38" t="s">
        <v>70</v>
      </c>
      <c r="V793" s="33" t="s">
        <v>262</v>
      </c>
      <c r="W793" s="33"/>
      <c r="X793" s="33"/>
    </row>
    <row r="794" spans="1:26" ht="13.5" customHeight="1" x14ac:dyDescent="0.2">
      <c r="A794" s="33">
        <v>4</v>
      </c>
      <c r="B794" s="31" t="s">
        <v>215</v>
      </c>
      <c r="C794">
        <v>0</v>
      </c>
      <c r="D794">
        <v>8</v>
      </c>
      <c r="G794" s="20">
        <f>C794*D794</f>
        <v>0</v>
      </c>
      <c r="J794" s="28" t="str">
        <f t="shared" si="767"/>
        <v>Trams hidrants</v>
      </c>
      <c r="K794" s="4">
        <f t="shared" si="769"/>
        <v>0</v>
      </c>
      <c r="M794">
        <v>13.81</v>
      </c>
      <c r="O794" s="4">
        <f t="shared" si="768"/>
        <v>0</v>
      </c>
      <c r="T794" s="4"/>
      <c r="U794" s="4"/>
      <c r="V794" s="4"/>
    </row>
    <row r="795" spans="1:26" x14ac:dyDescent="0.2">
      <c r="B795" s="13"/>
      <c r="G795" s="4"/>
      <c r="K795" s="4"/>
      <c r="O795" s="4"/>
      <c r="R795" s="13" t="s">
        <v>70</v>
      </c>
      <c r="S795">
        <f>G796*0</f>
        <v>0</v>
      </c>
      <c r="T795" s="4"/>
      <c r="U795" s="4">
        <f>S795+U752</f>
        <v>562.91249999999991</v>
      </c>
      <c r="V795" s="4">
        <f>S795/7.5</f>
        <v>0</v>
      </c>
      <c r="W795" s="4">
        <f>V795+W752</f>
        <v>75.054999999999993</v>
      </c>
    </row>
    <row r="796" spans="1:26" x14ac:dyDescent="0.2">
      <c r="B796" s="9" t="s">
        <v>26</v>
      </c>
      <c r="G796" s="6">
        <f>SUM(G759:G794)</f>
        <v>1675</v>
      </c>
      <c r="J796" s="9" t="s">
        <v>26</v>
      </c>
      <c r="K796" s="6">
        <f>G796</f>
        <v>1675</v>
      </c>
      <c r="O796" s="6">
        <f>SUM(O759:O794)</f>
        <v>23131.750000000007</v>
      </c>
      <c r="R796" s="13" t="s">
        <v>69</v>
      </c>
      <c r="S796">
        <f>G796*0.229</f>
        <v>383.57499999999999</v>
      </c>
      <c r="T796" s="4">
        <f>S796+T753</f>
        <v>1559.5370600000001</v>
      </c>
      <c r="U796" s="4"/>
      <c r="V796" s="4">
        <f>S796/7.5</f>
        <v>51.143333333333331</v>
      </c>
      <c r="W796" s="4">
        <f>V796+W753</f>
        <v>207.93827466666664</v>
      </c>
      <c r="X796">
        <f>T796/7.5</f>
        <v>207.93827466666667</v>
      </c>
      <c r="Z796" s="39">
        <f>V796+V753</f>
        <v>116.02333333333333</v>
      </c>
    </row>
    <row r="797" spans="1:26" x14ac:dyDescent="0.2">
      <c r="B797" s="9"/>
      <c r="G797" s="6"/>
      <c r="J797" s="9"/>
      <c r="K797" s="6"/>
      <c r="O797" s="6"/>
      <c r="T797" s="4"/>
      <c r="U797" s="4"/>
      <c r="V797" s="4"/>
    </row>
    <row r="798" spans="1:26" x14ac:dyDescent="0.2">
      <c r="C798" s="2" t="s">
        <v>0</v>
      </c>
      <c r="D798" s="18" t="s">
        <v>21</v>
      </c>
      <c r="E798" s="2"/>
      <c r="F798" s="2"/>
      <c r="G798" s="18" t="s">
        <v>28</v>
      </c>
      <c r="K798" s="2" t="str">
        <f>G798</f>
        <v>Total ut</v>
      </c>
      <c r="M798" s="2" t="s">
        <v>22</v>
      </c>
      <c r="N798" s="2"/>
      <c r="O798" s="18" t="s">
        <v>122</v>
      </c>
      <c r="R798" s="13"/>
      <c r="T798" s="4"/>
      <c r="U798" s="4"/>
      <c r="V798" s="4"/>
    </row>
    <row r="799" spans="1:26" x14ac:dyDescent="0.2">
      <c r="A799" s="13" t="s">
        <v>228</v>
      </c>
      <c r="G799" s="4"/>
      <c r="I799" t="str">
        <f>A799</f>
        <v>Partida alçada reposició serveis afectats,</v>
      </c>
      <c r="O799" s="4"/>
      <c r="R799" s="13"/>
      <c r="T799" s="4"/>
      <c r="U799" s="4"/>
      <c r="V799" s="4"/>
    </row>
    <row r="800" spans="1:26" x14ac:dyDescent="0.2">
      <c r="A800" s="13" t="s">
        <v>269</v>
      </c>
      <c r="C800">
        <v>1</v>
      </c>
      <c r="D800">
        <v>1</v>
      </c>
      <c r="G800" s="4">
        <f>C800*D800</f>
        <v>1</v>
      </c>
      <c r="I800" t="str">
        <f>A800</f>
        <v>en xarxes existents, (10% obra civil).</v>
      </c>
      <c r="K800" s="4">
        <f>G800</f>
        <v>1</v>
      </c>
      <c r="M800">
        <f>M806</f>
        <v>13530</v>
      </c>
      <c r="O800" s="4">
        <f>K800*M800</f>
        <v>13530</v>
      </c>
      <c r="R800" s="13"/>
      <c r="T800" s="4"/>
      <c r="U800" s="4"/>
      <c r="V800" s="4"/>
    </row>
    <row r="801" spans="1:22" x14ac:dyDescent="0.2">
      <c r="A801" s="13"/>
      <c r="G801" s="4"/>
      <c r="K801" s="4"/>
      <c r="O801" s="4"/>
      <c r="R801" s="13"/>
      <c r="T801" s="4"/>
      <c r="U801" s="4"/>
      <c r="V801" s="4"/>
    </row>
    <row r="802" spans="1:22" ht="14.25" x14ac:dyDescent="0.2">
      <c r="A802" s="13"/>
      <c r="B802" s="9" t="s">
        <v>26</v>
      </c>
      <c r="G802" s="6">
        <f>SUM(G800:G800)</f>
        <v>1</v>
      </c>
      <c r="J802" s="9" t="s">
        <v>26</v>
      </c>
      <c r="K802" s="6">
        <f>G802</f>
        <v>1</v>
      </c>
      <c r="O802" s="6">
        <f>SUM(O800:O800)</f>
        <v>13530</v>
      </c>
      <c r="R802" s="15"/>
      <c r="S802" s="15"/>
      <c r="T802" s="4"/>
      <c r="U802" s="4"/>
    </row>
    <row r="803" spans="1:22" ht="14.25" x14ac:dyDescent="0.2">
      <c r="A803" s="13"/>
      <c r="B803" s="9"/>
      <c r="G803" s="6"/>
      <c r="J803" s="9"/>
      <c r="K803" s="6"/>
      <c r="O803" s="6"/>
      <c r="R803" s="15"/>
      <c r="S803" s="15"/>
      <c r="T803" s="4"/>
      <c r="U803" s="4"/>
    </row>
    <row r="804" spans="1:22" x14ac:dyDescent="0.2">
      <c r="C804" s="2" t="s">
        <v>0</v>
      </c>
      <c r="D804" s="18" t="s">
        <v>21</v>
      </c>
      <c r="E804" s="2"/>
      <c r="F804" s="2"/>
      <c r="G804" s="18" t="s">
        <v>28</v>
      </c>
      <c r="K804" s="2" t="str">
        <f>G804</f>
        <v>Total ut</v>
      </c>
      <c r="M804" s="2" t="s">
        <v>22</v>
      </c>
      <c r="N804" s="2"/>
      <c r="O804" s="18" t="s">
        <v>122</v>
      </c>
      <c r="R804" s="13"/>
      <c r="T804" s="4"/>
      <c r="U804" s="4"/>
      <c r="V804" s="4"/>
    </row>
    <row r="805" spans="1:22" x14ac:dyDescent="0.2">
      <c r="A805" s="13" t="s">
        <v>86</v>
      </c>
      <c r="G805" s="4"/>
      <c r="I805" t="str">
        <f>A805</f>
        <v>Partida alçada imprevistos d'obra civil,</v>
      </c>
      <c r="O805" s="4"/>
      <c r="R805" s="13"/>
      <c r="T805" s="4"/>
      <c r="U805" s="4"/>
      <c r="V805" s="4"/>
    </row>
    <row r="806" spans="1:22" x14ac:dyDescent="0.2">
      <c r="A806" s="13" t="s">
        <v>217</v>
      </c>
      <c r="C806">
        <v>1</v>
      </c>
      <c r="D806">
        <v>1</v>
      </c>
      <c r="G806" s="4">
        <f>C806*D806</f>
        <v>1</v>
      </c>
      <c r="I806" t="str">
        <f>A806</f>
        <v>per diferents incidències, (10% obra civil)</v>
      </c>
      <c r="K806" s="4">
        <f>G806</f>
        <v>1</v>
      </c>
      <c r="M806">
        <v>13530</v>
      </c>
      <c r="O806" s="4">
        <f>K806*M806</f>
        <v>13530</v>
      </c>
      <c r="R806" s="13"/>
      <c r="T806" s="4"/>
      <c r="U806" s="4"/>
      <c r="V806" s="4"/>
    </row>
    <row r="807" spans="1:22" x14ac:dyDescent="0.2">
      <c r="A807" s="13"/>
      <c r="G807" s="4"/>
      <c r="K807" s="4"/>
      <c r="O807" s="4"/>
      <c r="R807" s="13"/>
      <c r="T807" s="4"/>
      <c r="U807" s="4"/>
      <c r="V807" s="4"/>
    </row>
    <row r="808" spans="1:22" ht="14.25" x14ac:dyDescent="0.2">
      <c r="A808" s="13"/>
      <c r="B808" s="9" t="s">
        <v>26</v>
      </c>
      <c r="G808" s="6">
        <f>SUM(G806:G806)</f>
        <v>1</v>
      </c>
      <c r="J808" s="9" t="s">
        <v>26</v>
      </c>
      <c r="K808" s="6">
        <f>G808</f>
        <v>1</v>
      </c>
      <c r="O808" s="6">
        <f>SUM(O806:O806)</f>
        <v>13530</v>
      </c>
      <c r="R808" s="15"/>
      <c r="S808" s="15"/>
      <c r="T808" s="4"/>
      <c r="U808" s="4"/>
    </row>
    <row r="809" spans="1:22" ht="14.25" x14ac:dyDescent="0.2">
      <c r="A809" s="13"/>
      <c r="B809" s="9"/>
      <c r="G809" s="6"/>
      <c r="J809" s="9"/>
      <c r="K809" s="6"/>
      <c r="O809" s="6"/>
      <c r="R809" s="15"/>
      <c r="S809" s="15"/>
      <c r="T809" s="4"/>
      <c r="U809" s="4"/>
    </row>
    <row r="810" spans="1:22" s="15" customFormat="1" ht="15" x14ac:dyDescent="0.25">
      <c r="B810" s="27"/>
      <c r="G810" s="19"/>
      <c r="J810" s="7" t="s">
        <v>48</v>
      </c>
      <c r="K810" s="19"/>
      <c r="O810" s="19">
        <f>O26+O115+O201+O243+O285+O328+O455+O538+O620+O664+O808+O49+O579+O496+O413+O796+O753+O371+O73+O158+O709+O802</f>
        <v>162367.19758000001</v>
      </c>
      <c r="R810"/>
      <c r="S810"/>
      <c r="T810" s="16"/>
    </row>
    <row r="811" spans="1:22" ht="15.75" x14ac:dyDescent="0.25">
      <c r="B811" s="9"/>
      <c r="G811" s="6"/>
      <c r="J811" s="7"/>
      <c r="K811" s="6"/>
      <c r="O811" s="6"/>
      <c r="R811" s="24"/>
      <c r="S811" s="24"/>
    </row>
    <row r="812" spans="1:22" s="13" customFormat="1" x14ac:dyDescent="0.2">
      <c r="A812" s="1" t="s">
        <v>142</v>
      </c>
      <c r="B812" s="1"/>
      <c r="I812" s="1" t="s">
        <v>149</v>
      </c>
      <c r="J812" s="1"/>
      <c r="K812" s="5"/>
      <c r="O812" s="5"/>
    </row>
    <row r="813" spans="1:22" ht="15" x14ac:dyDescent="0.25">
      <c r="B813" s="9"/>
      <c r="G813" s="6"/>
      <c r="J813" s="7"/>
      <c r="K813" s="6"/>
      <c r="O813" s="6"/>
    </row>
    <row r="814" spans="1:22" x14ac:dyDescent="0.2">
      <c r="C814" s="2" t="s">
        <v>0</v>
      </c>
      <c r="D814" s="2" t="s">
        <v>1</v>
      </c>
      <c r="E814" s="2"/>
      <c r="F814" s="2"/>
      <c r="G814" s="18" t="s">
        <v>19</v>
      </c>
      <c r="K814" s="2" t="str">
        <f>G814</f>
        <v>Total ml</v>
      </c>
      <c r="M814" s="2" t="s">
        <v>22</v>
      </c>
      <c r="N814" s="2"/>
      <c r="O814" s="18" t="s">
        <v>122</v>
      </c>
    </row>
    <row r="815" spans="1:22" x14ac:dyDescent="0.2">
      <c r="A815" s="13" t="s">
        <v>49</v>
      </c>
      <c r="G815" s="4"/>
      <c r="I815" t="str">
        <f>A815</f>
        <v xml:space="preserve">Tub de polietilè de PE-100, de 63 mm de </v>
      </c>
      <c r="O815" s="4"/>
      <c r="S815" s="13"/>
      <c r="T815" s="13"/>
      <c r="U815" s="13"/>
      <c r="V815" s="13"/>
    </row>
    <row r="816" spans="1:22" x14ac:dyDescent="0.2">
      <c r="A816" s="13" t="s">
        <v>50</v>
      </c>
      <c r="G816" s="4"/>
      <c r="I816" t="str">
        <f>A816</f>
        <v>diàmetre nominal, de 16 bar de pressió nominal</v>
      </c>
      <c r="K816" s="4"/>
      <c r="O816" s="4"/>
      <c r="T816" s="13"/>
      <c r="U816" s="13"/>
      <c r="V816" s="13"/>
    </row>
    <row r="817" spans="1:22" x14ac:dyDescent="0.2">
      <c r="A817" t="s">
        <v>51</v>
      </c>
      <c r="G817" s="4"/>
      <c r="I817" t="str">
        <f t="shared" ref="I817:I820" si="775">A817</f>
        <v>per aigua potable UNE-EN 12202-2, connectat</v>
      </c>
      <c r="K817" s="4"/>
      <c r="O817" s="4"/>
      <c r="T817" s="13"/>
      <c r="U817" s="13"/>
    </row>
    <row r="818" spans="1:22" x14ac:dyDescent="0.2">
      <c r="A818" t="s">
        <v>52</v>
      </c>
      <c r="G818" s="4"/>
      <c r="I818" t="str">
        <f t="shared" si="775"/>
        <v>a pressió, amb grau de dificultat mitja,</v>
      </c>
      <c r="K818" s="4"/>
      <c r="O818" s="4"/>
    </row>
    <row r="819" spans="1:22" x14ac:dyDescent="0.2">
      <c r="A819" t="s">
        <v>53</v>
      </c>
      <c r="B819" s="9"/>
      <c r="G819" s="6"/>
      <c r="I819" t="str">
        <f t="shared" si="775"/>
        <v>utilitzant unions soldades i col·locat al fons de</v>
      </c>
      <c r="J819" s="9"/>
      <c r="K819" s="6"/>
      <c r="O819" s="6"/>
    </row>
    <row r="820" spans="1:22" ht="12.75" customHeight="1" x14ac:dyDescent="0.25">
      <c r="A820" s="13" t="s">
        <v>57</v>
      </c>
      <c r="B820" s="9"/>
      <c r="G820" s="6"/>
      <c r="I820" t="str">
        <f t="shared" si="775"/>
        <v>la rasa. Inclou accessoris termosoldables</v>
      </c>
      <c r="J820" s="7"/>
      <c r="K820" s="6"/>
      <c r="O820" s="6"/>
    </row>
    <row r="821" spans="1:22" ht="12.75" customHeight="1" x14ac:dyDescent="0.25">
      <c r="A821" s="13" t="s">
        <v>67</v>
      </c>
      <c r="B821" s="9"/>
      <c r="G821" s="6"/>
      <c r="I821" t="str">
        <f>A821</f>
        <v>d'acord als plànols de la xarxa existent.</v>
      </c>
      <c r="J821" s="7"/>
      <c r="K821" s="6"/>
      <c r="O821" s="6"/>
    </row>
    <row r="822" spans="1:22" ht="20.25" customHeight="1" x14ac:dyDescent="0.2">
      <c r="A822" s="33">
        <v>1</v>
      </c>
      <c r="B822" s="28" t="s">
        <v>175</v>
      </c>
      <c r="C822">
        <v>1</v>
      </c>
      <c r="D822">
        <v>150</v>
      </c>
      <c r="G822" s="4">
        <f t="shared" ref="G822:G850" si="776">C822*D822</f>
        <v>150</v>
      </c>
      <c r="J822" s="28" t="str">
        <f t="shared" ref="J822:J850" si="777">B822</f>
        <v>C St Josep Est, vorera</v>
      </c>
      <c r="K822" s="4">
        <f t="shared" ref="K822:K850" si="778">G822</f>
        <v>150</v>
      </c>
      <c r="M822">
        <v>14.54</v>
      </c>
      <c r="O822" s="4">
        <f t="shared" ref="O822:O850" si="779">K822*M822</f>
        <v>2181</v>
      </c>
    </row>
    <row r="823" spans="1:22" ht="12.75" customHeight="1" x14ac:dyDescent="0.2">
      <c r="A823" s="33">
        <v>1</v>
      </c>
      <c r="B823" s="28" t="s">
        <v>176</v>
      </c>
      <c r="C823">
        <v>1</v>
      </c>
      <c r="D823">
        <v>6</v>
      </c>
      <c r="G823" s="4">
        <f t="shared" si="776"/>
        <v>6</v>
      </c>
      <c r="J823" s="28" t="str">
        <f t="shared" si="777"/>
        <v>C St Josep Est, carrer</v>
      </c>
      <c r="K823" s="4">
        <f t="shared" si="778"/>
        <v>6</v>
      </c>
      <c r="M823">
        <v>14.54</v>
      </c>
      <c r="O823" s="4">
        <f t="shared" si="779"/>
        <v>87.24</v>
      </c>
    </row>
    <row r="824" spans="1:22" x14ac:dyDescent="0.2">
      <c r="A824" s="33">
        <v>1</v>
      </c>
      <c r="B824" s="28" t="s">
        <v>177</v>
      </c>
      <c r="C824">
        <v>1</v>
      </c>
      <c r="D824">
        <v>166</v>
      </c>
      <c r="G824" s="4">
        <f t="shared" si="776"/>
        <v>166</v>
      </c>
      <c r="J824" s="28" t="str">
        <f t="shared" si="777"/>
        <v>C St Josep Oest, vorera</v>
      </c>
      <c r="K824" s="4">
        <f t="shared" si="778"/>
        <v>166</v>
      </c>
      <c r="M824">
        <v>14.54</v>
      </c>
      <c r="O824" s="4">
        <f t="shared" si="779"/>
        <v>2413.64</v>
      </c>
      <c r="V824" s="4"/>
    </row>
    <row r="825" spans="1:22" x14ac:dyDescent="0.2">
      <c r="A825" s="33">
        <v>1</v>
      </c>
      <c r="B825" s="28" t="s">
        <v>178</v>
      </c>
      <c r="C825">
        <v>1</v>
      </c>
      <c r="D825">
        <v>9</v>
      </c>
      <c r="G825" s="4">
        <f>C825*D825</f>
        <v>9</v>
      </c>
      <c r="J825" s="28" t="str">
        <f t="shared" si="777"/>
        <v>C St Josep Oest, carrer</v>
      </c>
      <c r="K825" s="4">
        <f t="shared" si="778"/>
        <v>9</v>
      </c>
      <c r="M825">
        <v>14.54</v>
      </c>
      <c r="O825" s="4">
        <f t="shared" si="779"/>
        <v>130.85999999999999</v>
      </c>
      <c r="V825" s="4"/>
    </row>
    <row r="826" spans="1:22" ht="12.75" customHeight="1" x14ac:dyDescent="0.2">
      <c r="A826" s="33">
        <v>1</v>
      </c>
      <c r="B826" s="31" t="s">
        <v>191</v>
      </c>
      <c r="C826">
        <v>1</v>
      </c>
      <c r="D826">
        <v>56</v>
      </c>
      <c r="G826" s="4">
        <f t="shared" ref="G826" si="780">C826*D826</f>
        <v>56</v>
      </c>
      <c r="J826" s="28" t="str">
        <f t="shared" ref="J826" si="781">B826</f>
        <v>C Ponent, carrer</v>
      </c>
      <c r="K826" s="4">
        <f t="shared" ref="K826" si="782">G826</f>
        <v>56</v>
      </c>
      <c r="M826">
        <v>14.54</v>
      </c>
      <c r="O826" s="4">
        <f t="shared" ref="O826" si="783">K826*M826</f>
        <v>814.24</v>
      </c>
    </row>
    <row r="827" spans="1:22" ht="12.75" customHeight="1" x14ac:dyDescent="0.2">
      <c r="A827" s="33">
        <v>2</v>
      </c>
      <c r="B827" s="31" t="s">
        <v>204</v>
      </c>
      <c r="C827">
        <v>2</v>
      </c>
      <c r="D827">
        <v>30</v>
      </c>
      <c r="G827" s="4">
        <f t="shared" si="776"/>
        <v>60</v>
      </c>
      <c r="J827" s="28" t="str">
        <f t="shared" si="777"/>
        <v>C Ponent, vorera</v>
      </c>
      <c r="K827" s="4">
        <f t="shared" si="778"/>
        <v>60</v>
      </c>
      <c r="M827">
        <v>14.54</v>
      </c>
      <c r="O827" s="4">
        <f t="shared" si="779"/>
        <v>872.4</v>
      </c>
    </row>
    <row r="828" spans="1:22" ht="12.75" customHeight="1" x14ac:dyDescent="0.2">
      <c r="A828" s="33">
        <v>1</v>
      </c>
      <c r="B828" s="31" t="s">
        <v>192</v>
      </c>
      <c r="C828">
        <v>1</v>
      </c>
      <c r="D828">
        <v>105</v>
      </c>
      <c r="G828" s="4">
        <f t="shared" si="776"/>
        <v>105</v>
      </c>
      <c r="J828" s="28" t="str">
        <f t="shared" si="777"/>
        <v>C Ramon Felip, carrer</v>
      </c>
      <c r="K828" s="4">
        <f t="shared" si="778"/>
        <v>105</v>
      </c>
      <c r="M828">
        <v>14.54</v>
      </c>
      <c r="O828" s="4">
        <f t="shared" si="779"/>
        <v>1526.6999999999998</v>
      </c>
    </row>
    <row r="829" spans="1:22" ht="12.75" customHeight="1" x14ac:dyDescent="0.2">
      <c r="A829" s="33">
        <v>1</v>
      </c>
      <c r="B829" s="31" t="s">
        <v>193</v>
      </c>
      <c r="C829">
        <v>0</v>
      </c>
      <c r="D829">
        <v>185</v>
      </c>
      <c r="G829" s="4">
        <f t="shared" ref="G829" si="784">C829*D829</f>
        <v>0</v>
      </c>
      <c r="J829" s="28" t="str">
        <f t="shared" ref="J829" si="785">B829</f>
        <v>Carrer de Lleida, carrer</v>
      </c>
      <c r="K829" s="4">
        <f t="shared" ref="K829" si="786">G829</f>
        <v>0</v>
      </c>
      <c r="M829">
        <v>14.54</v>
      </c>
      <c r="O829" s="4">
        <f t="shared" ref="O829" si="787">K829*M829</f>
        <v>0</v>
      </c>
    </row>
    <row r="830" spans="1:22" ht="12" customHeight="1" x14ac:dyDescent="0.2">
      <c r="A830" s="33">
        <v>1</v>
      </c>
      <c r="B830" s="31" t="s">
        <v>202</v>
      </c>
      <c r="C830">
        <v>0</v>
      </c>
      <c r="D830">
        <v>22</v>
      </c>
      <c r="G830" s="4">
        <f t="shared" si="776"/>
        <v>0</v>
      </c>
      <c r="J830" s="28" t="str">
        <f t="shared" si="777"/>
        <v>Carrer de Lleida, vorera</v>
      </c>
      <c r="K830" s="4">
        <f t="shared" si="778"/>
        <v>0</v>
      </c>
      <c r="M830">
        <v>14.54</v>
      </c>
      <c r="O830" s="4">
        <f t="shared" si="779"/>
        <v>0</v>
      </c>
    </row>
    <row r="831" spans="1:22" ht="12.75" customHeight="1" x14ac:dyDescent="0.2">
      <c r="A831" s="33">
        <v>1</v>
      </c>
      <c r="B831" s="31" t="s">
        <v>203</v>
      </c>
      <c r="C831">
        <v>1</v>
      </c>
      <c r="D831">
        <v>12</v>
      </c>
      <c r="G831" s="4">
        <f t="shared" si="776"/>
        <v>12</v>
      </c>
      <c r="J831" s="28" t="str">
        <f t="shared" si="777"/>
        <v>Carrer de Lleida, enllaç N-II</v>
      </c>
      <c r="K831" s="4">
        <f t="shared" si="778"/>
        <v>12</v>
      </c>
      <c r="M831">
        <v>14.54</v>
      </c>
      <c r="O831" s="4">
        <f t="shared" si="779"/>
        <v>174.48</v>
      </c>
    </row>
    <row r="832" spans="1:22" ht="12.75" customHeight="1" x14ac:dyDescent="0.2">
      <c r="A832" s="33">
        <v>1</v>
      </c>
      <c r="B832" s="31" t="s">
        <v>212</v>
      </c>
      <c r="C832">
        <v>1</v>
      </c>
      <c r="D832">
        <v>20</v>
      </c>
      <c r="G832" s="4">
        <f t="shared" ref="G832" si="788">C832*D832</f>
        <v>20</v>
      </c>
      <c r="J832" s="28" t="str">
        <f t="shared" ref="J832" si="789">B832</f>
        <v>Plaça Font, vorera</v>
      </c>
      <c r="K832" s="4">
        <f t="shared" ref="K832" si="790">G832</f>
        <v>20</v>
      </c>
      <c r="M832">
        <v>14.54</v>
      </c>
      <c r="O832" s="4">
        <f t="shared" ref="O832" si="791">K832*M832</f>
        <v>290.79999999999995</v>
      </c>
    </row>
    <row r="833" spans="1:15" ht="12.75" customHeight="1" x14ac:dyDescent="0.2">
      <c r="A833" s="33">
        <v>1</v>
      </c>
      <c r="B833" s="31" t="s">
        <v>213</v>
      </c>
      <c r="C833">
        <v>1</v>
      </c>
      <c r="D833">
        <v>20</v>
      </c>
      <c r="G833" s="4">
        <f t="shared" si="776"/>
        <v>20</v>
      </c>
      <c r="J833" s="28" t="str">
        <f t="shared" si="777"/>
        <v>Plaça Font, enllaç</v>
      </c>
      <c r="K833" s="4">
        <f t="shared" si="778"/>
        <v>20</v>
      </c>
      <c r="M833">
        <v>14.54</v>
      </c>
      <c r="O833" s="4">
        <f t="shared" si="779"/>
        <v>290.79999999999995</v>
      </c>
    </row>
    <row r="834" spans="1:15" ht="12.75" customHeight="1" x14ac:dyDescent="0.2">
      <c r="A834" s="33">
        <v>2</v>
      </c>
      <c r="B834" s="31" t="s">
        <v>194</v>
      </c>
      <c r="C834">
        <v>2</v>
      </c>
      <c r="D834">
        <v>108</v>
      </c>
      <c r="G834" s="4">
        <f t="shared" ref="G834" si="792">C834*D834</f>
        <v>216</v>
      </c>
      <c r="J834" s="28" t="str">
        <f t="shared" ref="J834" si="793">B834</f>
        <v>C de la Teuleria, vorera</v>
      </c>
      <c r="K834" s="4">
        <f t="shared" ref="K834" si="794">G834</f>
        <v>216</v>
      </c>
      <c r="M834">
        <v>14.54</v>
      </c>
      <c r="O834" s="4">
        <f t="shared" ref="O834" si="795">K834*M834</f>
        <v>3140.64</v>
      </c>
    </row>
    <row r="835" spans="1:15" ht="12.75" customHeight="1" x14ac:dyDescent="0.2">
      <c r="A835" s="33">
        <v>1</v>
      </c>
      <c r="B835" s="31" t="s">
        <v>214</v>
      </c>
      <c r="C835">
        <v>1</v>
      </c>
      <c r="D835">
        <v>5</v>
      </c>
      <c r="G835" s="4">
        <f t="shared" si="776"/>
        <v>5</v>
      </c>
      <c r="J835" s="28" t="str">
        <f t="shared" si="777"/>
        <v>C de la Teuleria, carrer</v>
      </c>
      <c r="K835" s="4">
        <f t="shared" si="778"/>
        <v>5</v>
      </c>
      <c r="M835">
        <v>14.54</v>
      </c>
      <c r="O835" s="4">
        <f t="shared" si="779"/>
        <v>72.699999999999989</v>
      </c>
    </row>
    <row r="836" spans="1:15" ht="12.75" customHeight="1" x14ac:dyDescent="0.2">
      <c r="A836" s="33">
        <v>1</v>
      </c>
      <c r="B836" s="31" t="s">
        <v>179</v>
      </c>
      <c r="C836">
        <v>0</v>
      </c>
      <c r="D836">
        <v>170</v>
      </c>
      <c r="G836" s="4">
        <f t="shared" ref="G836:G837" si="796">C836*D836</f>
        <v>0</v>
      </c>
      <c r="J836" s="28" t="str">
        <f t="shared" ref="J836:J837" si="797">B836</f>
        <v>Ram Fuster i Rabé E, vorera</v>
      </c>
      <c r="K836" s="4">
        <f t="shared" ref="K836:K837" si="798">G836</f>
        <v>0</v>
      </c>
      <c r="M836">
        <v>14.54</v>
      </c>
      <c r="O836" s="4">
        <f t="shared" ref="O836:O837" si="799">K836*M836</f>
        <v>0</v>
      </c>
    </row>
    <row r="837" spans="1:15" ht="12.75" customHeight="1" x14ac:dyDescent="0.2">
      <c r="A837" s="33">
        <v>1</v>
      </c>
      <c r="B837" s="31" t="s">
        <v>180</v>
      </c>
      <c r="C837">
        <v>0</v>
      </c>
      <c r="D837">
        <v>30</v>
      </c>
      <c r="G837" s="4">
        <f t="shared" si="796"/>
        <v>0</v>
      </c>
      <c r="J837" s="28" t="str">
        <f t="shared" si="797"/>
        <v>Ram Fuster i Rabés E, carrer</v>
      </c>
      <c r="K837" s="4">
        <f t="shared" si="798"/>
        <v>0</v>
      </c>
      <c r="M837">
        <v>14.54</v>
      </c>
      <c r="O837" s="4">
        <f t="shared" si="799"/>
        <v>0</v>
      </c>
    </row>
    <row r="838" spans="1:15" ht="12.75" customHeight="1" x14ac:dyDescent="0.2">
      <c r="A838" s="33">
        <v>1</v>
      </c>
      <c r="B838" s="31" t="s">
        <v>181</v>
      </c>
      <c r="C838">
        <v>0</v>
      </c>
      <c r="D838">
        <v>180</v>
      </c>
      <c r="G838" s="4">
        <f t="shared" si="776"/>
        <v>0</v>
      </c>
      <c r="J838" s="28" t="str">
        <f t="shared" si="777"/>
        <v>Ram Fuster i Rabé O, vorera</v>
      </c>
      <c r="K838" s="4">
        <f t="shared" si="778"/>
        <v>0</v>
      </c>
      <c r="M838">
        <v>14.54</v>
      </c>
      <c r="O838" s="4">
        <f t="shared" si="779"/>
        <v>0</v>
      </c>
    </row>
    <row r="839" spans="1:15" ht="12.75" customHeight="1" x14ac:dyDescent="0.2">
      <c r="A839" s="33">
        <v>1</v>
      </c>
      <c r="B839" s="31" t="s">
        <v>182</v>
      </c>
      <c r="C839">
        <v>0</v>
      </c>
      <c r="D839">
        <v>6</v>
      </c>
      <c r="G839" s="4">
        <f t="shared" ref="G839:G842" si="800">C839*D839</f>
        <v>0</v>
      </c>
      <c r="J839" s="28" t="str">
        <f t="shared" ref="J839:J842" si="801">B839</f>
        <v>Ram Fuster i Rabés O, carrer</v>
      </c>
      <c r="K839" s="4">
        <f t="shared" ref="K839:K842" si="802">G839</f>
        <v>0</v>
      </c>
      <c r="M839">
        <v>14.54</v>
      </c>
      <c r="O839" s="4">
        <f t="shared" ref="O839:O842" si="803">K839*M839</f>
        <v>0</v>
      </c>
    </row>
    <row r="840" spans="1:15" ht="12.75" customHeight="1" x14ac:dyDescent="0.2">
      <c r="A840" s="33">
        <v>1</v>
      </c>
      <c r="B840" s="31" t="s">
        <v>185</v>
      </c>
      <c r="C840">
        <v>0</v>
      </c>
      <c r="D840">
        <v>55</v>
      </c>
      <c r="G840" s="4">
        <f t="shared" ref="G840:G841" si="804">C840*D840</f>
        <v>0</v>
      </c>
      <c r="J840" s="28" t="str">
        <f t="shared" ref="J840:J841" si="805">B840</f>
        <v>C/Miquel Parcerisa E, vorera</v>
      </c>
      <c r="K840" s="4">
        <f t="shared" ref="K840:K841" si="806">G840</f>
        <v>0</v>
      </c>
      <c r="M840">
        <v>14.54</v>
      </c>
      <c r="O840" s="4">
        <f t="shared" ref="O840:O841" si="807">K840*M840</f>
        <v>0</v>
      </c>
    </row>
    <row r="841" spans="1:15" ht="12.75" customHeight="1" x14ac:dyDescent="0.2">
      <c r="A841" s="33">
        <v>1</v>
      </c>
      <c r="B841" s="31" t="s">
        <v>188</v>
      </c>
      <c r="C841">
        <v>0</v>
      </c>
      <c r="D841">
        <v>0</v>
      </c>
      <c r="G841" s="4">
        <f t="shared" si="804"/>
        <v>0</v>
      </c>
      <c r="J841" s="28" t="str">
        <f t="shared" si="805"/>
        <v>C/Miquel Parcerisa E, carrer</v>
      </c>
      <c r="K841" s="4">
        <f t="shared" si="806"/>
        <v>0</v>
      </c>
      <c r="M841">
        <v>14.54</v>
      </c>
      <c r="O841" s="4">
        <f t="shared" si="807"/>
        <v>0</v>
      </c>
    </row>
    <row r="842" spans="1:15" ht="12.75" customHeight="1" x14ac:dyDescent="0.2">
      <c r="A842" s="33">
        <v>1</v>
      </c>
      <c r="B842" s="31" t="s">
        <v>186</v>
      </c>
      <c r="C842">
        <v>0</v>
      </c>
      <c r="D842">
        <v>145</v>
      </c>
      <c r="G842" s="4">
        <f t="shared" si="800"/>
        <v>0</v>
      </c>
      <c r="J842" s="28" t="str">
        <f t="shared" si="801"/>
        <v>C/Miquel Parcerisa O, vorera</v>
      </c>
      <c r="K842" s="4">
        <f t="shared" si="802"/>
        <v>0</v>
      </c>
      <c r="M842">
        <v>14.54</v>
      </c>
      <c r="O842" s="4">
        <f t="shared" si="803"/>
        <v>0</v>
      </c>
    </row>
    <row r="843" spans="1:15" ht="12.75" customHeight="1" x14ac:dyDescent="0.2">
      <c r="A843" s="33">
        <v>1</v>
      </c>
      <c r="B843" s="31" t="s">
        <v>187</v>
      </c>
      <c r="C843">
        <v>0</v>
      </c>
      <c r="D843">
        <v>45</v>
      </c>
      <c r="G843" s="4">
        <f t="shared" si="776"/>
        <v>0</v>
      </c>
      <c r="J843" s="28" t="str">
        <f t="shared" si="777"/>
        <v>C/Miquel Parcerisa O, carrer</v>
      </c>
      <c r="K843" s="4">
        <f t="shared" si="778"/>
        <v>0</v>
      </c>
      <c r="M843">
        <v>14.54</v>
      </c>
      <c r="O843" s="4">
        <f t="shared" si="779"/>
        <v>0</v>
      </c>
    </row>
    <row r="844" spans="1:15" ht="12.75" customHeight="1" x14ac:dyDescent="0.2">
      <c r="A844" s="33">
        <v>1</v>
      </c>
      <c r="B844" s="31" t="s">
        <v>200</v>
      </c>
      <c r="C844">
        <v>1</v>
      </c>
      <c r="D844">
        <v>45</v>
      </c>
      <c r="G844" s="4">
        <f t="shared" si="776"/>
        <v>45</v>
      </c>
      <c r="J844" s="28" t="str">
        <f t="shared" si="777"/>
        <v>Zona Pl. Catalunya, vorera</v>
      </c>
      <c r="K844" s="4">
        <f t="shared" si="778"/>
        <v>45</v>
      </c>
      <c r="M844">
        <v>14.54</v>
      </c>
      <c r="O844" s="4">
        <f t="shared" si="779"/>
        <v>654.29999999999995</v>
      </c>
    </row>
    <row r="845" spans="1:15" ht="12.75" customHeight="1" x14ac:dyDescent="0.2">
      <c r="A845" s="33">
        <v>1</v>
      </c>
      <c r="B845" s="31" t="s">
        <v>195</v>
      </c>
      <c r="C845">
        <v>1</v>
      </c>
      <c r="D845">
        <v>90</v>
      </c>
      <c r="G845" s="4">
        <f t="shared" ref="G845" si="808">C845*D845</f>
        <v>90</v>
      </c>
      <c r="J845" s="28" t="str">
        <f t="shared" ref="J845" si="809">B845</f>
        <v>C de Pompeu Fabra, vorera</v>
      </c>
      <c r="K845" s="4">
        <f t="shared" ref="K845" si="810">G845</f>
        <v>90</v>
      </c>
      <c r="M845">
        <v>14.54</v>
      </c>
      <c r="O845" s="4">
        <f t="shared" ref="O845" si="811">K845*M845</f>
        <v>1308.5999999999999</v>
      </c>
    </row>
    <row r="846" spans="1:15" ht="12.75" customHeight="1" x14ac:dyDescent="0.2">
      <c r="A846" s="33">
        <v>1</v>
      </c>
      <c r="B846" s="31" t="s">
        <v>211</v>
      </c>
      <c r="C846">
        <v>1</v>
      </c>
      <c r="D846">
        <v>36</v>
      </c>
      <c r="G846" s="4">
        <f t="shared" si="776"/>
        <v>36</v>
      </c>
      <c r="J846" s="28" t="str">
        <f t="shared" si="777"/>
        <v>C de Pompeu Fabra, enllaç</v>
      </c>
      <c r="K846" s="4">
        <f t="shared" si="778"/>
        <v>36</v>
      </c>
      <c r="M846">
        <v>14.54</v>
      </c>
      <c r="O846" s="4">
        <f t="shared" si="779"/>
        <v>523.43999999999994</v>
      </c>
    </row>
    <row r="847" spans="1:15" ht="12.75" customHeight="1" x14ac:dyDescent="0.2">
      <c r="A847" s="33">
        <v>1</v>
      </c>
      <c r="B847" s="31" t="s">
        <v>197</v>
      </c>
      <c r="C847">
        <v>1</v>
      </c>
      <c r="D847">
        <v>115</v>
      </c>
      <c r="G847" s="4">
        <f t="shared" ref="G847" si="812">C847*D847</f>
        <v>115</v>
      </c>
      <c r="J847" s="28" t="str">
        <f t="shared" ref="J847" si="813">B847</f>
        <v>Carrer Estació, vorera</v>
      </c>
      <c r="K847" s="4">
        <f t="shared" ref="K847" si="814">G847</f>
        <v>115</v>
      </c>
      <c r="M847">
        <v>14.54</v>
      </c>
      <c r="O847" s="4">
        <f t="shared" ref="O847" si="815">K847*M847</f>
        <v>1672.1</v>
      </c>
    </row>
    <row r="848" spans="1:15" ht="12.75" customHeight="1" x14ac:dyDescent="0.2">
      <c r="A848" s="33">
        <v>1</v>
      </c>
      <c r="B848" s="31" t="s">
        <v>196</v>
      </c>
      <c r="C848">
        <v>1</v>
      </c>
      <c r="D848">
        <v>8</v>
      </c>
      <c r="G848" s="4">
        <f t="shared" si="776"/>
        <v>8</v>
      </c>
      <c r="J848" s="28" t="str">
        <f t="shared" si="777"/>
        <v xml:space="preserve">Carrer Estació, creuament </v>
      </c>
      <c r="K848" s="4">
        <f t="shared" si="778"/>
        <v>8</v>
      </c>
      <c r="M848">
        <v>14.54</v>
      </c>
      <c r="O848" s="4">
        <f t="shared" si="779"/>
        <v>116.32</v>
      </c>
    </row>
    <row r="849" spans="1:24" ht="12.75" customHeight="1" x14ac:dyDescent="0.2">
      <c r="A849" s="33">
        <v>2</v>
      </c>
      <c r="B849" s="31" t="s">
        <v>189</v>
      </c>
      <c r="C849">
        <v>2</v>
      </c>
      <c r="D849">
        <v>113</v>
      </c>
      <c r="G849" s="4">
        <f t="shared" ref="G849" si="816">C849*D849</f>
        <v>226</v>
      </c>
      <c r="J849" s="28" t="str">
        <f t="shared" ref="J849" si="817">B849</f>
        <v>Carrer d’Alfons XIII, vorera</v>
      </c>
      <c r="K849" s="4">
        <f t="shared" ref="K849" si="818">G849</f>
        <v>226</v>
      </c>
      <c r="M849">
        <v>14.54</v>
      </c>
      <c r="O849" s="4">
        <f t="shared" ref="O849" si="819">K849*M849</f>
        <v>3286.04</v>
      </c>
    </row>
    <row r="850" spans="1:24" ht="12.75" customHeight="1" x14ac:dyDescent="0.2">
      <c r="A850" s="33">
        <v>1</v>
      </c>
      <c r="B850" s="31" t="s">
        <v>190</v>
      </c>
      <c r="C850">
        <v>1</v>
      </c>
      <c r="D850">
        <v>4</v>
      </c>
      <c r="G850" s="4">
        <f t="shared" si="776"/>
        <v>4</v>
      </c>
      <c r="J850" s="28" t="str">
        <f t="shared" si="777"/>
        <v>Carrer d’Alfons XIII, carrer</v>
      </c>
      <c r="K850" s="4">
        <f t="shared" si="778"/>
        <v>4</v>
      </c>
      <c r="M850">
        <v>14.54</v>
      </c>
      <c r="O850" s="4">
        <f t="shared" si="779"/>
        <v>58.16</v>
      </c>
    </row>
    <row r="851" spans="1:24" x14ac:dyDescent="0.2">
      <c r="A851" s="33">
        <v>1</v>
      </c>
      <c r="B851" s="31" t="s">
        <v>98</v>
      </c>
      <c r="C851">
        <v>0</v>
      </c>
      <c r="D851">
        <v>225</v>
      </c>
      <c r="G851" s="4">
        <f t="shared" ref="G851:G856" si="820">C851*D851</f>
        <v>0</v>
      </c>
      <c r="J851" s="28" t="str">
        <f t="shared" ref="J851:J856" si="821">B851</f>
        <v xml:space="preserve">Ctra N-II, lateral sud, </v>
      </c>
      <c r="K851" s="4">
        <f>G851</f>
        <v>0</v>
      </c>
      <c r="M851">
        <v>14.54</v>
      </c>
      <c r="O851" s="4">
        <f t="shared" ref="O851:O856" si="822">K851*M851</f>
        <v>0</v>
      </c>
    </row>
    <row r="852" spans="1:24" ht="13.5" customHeight="1" x14ac:dyDescent="0.2">
      <c r="A852" s="33">
        <v>1</v>
      </c>
      <c r="B852" s="31" t="s">
        <v>198</v>
      </c>
      <c r="C852">
        <v>0</v>
      </c>
      <c r="D852">
        <v>15</v>
      </c>
      <c r="G852" s="4">
        <f t="shared" si="820"/>
        <v>0</v>
      </c>
      <c r="J852" s="28" t="str">
        <f t="shared" si="821"/>
        <v>Ctra N-II-C/Costareta, vorera</v>
      </c>
      <c r="K852" s="4">
        <f t="shared" ref="K852" si="823">G852</f>
        <v>0</v>
      </c>
      <c r="M852">
        <v>14.54</v>
      </c>
      <c r="O852" s="4">
        <f t="shared" si="822"/>
        <v>0</v>
      </c>
    </row>
    <row r="853" spans="1:24" ht="13.5" customHeight="1" x14ac:dyDescent="0.2">
      <c r="A853" s="33">
        <v>1</v>
      </c>
      <c r="B853" s="31" t="s">
        <v>199</v>
      </c>
      <c r="C853">
        <v>0</v>
      </c>
      <c r="D853">
        <v>30</v>
      </c>
      <c r="G853" s="4">
        <f t="shared" si="820"/>
        <v>0</v>
      </c>
      <c r="J853" s="28" t="str">
        <f t="shared" si="821"/>
        <v>Ctra N-II-C/Costareta, carrer</v>
      </c>
      <c r="K853" s="4">
        <f t="shared" ref="K853:K855" si="824">G853</f>
        <v>0</v>
      </c>
      <c r="M853">
        <v>14.54</v>
      </c>
      <c r="O853" s="4">
        <f t="shared" si="822"/>
        <v>0</v>
      </c>
      <c r="S853" s="38" t="s">
        <v>263</v>
      </c>
      <c r="T853" s="38" t="s">
        <v>71</v>
      </c>
      <c r="U853" s="38" t="s">
        <v>71</v>
      </c>
      <c r="V853" s="38" t="s">
        <v>73</v>
      </c>
      <c r="W853" s="38" t="s">
        <v>261</v>
      </c>
      <c r="X853" s="38" t="s">
        <v>265</v>
      </c>
    </row>
    <row r="854" spans="1:24" ht="13.5" customHeight="1" x14ac:dyDescent="0.2">
      <c r="A854" s="33">
        <v>1</v>
      </c>
      <c r="B854" s="31" t="s">
        <v>183</v>
      </c>
      <c r="C854">
        <v>0</v>
      </c>
      <c r="D854">
        <v>20</v>
      </c>
      <c r="G854" s="4">
        <f t="shared" si="820"/>
        <v>0</v>
      </c>
      <c r="J854" s="28" t="str">
        <f t="shared" si="821"/>
        <v>Carrer de la Via Fèrria</v>
      </c>
      <c r="K854" s="4">
        <f t="shared" si="824"/>
        <v>0</v>
      </c>
      <c r="M854">
        <v>14.54</v>
      </c>
      <c r="O854" s="4">
        <f t="shared" si="822"/>
        <v>0</v>
      </c>
      <c r="S854" s="38" t="s">
        <v>264</v>
      </c>
      <c r="T854" s="38" t="s">
        <v>72</v>
      </c>
      <c r="U854" s="38" t="s">
        <v>72</v>
      </c>
      <c r="V854" s="38" t="s">
        <v>74</v>
      </c>
      <c r="W854" s="33"/>
      <c r="X854" s="33" t="s">
        <v>266</v>
      </c>
    </row>
    <row r="855" spans="1:24" ht="13.5" customHeight="1" x14ac:dyDescent="0.2">
      <c r="A855" s="33">
        <v>1</v>
      </c>
      <c r="B855" s="31" t="s">
        <v>184</v>
      </c>
      <c r="C855">
        <v>0</v>
      </c>
      <c r="D855">
        <v>25</v>
      </c>
      <c r="G855" s="4">
        <f t="shared" si="820"/>
        <v>0</v>
      </c>
      <c r="J855" s="28" t="str">
        <f t="shared" si="821"/>
        <v>Creuament sota Via</v>
      </c>
      <c r="K855" s="4">
        <f t="shared" si="824"/>
        <v>0</v>
      </c>
      <c r="M855">
        <v>14.54</v>
      </c>
      <c r="O855" s="4">
        <f t="shared" si="822"/>
        <v>0</v>
      </c>
      <c r="S855" s="33"/>
      <c r="T855" s="38" t="s">
        <v>69</v>
      </c>
      <c r="U855" s="38" t="s">
        <v>70</v>
      </c>
      <c r="V855" s="33" t="s">
        <v>262</v>
      </c>
      <c r="W855" s="33"/>
      <c r="X855" s="33"/>
    </row>
    <row r="856" spans="1:24" ht="13.5" customHeight="1" x14ac:dyDescent="0.2">
      <c r="A856" s="33">
        <v>4</v>
      </c>
      <c r="B856" s="31" t="s">
        <v>215</v>
      </c>
      <c r="C856">
        <v>0</v>
      </c>
      <c r="D856">
        <v>8</v>
      </c>
      <c r="G856" s="4">
        <f t="shared" si="820"/>
        <v>0</v>
      </c>
      <c r="J856" s="28" t="str">
        <f t="shared" si="821"/>
        <v>Trams hidrants</v>
      </c>
      <c r="K856" s="4">
        <f t="shared" ref="K856" si="825">G856</f>
        <v>0</v>
      </c>
      <c r="M856">
        <v>14.54</v>
      </c>
      <c r="O856" s="4">
        <f t="shared" si="822"/>
        <v>0</v>
      </c>
      <c r="T856" s="4"/>
      <c r="U856" s="4"/>
      <c r="V856" s="4"/>
    </row>
    <row r="857" spans="1:24" x14ac:dyDescent="0.2">
      <c r="G857" s="4"/>
      <c r="K857" s="4"/>
      <c r="O857" s="4"/>
      <c r="R857" s="13" t="s">
        <v>70</v>
      </c>
      <c r="S857">
        <f>G858*0.1</f>
        <v>134.9</v>
      </c>
      <c r="T857" s="4"/>
      <c r="U857" s="4">
        <f>S857+U795</f>
        <v>697.81249999999989</v>
      </c>
      <c r="V857" s="4">
        <f>S857/7.5</f>
        <v>17.986666666666668</v>
      </c>
      <c r="W857" s="4">
        <f>V857+W795</f>
        <v>93.041666666666657</v>
      </c>
    </row>
    <row r="858" spans="1:24" x14ac:dyDescent="0.2">
      <c r="B858" s="9" t="s">
        <v>26</v>
      </c>
      <c r="G858" s="6">
        <f>SUM(G820:G856)</f>
        <v>1349</v>
      </c>
      <c r="J858" s="9" t="s">
        <v>26</v>
      </c>
      <c r="K858" s="6">
        <f>G858</f>
        <v>1349</v>
      </c>
      <c r="O858" s="6">
        <f>SUM(O820:O856)</f>
        <v>19614.459999999995</v>
      </c>
      <c r="R858" s="13" t="s">
        <v>69</v>
      </c>
      <c r="S858">
        <f>G858*0.1</f>
        <v>134.9</v>
      </c>
      <c r="T858" s="4">
        <f>S858+T796</f>
        <v>1694.4370600000002</v>
      </c>
      <c r="U858" s="4"/>
      <c r="V858" s="4">
        <f>S858/7.5</f>
        <v>17.986666666666668</v>
      </c>
      <c r="W858" s="4">
        <f>V858+W796</f>
        <v>225.92494133333332</v>
      </c>
      <c r="X858">
        <f>T858/7.5</f>
        <v>225.92494133333335</v>
      </c>
    </row>
    <row r="859" spans="1:24" ht="15" x14ac:dyDescent="0.25">
      <c r="G859" s="4"/>
      <c r="J859" s="7"/>
      <c r="K859" s="6"/>
      <c r="O859" s="6"/>
    </row>
    <row r="860" spans="1:24" x14ac:dyDescent="0.2">
      <c r="C860" s="2" t="s">
        <v>0</v>
      </c>
      <c r="D860" s="2" t="s">
        <v>1</v>
      </c>
      <c r="E860" s="2"/>
      <c r="F860" s="2"/>
      <c r="G860" s="18" t="s">
        <v>19</v>
      </c>
      <c r="K860" s="2" t="str">
        <f>G860</f>
        <v>Total ml</v>
      </c>
      <c r="M860" s="2" t="s">
        <v>22</v>
      </c>
      <c r="N860" s="2"/>
      <c r="O860" s="18" t="s">
        <v>122</v>
      </c>
    </row>
    <row r="861" spans="1:24" x14ac:dyDescent="0.2">
      <c r="A861" s="13" t="s">
        <v>216</v>
      </c>
      <c r="G861" s="4"/>
      <c r="I861" t="str">
        <f>A861</f>
        <v xml:space="preserve">Tub de polietilè de PE-100, de 75 mm de </v>
      </c>
      <c r="O861" s="4"/>
      <c r="S861" s="13"/>
      <c r="T861" s="13"/>
      <c r="U861" s="13"/>
      <c r="V861" s="13"/>
    </row>
    <row r="862" spans="1:24" x14ac:dyDescent="0.2">
      <c r="A862" s="13" t="s">
        <v>50</v>
      </c>
      <c r="G862" s="4"/>
      <c r="I862" t="str">
        <f>A862</f>
        <v>diàmetre nominal, de 16 bar de pressió nominal</v>
      </c>
      <c r="K862" s="4"/>
      <c r="O862" s="4"/>
      <c r="T862" s="13"/>
      <c r="U862" s="13"/>
      <c r="V862" s="13"/>
    </row>
    <row r="863" spans="1:24" x14ac:dyDescent="0.2">
      <c r="A863" t="s">
        <v>51</v>
      </c>
      <c r="G863" s="4"/>
      <c r="I863" t="str">
        <f t="shared" ref="I863:I866" si="826">A863</f>
        <v>per aigua potable UNE-EN 12202-2, connectat</v>
      </c>
      <c r="K863" s="4"/>
      <c r="O863" s="4"/>
      <c r="T863" s="13"/>
      <c r="U863" s="13"/>
    </row>
    <row r="864" spans="1:24" x14ac:dyDescent="0.2">
      <c r="A864" t="s">
        <v>52</v>
      </c>
      <c r="G864" s="4"/>
      <c r="I864" t="str">
        <f t="shared" si="826"/>
        <v>a pressió, amb grau de dificultat mitja,</v>
      </c>
      <c r="K864" s="4"/>
      <c r="O864" s="4"/>
    </row>
    <row r="865" spans="1:22" x14ac:dyDescent="0.2">
      <c r="A865" t="s">
        <v>53</v>
      </c>
      <c r="B865" s="9"/>
      <c r="G865" s="6"/>
      <c r="I865" t="str">
        <f t="shared" si="826"/>
        <v>utilitzant unions soldades i col·locat al fons de</v>
      </c>
      <c r="J865" s="9"/>
      <c r="K865" s="6"/>
      <c r="O865" s="6"/>
    </row>
    <row r="866" spans="1:22" ht="12.75" customHeight="1" x14ac:dyDescent="0.25">
      <c r="A866" s="13" t="s">
        <v>57</v>
      </c>
      <c r="B866" s="9"/>
      <c r="G866" s="6"/>
      <c r="I866" t="str">
        <f t="shared" si="826"/>
        <v>la rasa. Inclou accessoris termosoldables</v>
      </c>
      <c r="J866" s="7"/>
      <c r="K866" s="6"/>
      <c r="O866" s="6"/>
    </row>
    <row r="867" spans="1:22" ht="12.75" customHeight="1" x14ac:dyDescent="0.25">
      <c r="A867" s="13" t="s">
        <v>67</v>
      </c>
      <c r="B867" s="9"/>
      <c r="G867" s="6"/>
      <c r="I867" t="str">
        <f>A867</f>
        <v>d'acord als plànols de la xarxa existent.</v>
      </c>
      <c r="J867" s="7"/>
      <c r="K867" s="6"/>
      <c r="O867" s="6"/>
    </row>
    <row r="868" spans="1:22" ht="18.75" customHeight="1" x14ac:dyDescent="0.2">
      <c r="A868" s="33">
        <v>1</v>
      </c>
      <c r="B868" s="28" t="s">
        <v>175</v>
      </c>
      <c r="C868">
        <v>0</v>
      </c>
      <c r="D868">
        <v>150</v>
      </c>
      <c r="G868" s="4">
        <f t="shared" ref="G868:G870" si="827">C868*D868</f>
        <v>0</v>
      </c>
      <c r="J868" s="28" t="str">
        <f t="shared" ref="J868:J902" si="828">B868</f>
        <v>C St Josep Est, vorera</v>
      </c>
      <c r="K868" s="4">
        <f t="shared" ref="K868:K896" si="829">G868</f>
        <v>0</v>
      </c>
      <c r="M868">
        <v>17.239999999999998</v>
      </c>
      <c r="O868" s="4">
        <f t="shared" ref="O868:O902" si="830">K868*M868</f>
        <v>0</v>
      </c>
    </row>
    <row r="869" spans="1:22" ht="12.75" customHeight="1" x14ac:dyDescent="0.2">
      <c r="A869" s="33">
        <v>1</v>
      </c>
      <c r="B869" s="28" t="s">
        <v>176</v>
      </c>
      <c r="C869">
        <v>0</v>
      </c>
      <c r="D869">
        <v>6</v>
      </c>
      <c r="G869" s="4">
        <f t="shared" si="827"/>
        <v>0</v>
      </c>
      <c r="J869" s="28" t="str">
        <f t="shared" si="828"/>
        <v>C St Josep Est, carrer</v>
      </c>
      <c r="K869" s="4">
        <f t="shared" si="829"/>
        <v>0</v>
      </c>
      <c r="M869">
        <v>17.239999999999998</v>
      </c>
      <c r="O869" s="4">
        <f t="shared" si="830"/>
        <v>0</v>
      </c>
    </row>
    <row r="870" spans="1:22" x14ac:dyDescent="0.2">
      <c r="A870" s="33">
        <v>1</v>
      </c>
      <c r="B870" s="28" t="s">
        <v>177</v>
      </c>
      <c r="C870">
        <v>0</v>
      </c>
      <c r="D870">
        <v>166</v>
      </c>
      <c r="G870" s="4">
        <f t="shared" si="827"/>
        <v>0</v>
      </c>
      <c r="J870" s="28" t="str">
        <f t="shared" si="828"/>
        <v>C St Josep Oest, vorera</v>
      </c>
      <c r="K870" s="4">
        <f t="shared" si="829"/>
        <v>0</v>
      </c>
      <c r="M870">
        <v>17.239999999999998</v>
      </c>
      <c r="O870" s="4">
        <f t="shared" si="830"/>
        <v>0</v>
      </c>
      <c r="V870" s="4"/>
    </row>
    <row r="871" spans="1:22" x14ac:dyDescent="0.2">
      <c r="A871" s="33">
        <v>1</v>
      </c>
      <c r="B871" s="28" t="s">
        <v>178</v>
      </c>
      <c r="C871">
        <v>0</v>
      </c>
      <c r="D871">
        <v>9</v>
      </c>
      <c r="G871" s="4">
        <f>C871*D871</f>
        <v>0</v>
      </c>
      <c r="J871" s="28" t="str">
        <f t="shared" si="828"/>
        <v>C St Josep Oest, carrer</v>
      </c>
      <c r="K871" s="4">
        <f t="shared" si="829"/>
        <v>0</v>
      </c>
      <c r="M871">
        <v>17.239999999999998</v>
      </c>
      <c r="O871" s="4">
        <f t="shared" si="830"/>
        <v>0</v>
      </c>
      <c r="V871" s="4"/>
    </row>
    <row r="872" spans="1:22" ht="12.75" customHeight="1" x14ac:dyDescent="0.2">
      <c r="A872" s="33">
        <v>1</v>
      </c>
      <c r="B872" s="31" t="s">
        <v>191</v>
      </c>
      <c r="C872">
        <v>0</v>
      </c>
      <c r="D872">
        <v>56</v>
      </c>
      <c r="G872" s="4">
        <f t="shared" ref="G872:G902" si="831">C872*D872</f>
        <v>0</v>
      </c>
      <c r="J872" s="28" t="str">
        <f t="shared" si="828"/>
        <v>C Ponent, carrer</v>
      </c>
      <c r="K872" s="4">
        <f t="shared" si="829"/>
        <v>0</v>
      </c>
      <c r="M872">
        <v>17.239999999999998</v>
      </c>
      <c r="O872" s="4">
        <f t="shared" si="830"/>
        <v>0</v>
      </c>
    </row>
    <row r="873" spans="1:22" ht="12.75" customHeight="1" x14ac:dyDescent="0.2">
      <c r="A873" s="33">
        <v>2</v>
      </c>
      <c r="B873" s="31" t="s">
        <v>204</v>
      </c>
      <c r="C873">
        <v>0</v>
      </c>
      <c r="D873">
        <v>30</v>
      </c>
      <c r="G873" s="4">
        <f t="shared" si="831"/>
        <v>0</v>
      </c>
      <c r="J873" s="28" t="str">
        <f t="shared" si="828"/>
        <v>C Ponent, vorera</v>
      </c>
      <c r="K873" s="4">
        <f t="shared" si="829"/>
        <v>0</v>
      </c>
      <c r="M873">
        <v>17.239999999999998</v>
      </c>
      <c r="O873" s="4">
        <f t="shared" si="830"/>
        <v>0</v>
      </c>
    </row>
    <row r="874" spans="1:22" ht="12.75" customHeight="1" x14ac:dyDescent="0.2">
      <c r="A874" s="33">
        <v>1</v>
      </c>
      <c r="B874" s="31" t="s">
        <v>192</v>
      </c>
      <c r="C874">
        <v>0</v>
      </c>
      <c r="D874">
        <v>105</v>
      </c>
      <c r="G874" s="4">
        <f t="shared" si="831"/>
        <v>0</v>
      </c>
      <c r="J874" s="28" t="str">
        <f t="shared" si="828"/>
        <v>C Ramon Felip, carrer</v>
      </c>
      <c r="K874" s="4">
        <f t="shared" si="829"/>
        <v>0</v>
      </c>
      <c r="M874">
        <v>17.239999999999998</v>
      </c>
      <c r="O874" s="4">
        <f t="shared" si="830"/>
        <v>0</v>
      </c>
    </row>
    <row r="875" spans="1:22" ht="12.75" customHeight="1" x14ac:dyDescent="0.2">
      <c r="A875" s="33">
        <v>1</v>
      </c>
      <c r="B875" s="31" t="s">
        <v>193</v>
      </c>
      <c r="C875">
        <v>1</v>
      </c>
      <c r="D875">
        <v>185</v>
      </c>
      <c r="G875" s="4">
        <f t="shared" si="831"/>
        <v>185</v>
      </c>
      <c r="J875" s="28" t="str">
        <f t="shared" si="828"/>
        <v>Carrer de Lleida, carrer</v>
      </c>
      <c r="K875" s="4">
        <f t="shared" si="829"/>
        <v>185</v>
      </c>
      <c r="M875">
        <v>17.239999999999998</v>
      </c>
      <c r="O875" s="4">
        <f t="shared" si="830"/>
        <v>3189.3999999999996</v>
      </c>
    </row>
    <row r="876" spans="1:22" ht="12.75" customHeight="1" x14ac:dyDescent="0.2">
      <c r="A876" s="33">
        <v>1</v>
      </c>
      <c r="B876" s="31" t="s">
        <v>202</v>
      </c>
      <c r="C876">
        <v>0</v>
      </c>
      <c r="D876">
        <v>22</v>
      </c>
      <c r="G876" s="4">
        <f t="shared" si="831"/>
        <v>0</v>
      </c>
      <c r="J876" s="28" t="str">
        <f t="shared" si="828"/>
        <v>Carrer de Lleida, vorera</v>
      </c>
      <c r="K876" s="4">
        <f t="shared" si="829"/>
        <v>0</v>
      </c>
      <c r="M876">
        <v>17.239999999999998</v>
      </c>
      <c r="O876" s="4">
        <f t="shared" si="830"/>
        <v>0</v>
      </c>
    </row>
    <row r="877" spans="1:22" ht="12.75" customHeight="1" x14ac:dyDescent="0.2">
      <c r="A877" s="33">
        <v>1</v>
      </c>
      <c r="B877" s="31" t="s">
        <v>203</v>
      </c>
      <c r="C877">
        <v>0</v>
      </c>
      <c r="D877">
        <v>12</v>
      </c>
      <c r="G877" s="4">
        <f t="shared" si="831"/>
        <v>0</v>
      </c>
      <c r="J877" s="28" t="str">
        <f t="shared" si="828"/>
        <v>Carrer de Lleida, enllaç N-II</v>
      </c>
      <c r="K877" s="4">
        <f t="shared" si="829"/>
        <v>0</v>
      </c>
      <c r="M877">
        <v>17.239999999999998</v>
      </c>
      <c r="O877" s="4">
        <f t="shared" si="830"/>
        <v>0</v>
      </c>
    </row>
    <row r="878" spans="1:22" ht="12.75" customHeight="1" x14ac:dyDescent="0.2">
      <c r="A878" s="33">
        <v>1</v>
      </c>
      <c r="B878" s="31" t="s">
        <v>212</v>
      </c>
      <c r="C878">
        <v>0</v>
      </c>
      <c r="D878">
        <v>20</v>
      </c>
      <c r="G878" s="4">
        <f t="shared" si="831"/>
        <v>0</v>
      </c>
      <c r="J878" s="28" t="str">
        <f t="shared" si="828"/>
        <v>Plaça Font, vorera</v>
      </c>
      <c r="K878" s="4">
        <f t="shared" si="829"/>
        <v>0</v>
      </c>
      <c r="M878">
        <v>17.239999999999998</v>
      </c>
      <c r="O878" s="4">
        <f t="shared" si="830"/>
        <v>0</v>
      </c>
    </row>
    <row r="879" spans="1:22" ht="12.75" customHeight="1" x14ac:dyDescent="0.2">
      <c r="A879" s="33">
        <v>1</v>
      </c>
      <c r="B879" s="31" t="s">
        <v>213</v>
      </c>
      <c r="C879">
        <v>0</v>
      </c>
      <c r="D879">
        <v>20</v>
      </c>
      <c r="G879" s="4">
        <f t="shared" si="831"/>
        <v>0</v>
      </c>
      <c r="J879" s="28" t="str">
        <f t="shared" si="828"/>
        <v>Plaça Font, enllaç</v>
      </c>
      <c r="K879" s="4">
        <f t="shared" si="829"/>
        <v>0</v>
      </c>
      <c r="M879">
        <v>17.239999999999998</v>
      </c>
      <c r="O879" s="4">
        <f t="shared" si="830"/>
        <v>0</v>
      </c>
    </row>
    <row r="880" spans="1:22" ht="12.75" customHeight="1" x14ac:dyDescent="0.2">
      <c r="A880" s="33">
        <v>2</v>
      </c>
      <c r="B880" s="31" t="s">
        <v>194</v>
      </c>
      <c r="C880">
        <v>0</v>
      </c>
      <c r="D880">
        <v>108</v>
      </c>
      <c r="G880" s="4">
        <f t="shared" si="831"/>
        <v>0</v>
      </c>
      <c r="J880" s="28" t="str">
        <f t="shared" si="828"/>
        <v>C de la Teuleria, vorera</v>
      </c>
      <c r="K880" s="4">
        <f t="shared" si="829"/>
        <v>0</v>
      </c>
      <c r="M880">
        <v>17.239999999999998</v>
      </c>
      <c r="O880" s="4">
        <f t="shared" si="830"/>
        <v>0</v>
      </c>
    </row>
    <row r="881" spans="1:15" ht="12.75" customHeight="1" x14ac:dyDescent="0.2">
      <c r="A881" s="33">
        <v>1</v>
      </c>
      <c r="B881" s="31" t="s">
        <v>214</v>
      </c>
      <c r="C881">
        <v>0</v>
      </c>
      <c r="D881">
        <v>5</v>
      </c>
      <c r="G881" s="4">
        <f t="shared" si="831"/>
        <v>0</v>
      </c>
      <c r="J881" s="28" t="str">
        <f t="shared" si="828"/>
        <v>C de la Teuleria, carrer</v>
      </c>
      <c r="K881" s="4">
        <f t="shared" si="829"/>
        <v>0</v>
      </c>
      <c r="M881">
        <v>17.239999999999998</v>
      </c>
      <c r="O881" s="4">
        <f t="shared" si="830"/>
        <v>0</v>
      </c>
    </row>
    <row r="882" spans="1:15" ht="12.75" customHeight="1" x14ac:dyDescent="0.2">
      <c r="A882" s="33">
        <v>1</v>
      </c>
      <c r="B882" s="31" t="s">
        <v>179</v>
      </c>
      <c r="C882">
        <v>0</v>
      </c>
      <c r="D882">
        <v>170</v>
      </c>
      <c r="G882" s="4">
        <f t="shared" si="831"/>
        <v>0</v>
      </c>
      <c r="J882" s="28" t="str">
        <f t="shared" si="828"/>
        <v>Ram Fuster i Rabé E, vorera</v>
      </c>
      <c r="K882" s="4">
        <f t="shared" si="829"/>
        <v>0</v>
      </c>
      <c r="M882">
        <v>17.239999999999998</v>
      </c>
      <c r="O882" s="4">
        <f t="shared" si="830"/>
        <v>0</v>
      </c>
    </row>
    <row r="883" spans="1:15" ht="12.75" customHeight="1" x14ac:dyDescent="0.2">
      <c r="A883" s="33">
        <v>1</v>
      </c>
      <c r="B883" s="31" t="s">
        <v>180</v>
      </c>
      <c r="C883">
        <v>0</v>
      </c>
      <c r="D883">
        <v>30</v>
      </c>
      <c r="G883" s="4">
        <f t="shared" si="831"/>
        <v>0</v>
      </c>
      <c r="J883" s="28" t="str">
        <f t="shared" si="828"/>
        <v>Ram Fuster i Rabés E, carrer</v>
      </c>
      <c r="K883" s="4">
        <f t="shared" si="829"/>
        <v>0</v>
      </c>
      <c r="M883">
        <v>17.239999999999998</v>
      </c>
      <c r="O883" s="4">
        <f t="shared" si="830"/>
        <v>0</v>
      </c>
    </row>
    <row r="884" spans="1:15" ht="12.75" customHeight="1" x14ac:dyDescent="0.2">
      <c r="A884" s="33">
        <v>1</v>
      </c>
      <c r="B884" s="31" t="s">
        <v>181</v>
      </c>
      <c r="C884">
        <v>0</v>
      </c>
      <c r="D884">
        <v>180</v>
      </c>
      <c r="G884" s="4">
        <f t="shared" si="831"/>
        <v>0</v>
      </c>
      <c r="J884" s="28" t="str">
        <f t="shared" si="828"/>
        <v>Ram Fuster i Rabé O, vorera</v>
      </c>
      <c r="K884" s="4">
        <f t="shared" si="829"/>
        <v>0</v>
      </c>
      <c r="M884">
        <v>17.239999999999998</v>
      </c>
      <c r="O884" s="4">
        <f t="shared" si="830"/>
        <v>0</v>
      </c>
    </row>
    <row r="885" spans="1:15" ht="12.75" customHeight="1" x14ac:dyDescent="0.2">
      <c r="A885" s="33">
        <v>1</v>
      </c>
      <c r="B885" s="31" t="s">
        <v>182</v>
      </c>
      <c r="C885">
        <v>0</v>
      </c>
      <c r="D885">
        <v>6</v>
      </c>
      <c r="G885" s="4">
        <f t="shared" si="831"/>
        <v>0</v>
      </c>
      <c r="J885" s="28" t="str">
        <f t="shared" si="828"/>
        <v>Ram Fuster i Rabés O, carrer</v>
      </c>
      <c r="K885" s="4">
        <f t="shared" si="829"/>
        <v>0</v>
      </c>
      <c r="M885">
        <v>17.239999999999998</v>
      </c>
      <c r="O885" s="4">
        <f t="shared" si="830"/>
        <v>0</v>
      </c>
    </row>
    <row r="886" spans="1:15" ht="12.75" customHeight="1" x14ac:dyDescent="0.2">
      <c r="A886" s="33">
        <v>1</v>
      </c>
      <c r="B886" s="31" t="s">
        <v>185</v>
      </c>
      <c r="C886">
        <v>0</v>
      </c>
      <c r="D886">
        <v>55</v>
      </c>
      <c r="G886" s="4">
        <f t="shared" si="831"/>
        <v>0</v>
      </c>
      <c r="J886" s="28" t="str">
        <f t="shared" si="828"/>
        <v>C/Miquel Parcerisa E, vorera</v>
      </c>
      <c r="K886" s="4">
        <f t="shared" si="829"/>
        <v>0</v>
      </c>
      <c r="M886">
        <v>17.239999999999998</v>
      </c>
      <c r="O886" s="4">
        <f t="shared" si="830"/>
        <v>0</v>
      </c>
    </row>
    <row r="887" spans="1:15" ht="12.75" customHeight="1" x14ac:dyDescent="0.2">
      <c r="A887" s="33">
        <v>1</v>
      </c>
      <c r="B887" s="31" t="s">
        <v>188</v>
      </c>
      <c r="C887">
        <v>0</v>
      </c>
      <c r="D887">
        <v>0</v>
      </c>
      <c r="G887" s="4">
        <f t="shared" si="831"/>
        <v>0</v>
      </c>
      <c r="J887" s="28" t="str">
        <f t="shared" si="828"/>
        <v>C/Miquel Parcerisa E, carrer</v>
      </c>
      <c r="K887" s="4">
        <f t="shared" si="829"/>
        <v>0</v>
      </c>
      <c r="M887">
        <v>17.239999999999998</v>
      </c>
      <c r="O887" s="4">
        <f t="shared" si="830"/>
        <v>0</v>
      </c>
    </row>
    <row r="888" spans="1:15" ht="12.75" customHeight="1" x14ac:dyDescent="0.2">
      <c r="A888" s="33">
        <v>1</v>
      </c>
      <c r="B888" s="31" t="s">
        <v>186</v>
      </c>
      <c r="C888">
        <v>0</v>
      </c>
      <c r="D888">
        <v>145</v>
      </c>
      <c r="G888" s="4">
        <f t="shared" si="831"/>
        <v>0</v>
      </c>
      <c r="J888" s="28" t="str">
        <f t="shared" si="828"/>
        <v>C/Miquel Parcerisa O, vorera</v>
      </c>
      <c r="K888" s="4">
        <f t="shared" si="829"/>
        <v>0</v>
      </c>
      <c r="M888">
        <v>17.239999999999998</v>
      </c>
      <c r="O888" s="4">
        <f t="shared" si="830"/>
        <v>0</v>
      </c>
    </row>
    <row r="889" spans="1:15" ht="12.75" customHeight="1" x14ac:dyDescent="0.2">
      <c r="A889" s="33">
        <v>1</v>
      </c>
      <c r="B889" s="31" t="s">
        <v>187</v>
      </c>
      <c r="C889">
        <v>0</v>
      </c>
      <c r="D889">
        <v>45</v>
      </c>
      <c r="G889" s="4">
        <f t="shared" si="831"/>
        <v>0</v>
      </c>
      <c r="J889" s="28" t="str">
        <f t="shared" si="828"/>
        <v>C/Miquel Parcerisa O, carrer</v>
      </c>
      <c r="K889" s="4">
        <f t="shared" si="829"/>
        <v>0</v>
      </c>
      <c r="M889">
        <v>17.239999999999998</v>
      </c>
      <c r="O889" s="4">
        <f t="shared" si="830"/>
        <v>0</v>
      </c>
    </row>
    <row r="890" spans="1:15" ht="12.75" customHeight="1" x14ac:dyDescent="0.2">
      <c r="A890" s="33">
        <v>1</v>
      </c>
      <c r="B890" s="31" t="s">
        <v>200</v>
      </c>
      <c r="C890">
        <v>0</v>
      </c>
      <c r="D890">
        <v>45</v>
      </c>
      <c r="G890" s="4">
        <f t="shared" si="831"/>
        <v>0</v>
      </c>
      <c r="J890" s="28" t="str">
        <f t="shared" si="828"/>
        <v>Zona Pl. Catalunya, vorera</v>
      </c>
      <c r="K890" s="4">
        <f t="shared" si="829"/>
        <v>0</v>
      </c>
      <c r="M890">
        <v>17.239999999999998</v>
      </c>
      <c r="O890" s="4">
        <f t="shared" si="830"/>
        <v>0</v>
      </c>
    </row>
    <row r="891" spans="1:15" ht="12.75" customHeight="1" x14ac:dyDescent="0.2">
      <c r="A891" s="33">
        <v>1</v>
      </c>
      <c r="B891" s="31" t="s">
        <v>195</v>
      </c>
      <c r="C891">
        <v>0</v>
      </c>
      <c r="D891">
        <v>90</v>
      </c>
      <c r="G891" s="4">
        <f t="shared" si="831"/>
        <v>0</v>
      </c>
      <c r="J891" s="28" t="str">
        <f t="shared" si="828"/>
        <v>C de Pompeu Fabra, vorera</v>
      </c>
      <c r="K891" s="4">
        <f t="shared" si="829"/>
        <v>0</v>
      </c>
      <c r="M891">
        <v>17.239999999999998</v>
      </c>
      <c r="O891" s="4">
        <f t="shared" si="830"/>
        <v>0</v>
      </c>
    </row>
    <row r="892" spans="1:15" ht="12.75" customHeight="1" x14ac:dyDescent="0.2">
      <c r="A892" s="33">
        <v>1</v>
      </c>
      <c r="B892" s="31" t="s">
        <v>211</v>
      </c>
      <c r="C892">
        <v>0</v>
      </c>
      <c r="D892">
        <v>36</v>
      </c>
      <c r="G892" s="4">
        <f t="shared" si="831"/>
        <v>0</v>
      </c>
      <c r="J892" s="28" t="str">
        <f t="shared" si="828"/>
        <v>C de Pompeu Fabra, enllaç</v>
      </c>
      <c r="K892" s="4">
        <f t="shared" si="829"/>
        <v>0</v>
      </c>
      <c r="M892">
        <v>17.239999999999998</v>
      </c>
      <c r="O892" s="4">
        <f t="shared" si="830"/>
        <v>0</v>
      </c>
    </row>
    <row r="893" spans="1:15" ht="12.75" customHeight="1" x14ac:dyDescent="0.2">
      <c r="A893" s="33">
        <v>1</v>
      </c>
      <c r="B893" s="31" t="s">
        <v>197</v>
      </c>
      <c r="C893">
        <v>0</v>
      </c>
      <c r="D893">
        <v>115</v>
      </c>
      <c r="G893" s="4">
        <f t="shared" si="831"/>
        <v>0</v>
      </c>
      <c r="J893" s="28" t="str">
        <f t="shared" si="828"/>
        <v>Carrer Estació, vorera</v>
      </c>
      <c r="K893" s="4">
        <f t="shared" si="829"/>
        <v>0</v>
      </c>
      <c r="M893">
        <v>17.239999999999998</v>
      </c>
      <c r="O893" s="4">
        <f t="shared" si="830"/>
        <v>0</v>
      </c>
    </row>
    <row r="894" spans="1:15" ht="12.75" customHeight="1" x14ac:dyDescent="0.2">
      <c r="A894" s="33">
        <v>1</v>
      </c>
      <c r="B894" s="31" t="s">
        <v>196</v>
      </c>
      <c r="C894">
        <v>0</v>
      </c>
      <c r="D894">
        <v>8</v>
      </c>
      <c r="G894" s="4">
        <f t="shared" si="831"/>
        <v>0</v>
      </c>
      <c r="J894" s="28" t="str">
        <f t="shared" si="828"/>
        <v xml:space="preserve">Carrer Estació, creuament </v>
      </c>
      <c r="K894" s="4">
        <f t="shared" si="829"/>
        <v>0</v>
      </c>
      <c r="M894">
        <v>17.239999999999998</v>
      </c>
      <c r="O894" s="4">
        <f t="shared" si="830"/>
        <v>0</v>
      </c>
    </row>
    <row r="895" spans="1:15" ht="12.75" customHeight="1" x14ac:dyDescent="0.2">
      <c r="A895" s="33">
        <v>2</v>
      </c>
      <c r="B895" s="31" t="s">
        <v>189</v>
      </c>
      <c r="C895">
        <v>0</v>
      </c>
      <c r="D895">
        <v>113</v>
      </c>
      <c r="G895" s="4">
        <f t="shared" si="831"/>
        <v>0</v>
      </c>
      <c r="J895" s="28" t="str">
        <f t="shared" si="828"/>
        <v>Carrer d’Alfons XIII, vorera</v>
      </c>
      <c r="K895" s="4">
        <f t="shared" si="829"/>
        <v>0</v>
      </c>
      <c r="M895">
        <v>17.239999999999998</v>
      </c>
      <c r="O895" s="4">
        <f t="shared" si="830"/>
        <v>0</v>
      </c>
    </row>
    <row r="896" spans="1:15" ht="12.75" customHeight="1" x14ac:dyDescent="0.2">
      <c r="A896" s="33">
        <v>1</v>
      </c>
      <c r="B896" s="31" t="s">
        <v>190</v>
      </c>
      <c r="C896">
        <v>0</v>
      </c>
      <c r="D896">
        <v>4</v>
      </c>
      <c r="G896" s="4">
        <f t="shared" si="831"/>
        <v>0</v>
      </c>
      <c r="J896" s="28" t="str">
        <f t="shared" si="828"/>
        <v>Carrer d’Alfons XIII, carrer</v>
      </c>
      <c r="K896" s="4">
        <f t="shared" si="829"/>
        <v>0</v>
      </c>
      <c r="M896">
        <v>17.239999999999998</v>
      </c>
      <c r="O896" s="4">
        <f t="shared" si="830"/>
        <v>0</v>
      </c>
    </row>
    <row r="897" spans="1:24" x14ac:dyDescent="0.2">
      <c r="A897" s="33">
        <v>1</v>
      </c>
      <c r="B897" s="31" t="s">
        <v>98</v>
      </c>
      <c r="C897">
        <v>1</v>
      </c>
      <c r="D897">
        <v>225</v>
      </c>
      <c r="G897" s="4">
        <f t="shared" si="831"/>
        <v>225</v>
      </c>
      <c r="J897" s="28" t="str">
        <f t="shared" si="828"/>
        <v xml:space="preserve">Ctra N-II, lateral sud, </v>
      </c>
      <c r="K897" s="4">
        <f>G897</f>
        <v>225</v>
      </c>
      <c r="M897">
        <v>17.239999999999998</v>
      </c>
      <c r="O897" s="4">
        <f t="shared" si="830"/>
        <v>3878.9999999999995</v>
      </c>
    </row>
    <row r="898" spans="1:24" ht="13.5" customHeight="1" x14ac:dyDescent="0.2">
      <c r="A898" s="33">
        <v>1</v>
      </c>
      <c r="B898" s="31" t="s">
        <v>198</v>
      </c>
      <c r="C898">
        <v>0</v>
      </c>
      <c r="D898">
        <v>15</v>
      </c>
      <c r="G898" s="4">
        <f t="shared" si="831"/>
        <v>0</v>
      </c>
      <c r="J898" s="28" t="str">
        <f t="shared" si="828"/>
        <v>Ctra N-II-C/Costareta, vorera</v>
      </c>
      <c r="K898" s="4">
        <f t="shared" ref="K898:K902" si="832">G898</f>
        <v>0</v>
      </c>
      <c r="M898">
        <v>17.239999999999998</v>
      </c>
      <c r="O898" s="4">
        <f t="shared" si="830"/>
        <v>0</v>
      </c>
    </row>
    <row r="899" spans="1:24" ht="13.5" customHeight="1" x14ac:dyDescent="0.2">
      <c r="A899" s="33">
        <v>1</v>
      </c>
      <c r="B899" s="31" t="s">
        <v>199</v>
      </c>
      <c r="C899">
        <v>0</v>
      </c>
      <c r="D899">
        <v>30</v>
      </c>
      <c r="G899" s="4">
        <f t="shared" si="831"/>
        <v>0</v>
      </c>
      <c r="J899" s="28" t="str">
        <f t="shared" si="828"/>
        <v>Ctra N-II-C/Costareta, carrer</v>
      </c>
      <c r="K899" s="4">
        <f t="shared" si="832"/>
        <v>0</v>
      </c>
      <c r="M899">
        <v>17.239999999999998</v>
      </c>
      <c r="O899" s="4">
        <f t="shared" si="830"/>
        <v>0</v>
      </c>
      <c r="S899" s="38" t="s">
        <v>263</v>
      </c>
      <c r="T899" s="38" t="s">
        <v>71</v>
      </c>
      <c r="U899" s="38" t="s">
        <v>71</v>
      </c>
      <c r="V899" s="38" t="s">
        <v>73</v>
      </c>
      <c r="W899" s="38" t="s">
        <v>261</v>
      </c>
      <c r="X899" s="38" t="s">
        <v>265</v>
      </c>
    </row>
    <row r="900" spans="1:24" ht="13.5" customHeight="1" x14ac:dyDescent="0.2">
      <c r="A900" s="33">
        <v>1</v>
      </c>
      <c r="B900" s="31" t="s">
        <v>183</v>
      </c>
      <c r="C900">
        <v>0</v>
      </c>
      <c r="D900">
        <v>20</v>
      </c>
      <c r="G900" s="4">
        <f t="shared" si="831"/>
        <v>0</v>
      </c>
      <c r="J900" s="28" t="str">
        <f t="shared" si="828"/>
        <v>Carrer de la Via Fèrria</v>
      </c>
      <c r="K900" s="4">
        <f t="shared" si="832"/>
        <v>0</v>
      </c>
      <c r="M900">
        <v>17.239999999999998</v>
      </c>
      <c r="O900" s="4">
        <f t="shared" si="830"/>
        <v>0</v>
      </c>
      <c r="S900" s="38" t="s">
        <v>264</v>
      </c>
      <c r="T900" s="38" t="s">
        <v>72</v>
      </c>
      <c r="U900" s="38" t="s">
        <v>72</v>
      </c>
      <c r="V900" s="38" t="s">
        <v>74</v>
      </c>
      <c r="W900" s="33"/>
      <c r="X900" s="33" t="s">
        <v>266</v>
      </c>
    </row>
    <row r="901" spans="1:24" ht="13.5" customHeight="1" x14ac:dyDescent="0.2">
      <c r="A901" s="33">
        <v>1</v>
      </c>
      <c r="B901" s="31" t="s">
        <v>184</v>
      </c>
      <c r="C901">
        <v>0</v>
      </c>
      <c r="D901">
        <v>25</v>
      </c>
      <c r="G901" s="4">
        <f t="shared" si="831"/>
        <v>0</v>
      </c>
      <c r="J901" s="28" t="str">
        <f t="shared" si="828"/>
        <v>Creuament sota Via</v>
      </c>
      <c r="K901" s="4">
        <f t="shared" si="832"/>
        <v>0</v>
      </c>
      <c r="M901">
        <v>17.239999999999998</v>
      </c>
      <c r="O901" s="4">
        <f t="shared" si="830"/>
        <v>0</v>
      </c>
      <c r="S901" s="33"/>
      <c r="T901" s="38" t="s">
        <v>69</v>
      </c>
      <c r="U901" s="38" t="s">
        <v>70</v>
      </c>
      <c r="V901" s="33" t="s">
        <v>262</v>
      </c>
      <c r="W901" s="33"/>
      <c r="X901" s="33"/>
    </row>
    <row r="902" spans="1:24" ht="13.5" customHeight="1" x14ac:dyDescent="0.2">
      <c r="A902" s="33">
        <v>4</v>
      </c>
      <c r="B902" s="31" t="s">
        <v>215</v>
      </c>
      <c r="C902">
        <v>0</v>
      </c>
      <c r="D902">
        <v>8</v>
      </c>
      <c r="G902" s="4">
        <f t="shared" si="831"/>
        <v>0</v>
      </c>
      <c r="J902" s="28" t="str">
        <f t="shared" si="828"/>
        <v>Trams hidrants</v>
      </c>
      <c r="K902" s="4">
        <f t="shared" si="832"/>
        <v>0</v>
      </c>
      <c r="M902">
        <v>17.239999999999998</v>
      </c>
      <c r="O902" s="4">
        <f t="shared" si="830"/>
        <v>0</v>
      </c>
      <c r="T902" s="4"/>
      <c r="U902" s="4"/>
      <c r="V902" s="4"/>
    </row>
    <row r="903" spans="1:24" x14ac:dyDescent="0.2">
      <c r="G903" s="4"/>
      <c r="K903" s="4"/>
      <c r="O903" s="4"/>
      <c r="R903" s="13" t="s">
        <v>70</v>
      </c>
      <c r="S903">
        <f>G904*0.1</f>
        <v>41</v>
      </c>
      <c r="T903" s="4"/>
      <c r="U903" s="4">
        <f>S903+U857</f>
        <v>738.81249999999989</v>
      </c>
      <c r="V903" s="4">
        <f>S903/7.5</f>
        <v>5.4666666666666668</v>
      </c>
      <c r="W903" s="4">
        <f>V903+W857</f>
        <v>98.508333333333326</v>
      </c>
    </row>
    <row r="904" spans="1:24" x14ac:dyDescent="0.2">
      <c r="B904" s="9" t="s">
        <v>26</v>
      </c>
      <c r="G904" s="6">
        <f>SUM(G866:G902)</f>
        <v>410</v>
      </c>
      <c r="J904" s="9" t="s">
        <v>26</v>
      </c>
      <c r="K904" s="6">
        <f>G904</f>
        <v>410</v>
      </c>
      <c r="O904" s="6">
        <f>SUM(O866:O902)</f>
        <v>7068.4</v>
      </c>
      <c r="R904" s="13" t="s">
        <v>69</v>
      </c>
      <c r="S904">
        <f>G904*0.1</f>
        <v>41</v>
      </c>
      <c r="T904" s="4">
        <f>S904+T858</f>
        <v>1735.4370600000002</v>
      </c>
      <c r="U904" s="4"/>
      <c r="V904" s="4">
        <f>S904/7.5</f>
        <v>5.4666666666666668</v>
      </c>
      <c r="W904" s="4">
        <f>V904+W858</f>
        <v>231.39160799999999</v>
      </c>
      <c r="X904">
        <f>T904/7.5</f>
        <v>231.39160800000002</v>
      </c>
    </row>
    <row r="905" spans="1:24" x14ac:dyDescent="0.2">
      <c r="B905" s="9"/>
      <c r="G905" s="6"/>
      <c r="J905" s="9"/>
      <c r="K905" s="6"/>
      <c r="O905" s="6"/>
      <c r="R905" s="13"/>
    </row>
    <row r="906" spans="1:24" x14ac:dyDescent="0.2">
      <c r="C906" s="2" t="s">
        <v>0</v>
      </c>
      <c r="D906" s="2" t="s">
        <v>1</v>
      </c>
      <c r="E906" s="2"/>
      <c r="F906" s="2"/>
      <c r="G906" s="18" t="s">
        <v>19</v>
      </c>
      <c r="K906" s="2" t="str">
        <f>G906</f>
        <v>Total ml</v>
      </c>
      <c r="M906" s="2" t="s">
        <v>22</v>
      </c>
      <c r="N906" s="2"/>
      <c r="O906" s="18" t="s">
        <v>122</v>
      </c>
    </row>
    <row r="907" spans="1:24" x14ac:dyDescent="0.2">
      <c r="A907" s="13" t="s">
        <v>100</v>
      </c>
      <c r="G907" s="4"/>
      <c r="I907" t="str">
        <f>A907</f>
        <v xml:space="preserve">Tub de polietilè de PE-100, de 90 mm de </v>
      </c>
      <c r="O907" s="4"/>
      <c r="S907" s="13"/>
      <c r="T907" s="13"/>
      <c r="U907" s="13"/>
      <c r="V907" s="13"/>
    </row>
    <row r="908" spans="1:24" x14ac:dyDescent="0.2">
      <c r="A908" s="13" t="s">
        <v>50</v>
      </c>
      <c r="G908" s="4"/>
      <c r="I908" t="str">
        <f>A908</f>
        <v>diàmetre nominal, de 16 bar de pressió nominal</v>
      </c>
      <c r="K908" s="4"/>
      <c r="O908" s="4"/>
      <c r="T908" s="13"/>
      <c r="U908" s="13"/>
      <c r="V908" s="13"/>
    </row>
    <row r="909" spans="1:24" x14ac:dyDescent="0.2">
      <c r="A909" t="s">
        <v>51</v>
      </c>
      <c r="G909" s="4"/>
      <c r="I909" t="str">
        <f t="shared" ref="I909:I912" si="833">A909</f>
        <v>per aigua potable UNE-EN 12202-2, connectat</v>
      </c>
      <c r="K909" s="4"/>
      <c r="O909" s="4"/>
      <c r="T909" s="13"/>
      <c r="U909" s="13"/>
    </row>
    <row r="910" spans="1:24" x14ac:dyDescent="0.2">
      <c r="A910" t="s">
        <v>52</v>
      </c>
      <c r="G910" s="4"/>
      <c r="I910" t="str">
        <f t="shared" si="833"/>
        <v>a pressió, amb grau de dificultat mitja,</v>
      </c>
      <c r="K910" s="4"/>
      <c r="O910" s="4"/>
    </row>
    <row r="911" spans="1:24" x14ac:dyDescent="0.2">
      <c r="A911" t="s">
        <v>53</v>
      </c>
      <c r="B911" s="9"/>
      <c r="G911" s="6"/>
      <c r="I911" t="str">
        <f t="shared" si="833"/>
        <v>utilitzant unions soldades i col·locat al fons de</v>
      </c>
      <c r="J911" s="9"/>
      <c r="K911" s="6"/>
      <c r="O911" s="6"/>
    </row>
    <row r="912" spans="1:24" ht="12.75" customHeight="1" x14ac:dyDescent="0.25">
      <c r="A912" s="13" t="s">
        <v>57</v>
      </c>
      <c r="B912" s="9"/>
      <c r="G912" s="6"/>
      <c r="I912" t="str">
        <f t="shared" si="833"/>
        <v>la rasa. Inclou accessoris termosoldables</v>
      </c>
      <c r="J912" s="7"/>
      <c r="K912" s="6"/>
      <c r="O912" s="6"/>
    </row>
    <row r="913" spans="1:22" ht="12.75" customHeight="1" x14ac:dyDescent="0.25">
      <c r="A913" s="13" t="s">
        <v>67</v>
      </c>
      <c r="B913" s="9"/>
      <c r="G913" s="6"/>
      <c r="I913" t="str">
        <f>A913</f>
        <v>d'acord als plànols de la xarxa existent.</v>
      </c>
      <c r="J913" s="7"/>
      <c r="K913" s="6"/>
      <c r="O913" s="6"/>
    </row>
    <row r="914" spans="1:22" ht="18.75" customHeight="1" x14ac:dyDescent="0.2">
      <c r="A914" s="33">
        <v>1</v>
      </c>
      <c r="B914" s="28" t="s">
        <v>175</v>
      </c>
      <c r="C914">
        <v>0</v>
      </c>
      <c r="D914">
        <v>150</v>
      </c>
      <c r="G914" s="4">
        <f t="shared" ref="G914:G942" si="834">C914*D914</f>
        <v>0</v>
      </c>
      <c r="J914" s="28" t="str">
        <f t="shared" ref="J914:J942" si="835">B914</f>
        <v>C St Josep Est, vorera</v>
      </c>
      <c r="K914" s="4">
        <f t="shared" ref="K914:K942" si="836">G914</f>
        <v>0</v>
      </c>
      <c r="M914">
        <v>23.63</v>
      </c>
      <c r="O914" s="4">
        <f t="shared" ref="O914:O942" si="837">K914*M914</f>
        <v>0</v>
      </c>
    </row>
    <row r="915" spans="1:22" ht="12.75" customHeight="1" x14ac:dyDescent="0.2">
      <c r="A915" s="33">
        <v>1</v>
      </c>
      <c r="B915" s="28" t="s">
        <v>176</v>
      </c>
      <c r="C915">
        <v>0</v>
      </c>
      <c r="D915">
        <v>6</v>
      </c>
      <c r="G915" s="4">
        <f t="shared" si="834"/>
        <v>0</v>
      </c>
      <c r="J915" s="28" t="str">
        <f t="shared" si="835"/>
        <v>C St Josep Est, carrer</v>
      </c>
      <c r="K915" s="4">
        <f t="shared" si="836"/>
        <v>0</v>
      </c>
      <c r="M915">
        <v>23.63</v>
      </c>
      <c r="O915" s="4">
        <f t="shared" si="837"/>
        <v>0</v>
      </c>
    </row>
    <row r="916" spans="1:22" x14ac:dyDescent="0.2">
      <c r="A916" s="33">
        <v>1</v>
      </c>
      <c r="B916" s="28" t="s">
        <v>177</v>
      </c>
      <c r="C916">
        <v>0</v>
      </c>
      <c r="D916">
        <v>166</v>
      </c>
      <c r="G916" s="4">
        <f t="shared" si="834"/>
        <v>0</v>
      </c>
      <c r="J916" s="28" t="str">
        <f t="shared" si="835"/>
        <v>C St Josep Oest, vorera</v>
      </c>
      <c r="K916" s="4">
        <f t="shared" si="836"/>
        <v>0</v>
      </c>
      <c r="M916">
        <v>23.63</v>
      </c>
      <c r="O916" s="4">
        <f t="shared" si="837"/>
        <v>0</v>
      </c>
      <c r="V916" s="4"/>
    </row>
    <row r="917" spans="1:22" x14ac:dyDescent="0.2">
      <c r="A917" s="33">
        <v>1</v>
      </c>
      <c r="B917" s="28" t="s">
        <v>178</v>
      </c>
      <c r="C917">
        <v>0</v>
      </c>
      <c r="D917">
        <v>9</v>
      </c>
      <c r="G917" s="4">
        <f>C917*D917</f>
        <v>0</v>
      </c>
      <c r="J917" s="28" t="str">
        <f t="shared" si="835"/>
        <v>C St Josep Oest, carrer</v>
      </c>
      <c r="K917" s="4">
        <f t="shared" si="836"/>
        <v>0</v>
      </c>
      <c r="M917">
        <v>23.63</v>
      </c>
      <c r="O917" s="4">
        <f t="shared" si="837"/>
        <v>0</v>
      </c>
      <c r="V917" s="4"/>
    </row>
    <row r="918" spans="1:22" ht="12.75" customHeight="1" x14ac:dyDescent="0.2">
      <c r="A918" s="33">
        <v>1</v>
      </c>
      <c r="B918" s="31" t="s">
        <v>191</v>
      </c>
      <c r="C918">
        <v>0</v>
      </c>
      <c r="D918">
        <v>56</v>
      </c>
      <c r="G918" s="4">
        <f t="shared" ref="G918" si="838">C918*D918</f>
        <v>0</v>
      </c>
      <c r="J918" s="28" t="str">
        <f t="shared" ref="J918" si="839">B918</f>
        <v>C Ponent, carrer</v>
      </c>
      <c r="K918" s="4">
        <f t="shared" ref="K918" si="840">G918</f>
        <v>0</v>
      </c>
      <c r="M918">
        <v>23.63</v>
      </c>
      <c r="O918" s="4">
        <f t="shared" ref="O918" si="841">K918*M918</f>
        <v>0</v>
      </c>
    </row>
    <row r="919" spans="1:22" ht="12.75" customHeight="1" x14ac:dyDescent="0.2">
      <c r="A919" s="33">
        <v>2</v>
      </c>
      <c r="B919" s="31" t="s">
        <v>204</v>
      </c>
      <c r="C919">
        <v>0</v>
      </c>
      <c r="D919">
        <v>30</v>
      </c>
      <c r="G919" s="4">
        <f t="shared" si="834"/>
        <v>0</v>
      </c>
      <c r="J919" s="28" t="str">
        <f t="shared" si="835"/>
        <v>C Ponent, vorera</v>
      </c>
      <c r="K919" s="4">
        <f t="shared" si="836"/>
        <v>0</v>
      </c>
      <c r="M919">
        <v>23.63</v>
      </c>
      <c r="O919" s="4">
        <f t="shared" si="837"/>
        <v>0</v>
      </c>
    </row>
    <row r="920" spans="1:22" ht="12.75" customHeight="1" x14ac:dyDescent="0.2">
      <c r="A920" s="33">
        <v>1</v>
      </c>
      <c r="B920" s="31" t="s">
        <v>192</v>
      </c>
      <c r="C920">
        <v>0</v>
      </c>
      <c r="D920">
        <v>105</v>
      </c>
      <c r="G920" s="4">
        <f t="shared" si="834"/>
        <v>0</v>
      </c>
      <c r="J920" s="28" t="str">
        <f t="shared" si="835"/>
        <v>C Ramon Felip, carrer</v>
      </c>
      <c r="K920" s="4">
        <f t="shared" si="836"/>
        <v>0</v>
      </c>
      <c r="M920">
        <v>23.63</v>
      </c>
      <c r="O920" s="4">
        <f t="shared" si="837"/>
        <v>0</v>
      </c>
    </row>
    <row r="921" spans="1:22" ht="12.75" customHeight="1" x14ac:dyDescent="0.2">
      <c r="A921" s="33">
        <v>1</v>
      </c>
      <c r="B921" s="31" t="s">
        <v>193</v>
      </c>
      <c r="C921">
        <v>0</v>
      </c>
      <c r="D921">
        <v>185</v>
      </c>
      <c r="G921" s="4">
        <f t="shared" ref="G921" si="842">C921*D921</f>
        <v>0</v>
      </c>
      <c r="J921" s="28" t="str">
        <f t="shared" ref="J921" si="843">B921</f>
        <v>Carrer de Lleida, carrer</v>
      </c>
      <c r="K921" s="4">
        <f t="shared" ref="K921" si="844">G921</f>
        <v>0</v>
      </c>
      <c r="M921">
        <v>23.63</v>
      </c>
      <c r="O921" s="4">
        <f t="shared" ref="O921" si="845">K921*M921</f>
        <v>0</v>
      </c>
    </row>
    <row r="922" spans="1:22" ht="12.75" customHeight="1" x14ac:dyDescent="0.2">
      <c r="A922" s="33">
        <v>1</v>
      </c>
      <c r="B922" s="31" t="s">
        <v>202</v>
      </c>
      <c r="C922">
        <v>0</v>
      </c>
      <c r="D922">
        <v>22</v>
      </c>
      <c r="G922" s="4">
        <f t="shared" si="834"/>
        <v>0</v>
      </c>
      <c r="J922" s="28" t="str">
        <f t="shared" si="835"/>
        <v>Carrer de Lleida, vorera</v>
      </c>
      <c r="K922" s="4">
        <f t="shared" si="836"/>
        <v>0</v>
      </c>
      <c r="M922">
        <v>23.63</v>
      </c>
      <c r="O922" s="4">
        <f t="shared" si="837"/>
        <v>0</v>
      </c>
    </row>
    <row r="923" spans="1:22" ht="12.75" customHeight="1" x14ac:dyDescent="0.2">
      <c r="A923" s="33">
        <v>1</v>
      </c>
      <c r="B923" s="31" t="s">
        <v>203</v>
      </c>
      <c r="C923">
        <v>0</v>
      </c>
      <c r="D923">
        <v>12</v>
      </c>
      <c r="G923" s="4">
        <f t="shared" si="834"/>
        <v>0</v>
      </c>
      <c r="J923" s="28" t="str">
        <f t="shared" si="835"/>
        <v>Carrer de Lleida, enllaç N-II</v>
      </c>
      <c r="K923" s="4">
        <f t="shared" si="836"/>
        <v>0</v>
      </c>
      <c r="M923">
        <v>23.63</v>
      </c>
      <c r="O923" s="4">
        <f t="shared" si="837"/>
        <v>0</v>
      </c>
    </row>
    <row r="924" spans="1:22" ht="12.75" customHeight="1" x14ac:dyDescent="0.2">
      <c r="A924" s="33">
        <v>1</v>
      </c>
      <c r="B924" s="31" t="s">
        <v>212</v>
      </c>
      <c r="C924">
        <v>0</v>
      </c>
      <c r="D924">
        <v>20</v>
      </c>
      <c r="G924" s="4">
        <f t="shared" ref="G924" si="846">C924*D924</f>
        <v>0</v>
      </c>
      <c r="J924" s="28" t="str">
        <f t="shared" ref="J924" si="847">B924</f>
        <v>Plaça Font, vorera</v>
      </c>
      <c r="K924" s="4">
        <f t="shared" ref="K924" si="848">G924</f>
        <v>0</v>
      </c>
      <c r="M924">
        <v>23.63</v>
      </c>
      <c r="O924" s="4">
        <f t="shared" ref="O924" si="849">K924*M924</f>
        <v>0</v>
      </c>
    </row>
    <row r="925" spans="1:22" ht="12.75" customHeight="1" x14ac:dyDescent="0.2">
      <c r="A925" s="33">
        <v>1</v>
      </c>
      <c r="B925" s="31" t="s">
        <v>213</v>
      </c>
      <c r="C925">
        <v>0</v>
      </c>
      <c r="D925">
        <v>20</v>
      </c>
      <c r="G925" s="4">
        <f t="shared" si="834"/>
        <v>0</v>
      </c>
      <c r="J925" s="28" t="str">
        <f t="shared" si="835"/>
        <v>Plaça Font, enllaç</v>
      </c>
      <c r="K925" s="4">
        <f t="shared" si="836"/>
        <v>0</v>
      </c>
      <c r="M925">
        <v>23.63</v>
      </c>
      <c r="O925" s="4">
        <f t="shared" si="837"/>
        <v>0</v>
      </c>
    </row>
    <row r="926" spans="1:22" ht="12.75" customHeight="1" x14ac:dyDescent="0.2">
      <c r="A926" s="33">
        <v>2</v>
      </c>
      <c r="B926" s="31" t="s">
        <v>194</v>
      </c>
      <c r="C926">
        <v>0</v>
      </c>
      <c r="D926">
        <v>108</v>
      </c>
      <c r="G926" s="4">
        <f t="shared" ref="G926" si="850">C926*D926</f>
        <v>0</v>
      </c>
      <c r="J926" s="28" t="str">
        <f t="shared" ref="J926" si="851">B926</f>
        <v>C de la Teuleria, vorera</v>
      </c>
      <c r="K926" s="4">
        <f t="shared" ref="K926" si="852">G926</f>
        <v>0</v>
      </c>
      <c r="M926">
        <v>23.63</v>
      </c>
      <c r="O926" s="4">
        <f t="shared" ref="O926" si="853">K926*M926</f>
        <v>0</v>
      </c>
    </row>
    <row r="927" spans="1:22" ht="12.75" customHeight="1" x14ac:dyDescent="0.2">
      <c r="A927" s="33">
        <v>1</v>
      </c>
      <c r="B927" s="31" t="s">
        <v>214</v>
      </c>
      <c r="C927">
        <v>0</v>
      </c>
      <c r="D927">
        <v>5</v>
      </c>
      <c r="G927" s="4">
        <f t="shared" si="834"/>
        <v>0</v>
      </c>
      <c r="J927" s="28" t="str">
        <f t="shared" si="835"/>
        <v>C de la Teuleria, carrer</v>
      </c>
      <c r="K927" s="4">
        <f t="shared" si="836"/>
        <v>0</v>
      </c>
      <c r="M927">
        <v>23.63</v>
      </c>
      <c r="O927" s="4">
        <f t="shared" si="837"/>
        <v>0</v>
      </c>
    </row>
    <row r="928" spans="1:22" ht="12.75" customHeight="1" x14ac:dyDescent="0.2">
      <c r="A928" s="33">
        <v>1</v>
      </c>
      <c r="B928" s="31" t="s">
        <v>179</v>
      </c>
      <c r="C928">
        <v>0</v>
      </c>
      <c r="D928">
        <v>170</v>
      </c>
      <c r="G928" s="4">
        <f t="shared" ref="G928:G929" si="854">C928*D928</f>
        <v>0</v>
      </c>
      <c r="J928" s="28" t="str">
        <f t="shared" ref="J928:J929" si="855">B928</f>
        <v>Ram Fuster i Rabé E, vorera</v>
      </c>
      <c r="K928" s="4">
        <f t="shared" ref="K928:K929" si="856">G928</f>
        <v>0</v>
      </c>
      <c r="M928">
        <v>23.63</v>
      </c>
      <c r="O928" s="4">
        <f t="shared" ref="O928:O929" si="857">K928*M928</f>
        <v>0</v>
      </c>
    </row>
    <row r="929" spans="1:15" ht="12.75" customHeight="1" x14ac:dyDescent="0.2">
      <c r="A929" s="33">
        <v>1</v>
      </c>
      <c r="B929" s="31" t="s">
        <v>180</v>
      </c>
      <c r="C929">
        <v>0</v>
      </c>
      <c r="D929">
        <v>30</v>
      </c>
      <c r="G929" s="4">
        <f t="shared" si="854"/>
        <v>0</v>
      </c>
      <c r="J929" s="28" t="str">
        <f t="shared" si="855"/>
        <v>Ram Fuster i Rabés E, carrer</v>
      </c>
      <c r="K929" s="4">
        <f t="shared" si="856"/>
        <v>0</v>
      </c>
      <c r="M929">
        <v>23.63</v>
      </c>
      <c r="O929" s="4">
        <f t="shared" si="857"/>
        <v>0</v>
      </c>
    </row>
    <row r="930" spans="1:15" ht="12.75" customHeight="1" x14ac:dyDescent="0.2">
      <c r="A930" s="33">
        <v>1</v>
      </c>
      <c r="B930" s="31" t="s">
        <v>181</v>
      </c>
      <c r="C930">
        <v>0</v>
      </c>
      <c r="D930">
        <v>180</v>
      </c>
      <c r="G930" s="4">
        <f t="shared" si="834"/>
        <v>0</v>
      </c>
      <c r="J930" s="28" t="str">
        <f t="shared" si="835"/>
        <v>Ram Fuster i Rabé O, vorera</v>
      </c>
      <c r="K930" s="4">
        <f t="shared" si="836"/>
        <v>0</v>
      </c>
      <c r="M930">
        <v>23.63</v>
      </c>
      <c r="O930" s="4">
        <f t="shared" si="837"/>
        <v>0</v>
      </c>
    </row>
    <row r="931" spans="1:15" ht="12.75" customHeight="1" x14ac:dyDescent="0.2">
      <c r="A931" s="33">
        <v>1</v>
      </c>
      <c r="B931" s="31" t="s">
        <v>182</v>
      </c>
      <c r="C931">
        <v>0</v>
      </c>
      <c r="D931">
        <v>6</v>
      </c>
      <c r="G931" s="4">
        <f t="shared" ref="G931" si="858">C931*D931</f>
        <v>0</v>
      </c>
      <c r="J931" s="28" t="str">
        <f t="shared" ref="J931" si="859">B931</f>
        <v>Ram Fuster i Rabés O, carrer</v>
      </c>
      <c r="K931" s="4">
        <f t="shared" ref="K931" si="860">G931</f>
        <v>0</v>
      </c>
      <c r="M931">
        <v>23.63</v>
      </c>
      <c r="O931" s="4">
        <f t="shared" ref="O931" si="861">K931*M931</f>
        <v>0</v>
      </c>
    </row>
    <row r="932" spans="1:15" ht="12.75" customHeight="1" x14ac:dyDescent="0.2">
      <c r="A932" s="33">
        <v>1</v>
      </c>
      <c r="B932" s="31" t="s">
        <v>185</v>
      </c>
      <c r="C932">
        <v>0</v>
      </c>
      <c r="D932">
        <v>55</v>
      </c>
      <c r="G932" s="4">
        <f t="shared" si="834"/>
        <v>0</v>
      </c>
      <c r="J932" s="28" t="str">
        <f t="shared" si="835"/>
        <v>C/Miquel Parcerisa E, vorera</v>
      </c>
      <c r="K932" s="4">
        <f t="shared" si="836"/>
        <v>0</v>
      </c>
      <c r="M932">
        <v>23.63</v>
      </c>
      <c r="O932" s="4">
        <f t="shared" si="837"/>
        <v>0</v>
      </c>
    </row>
    <row r="933" spans="1:15" ht="12.75" customHeight="1" x14ac:dyDescent="0.2">
      <c r="A933" s="33">
        <v>1</v>
      </c>
      <c r="B933" s="31" t="s">
        <v>188</v>
      </c>
      <c r="C933">
        <v>0</v>
      </c>
      <c r="D933">
        <v>0</v>
      </c>
      <c r="G933" s="4">
        <f t="shared" si="834"/>
        <v>0</v>
      </c>
      <c r="J933" s="28" t="str">
        <f t="shared" si="835"/>
        <v>C/Miquel Parcerisa E, carrer</v>
      </c>
      <c r="K933" s="4">
        <f t="shared" si="836"/>
        <v>0</v>
      </c>
      <c r="M933">
        <v>14.54</v>
      </c>
      <c r="O933" s="4">
        <f t="shared" si="837"/>
        <v>0</v>
      </c>
    </row>
    <row r="934" spans="1:15" ht="12.75" customHeight="1" x14ac:dyDescent="0.2">
      <c r="A934" s="33">
        <v>1</v>
      </c>
      <c r="B934" s="31" t="s">
        <v>186</v>
      </c>
      <c r="C934">
        <v>0</v>
      </c>
      <c r="D934">
        <v>145</v>
      </c>
      <c r="G934" s="4">
        <f t="shared" si="834"/>
        <v>0</v>
      </c>
      <c r="J934" s="28" t="str">
        <f t="shared" si="835"/>
        <v>C/Miquel Parcerisa O, vorera</v>
      </c>
      <c r="K934" s="4">
        <f t="shared" si="836"/>
        <v>0</v>
      </c>
      <c r="M934">
        <v>14.54</v>
      </c>
      <c r="O934" s="4">
        <f t="shared" si="837"/>
        <v>0</v>
      </c>
    </row>
    <row r="935" spans="1:15" ht="12.75" customHeight="1" x14ac:dyDescent="0.2">
      <c r="A935" s="33">
        <v>1</v>
      </c>
      <c r="B935" s="31" t="s">
        <v>187</v>
      </c>
      <c r="C935">
        <v>0</v>
      </c>
      <c r="D935">
        <v>45</v>
      </c>
      <c r="G935" s="4">
        <f t="shared" si="834"/>
        <v>0</v>
      </c>
      <c r="J935" s="28" t="str">
        <f t="shared" si="835"/>
        <v>C/Miquel Parcerisa O, carrer</v>
      </c>
      <c r="K935" s="4">
        <f t="shared" si="836"/>
        <v>0</v>
      </c>
      <c r="M935">
        <v>14.54</v>
      </c>
      <c r="O935" s="4">
        <f t="shared" si="837"/>
        <v>0</v>
      </c>
    </row>
    <row r="936" spans="1:15" ht="12.75" customHeight="1" x14ac:dyDescent="0.2">
      <c r="A936" s="33">
        <v>1</v>
      </c>
      <c r="B936" s="31" t="s">
        <v>200</v>
      </c>
      <c r="C936">
        <v>0</v>
      </c>
      <c r="D936">
        <v>45</v>
      </c>
      <c r="G936" s="4">
        <f t="shared" si="834"/>
        <v>0</v>
      </c>
      <c r="J936" s="28" t="str">
        <f t="shared" si="835"/>
        <v>Zona Pl. Catalunya, vorera</v>
      </c>
      <c r="K936" s="4">
        <f t="shared" si="836"/>
        <v>0</v>
      </c>
      <c r="M936">
        <v>23.63</v>
      </c>
      <c r="O936" s="4">
        <f t="shared" si="837"/>
        <v>0</v>
      </c>
    </row>
    <row r="937" spans="1:15" ht="12.75" customHeight="1" x14ac:dyDescent="0.2">
      <c r="A937" s="33">
        <v>1</v>
      </c>
      <c r="B937" s="31" t="s">
        <v>195</v>
      </c>
      <c r="C937">
        <v>0</v>
      </c>
      <c r="D937">
        <v>90</v>
      </c>
      <c r="G937" s="4">
        <f t="shared" ref="G937" si="862">C937*D937</f>
        <v>0</v>
      </c>
      <c r="J937" s="28" t="str">
        <f t="shared" ref="J937" si="863">B937</f>
        <v>C de Pompeu Fabra, vorera</v>
      </c>
      <c r="K937" s="4">
        <f t="shared" ref="K937" si="864">G937</f>
        <v>0</v>
      </c>
      <c r="M937">
        <v>23.63</v>
      </c>
      <c r="O937" s="4">
        <f t="shared" ref="O937" si="865">K937*M937</f>
        <v>0</v>
      </c>
    </row>
    <row r="938" spans="1:15" ht="12.75" customHeight="1" x14ac:dyDescent="0.2">
      <c r="A938" s="33">
        <v>1</v>
      </c>
      <c r="B938" s="31" t="s">
        <v>211</v>
      </c>
      <c r="C938">
        <v>0</v>
      </c>
      <c r="D938">
        <v>36</v>
      </c>
      <c r="G938" s="4">
        <f t="shared" si="834"/>
        <v>0</v>
      </c>
      <c r="J938" s="28" t="str">
        <f t="shared" si="835"/>
        <v>C de Pompeu Fabra, enllaç</v>
      </c>
      <c r="K938" s="4">
        <f t="shared" si="836"/>
        <v>0</v>
      </c>
      <c r="M938">
        <v>23.63</v>
      </c>
      <c r="O938" s="4">
        <f t="shared" si="837"/>
        <v>0</v>
      </c>
    </row>
    <row r="939" spans="1:15" ht="12.75" customHeight="1" x14ac:dyDescent="0.2">
      <c r="A939" s="33">
        <v>1</v>
      </c>
      <c r="B939" s="31" t="s">
        <v>197</v>
      </c>
      <c r="C939">
        <v>0</v>
      </c>
      <c r="D939">
        <v>115</v>
      </c>
      <c r="G939" s="4">
        <f t="shared" ref="G939" si="866">C939*D939</f>
        <v>0</v>
      </c>
      <c r="J939" s="28" t="str">
        <f t="shared" ref="J939" si="867">B939</f>
        <v>Carrer Estació, vorera</v>
      </c>
      <c r="K939" s="4">
        <f t="shared" ref="K939" si="868">G939</f>
        <v>0</v>
      </c>
      <c r="M939">
        <v>23.63</v>
      </c>
      <c r="O939" s="4">
        <f t="shared" ref="O939" si="869">K939*M939</f>
        <v>0</v>
      </c>
    </row>
    <row r="940" spans="1:15" ht="12.75" customHeight="1" x14ac:dyDescent="0.2">
      <c r="A940" s="33">
        <v>1</v>
      </c>
      <c r="B940" s="31" t="s">
        <v>196</v>
      </c>
      <c r="C940">
        <v>0</v>
      </c>
      <c r="D940">
        <v>8</v>
      </c>
      <c r="G940" s="4">
        <f t="shared" si="834"/>
        <v>0</v>
      </c>
      <c r="J940" s="28" t="str">
        <f t="shared" si="835"/>
        <v xml:space="preserve">Carrer Estació, creuament </v>
      </c>
      <c r="K940" s="4">
        <f t="shared" si="836"/>
        <v>0</v>
      </c>
      <c r="M940">
        <v>23.63</v>
      </c>
      <c r="O940" s="4">
        <f t="shared" si="837"/>
        <v>0</v>
      </c>
    </row>
    <row r="941" spans="1:15" ht="12.75" customHeight="1" x14ac:dyDescent="0.2">
      <c r="A941" s="33">
        <v>2</v>
      </c>
      <c r="B941" s="31" t="s">
        <v>189</v>
      </c>
      <c r="C941">
        <v>0</v>
      </c>
      <c r="D941">
        <v>113</v>
      </c>
      <c r="G941" s="4">
        <f t="shared" ref="G941" si="870">C941*D941</f>
        <v>0</v>
      </c>
      <c r="J941" s="28" t="str">
        <f t="shared" ref="J941" si="871">B941</f>
        <v>Carrer d’Alfons XIII, vorera</v>
      </c>
      <c r="K941" s="4">
        <f t="shared" ref="K941" si="872">G941</f>
        <v>0</v>
      </c>
      <c r="M941">
        <v>23.63</v>
      </c>
      <c r="O941" s="4">
        <f t="shared" ref="O941" si="873">K941*M941</f>
        <v>0</v>
      </c>
    </row>
    <row r="942" spans="1:15" ht="12.75" customHeight="1" x14ac:dyDescent="0.2">
      <c r="A942" s="33">
        <v>1</v>
      </c>
      <c r="B942" s="31" t="s">
        <v>190</v>
      </c>
      <c r="C942">
        <v>0</v>
      </c>
      <c r="D942">
        <v>4</v>
      </c>
      <c r="G942" s="4">
        <f t="shared" si="834"/>
        <v>0</v>
      </c>
      <c r="J942" s="28" t="str">
        <f t="shared" si="835"/>
        <v>Carrer d’Alfons XIII, carrer</v>
      </c>
      <c r="K942" s="4">
        <f t="shared" si="836"/>
        <v>0</v>
      </c>
      <c r="M942">
        <v>23.63</v>
      </c>
      <c r="O942" s="4">
        <f t="shared" si="837"/>
        <v>0</v>
      </c>
    </row>
    <row r="943" spans="1:15" x14ac:dyDescent="0.2">
      <c r="A943" s="33">
        <v>1</v>
      </c>
      <c r="B943" s="31" t="s">
        <v>98</v>
      </c>
      <c r="C943">
        <v>0</v>
      </c>
      <c r="D943">
        <v>225</v>
      </c>
      <c r="G943" s="4">
        <f t="shared" ref="G943:G948" si="874">C943*D943</f>
        <v>0</v>
      </c>
      <c r="J943" s="28" t="str">
        <f t="shared" ref="J943:J948" si="875">B943</f>
        <v xml:space="preserve">Ctra N-II, lateral sud, </v>
      </c>
      <c r="K943" s="4">
        <f>G943</f>
        <v>0</v>
      </c>
      <c r="M943">
        <v>23.63</v>
      </c>
      <c r="O943" s="4">
        <f t="shared" ref="O943:O948" si="876">K943*M943</f>
        <v>0</v>
      </c>
    </row>
    <row r="944" spans="1:15" ht="13.5" customHeight="1" x14ac:dyDescent="0.2">
      <c r="A944" s="33">
        <v>1</v>
      </c>
      <c r="B944" s="31" t="s">
        <v>198</v>
      </c>
      <c r="C944">
        <v>0</v>
      </c>
      <c r="D944">
        <v>15</v>
      </c>
      <c r="G944" s="4">
        <f t="shared" si="874"/>
        <v>0</v>
      </c>
      <c r="J944" s="28" t="str">
        <f t="shared" si="875"/>
        <v>Ctra N-II-C/Costareta, vorera</v>
      </c>
      <c r="K944" s="4">
        <f t="shared" ref="K944" si="877">G944</f>
        <v>0</v>
      </c>
      <c r="M944">
        <v>23.63</v>
      </c>
      <c r="O944" s="4">
        <f t="shared" si="876"/>
        <v>0</v>
      </c>
    </row>
    <row r="945" spans="1:24" ht="13.5" customHeight="1" x14ac:dyDescent="0.2">
      <c r="A945" s="33">
        <v>1</v>
      </c>
      <c r="B945" s="31" t="s">
        <v>199</v>
      </c>
      <c r="C945">
        <v>0</v>
      </c>
      <c r="D945">
        <v>30</v>
      </c>
      <c r="G945" s="4">
        <f t="shared" si="874"/>
        <v>0</v>
      </c>
      <c r="J945" s="28" t="str">
        <f t="shared" si="875"/>
        <v>Ctra N-II-C/Costareta, carrer</v>
      </c>
      <c r="K945" s="4">
        <f t="shared" ref="K945:K948" si="878">G945</f>
        <v>0</v>
      </c>
      <c r="M945">
        <v>23.63</v>
      </c>
      <c r="O945" s="4">
        <f t="shared" si="876"/>
        <v>0</v>
      </c>
      <c r="S945" s="38" t="s">
        <v>263</v>
      </c>
      <c r="T945" s="38" t="s">
        <v>71</v>
      </c>
      <c r="U945" s="38" t="s">
        <v>71</v>
      </c>
      <c r="V945" s="38" t="s">
        <v>73</v>
      </c>
      <c r="W945" s="38" t="s">
        <v>261</v>
      </c>
      <c r="X945" s="38" t="s">
        <v>265</v>
      </c>
    </row>
    <row r="946" spans="1:24" ht="13.5" customHeight="1" x14ac:dyDescent="0.2">
      <c r="A946" s="33">
        <v>1</v>
      </c>
      <c r="B946" s="31" t="s">
        <v>183</v>
      </c>
      <c r="C946">
        <v>0</v>
      </c>
      <c r="D946">
        <v>20</v>
      </c>
      <c r="G946" s="4">
        <f t="shared" si="874"/>
        <v>0</v>
      </c>
      <c r="J946" s="28" t="str">
        <f t="shared" si="875"/>
        <v>Carrer de la Via Fèrria</v>
      </c>
      <c r="K946" s="4">
        <f t="shared" ref="K946:K947" si="879">G946</f>
        <v>0</v>
      </c>
      <c r="M946">
        <v>23.63</v>
      </c>
      <c r="O946" s="4">
        <f t="shared" si="876"/>
        <v>0</v>
      </c>
      <c r="S946" s="38" t="s">
        <v>264</v>
      </c>
      <c r="T946" s="38" t="s">
        <v>72</v>
      </c>
      <c r="U946" s="38" t="s">
        <v>72</v>
      </c>
      <c r="V946" s="38" t="s">
        <v>74</v>
      </c>
      <c r="W946" s="33"/>
      <c r="X946" s="33" t="s">
        <v>266</v>
      </c>
    </row>
    <row r="947" spans="1:24" ht="13.5" customHeight="1" x14ac:dyDescent="0.2">
      <c r="A947" s="33">
        <v>1</v>
      </c>
      <c r="B947" s="31" t="s">
        <v>184</v>
      </c>
      <c r="C947">
        <v>0</v>
      </c>
      <c r="D947">
        <v>25</v>
      </c>
      <c r="G947" s="4">
        <f t="shared" si="874"/>
        <v>0</v>
      </c>
      <c r="J947" s="28" t="str">
        <f t="shared" si="875"/>
        <v>Creuament sota Via</v>
      </c>
      <c r="K947" s="4">
        <f t="shared" si="879"/>
        <v>0</v>
      </c>
      <c r="M947">
        <v>23.63</v>
      </c>
      <c r="O947" s="4">
        <f t="shared" si="876"/>
        <v>0</v>
      </c>
      <c r="S947" s="33"/>
      <c r="T947" s="38" t="s">
        <v>69</v>
      </c>
      <c r="U947" s="38" t="s">
        <v>70</v>
      </c>
      <c r="V947" s="33" t="s">
        <v>262</v>
      </c>
      <c r="W947" s="33"/>
      <c r="X947" s="33"/>
    </row>
    <row r="948" spans="1:24" ht="13.5" customHeight="1" x14ac:dyDescent="0.2">
      <c r="A948" s="33">
        <v>4</v>
      </c>
      <c r="B948" s="31" t="s">
        <v>215</v>
      </c>
      <c r="C948">
        <v>0</v>
      </c>
      <c r="D948">
        <v>8</v>
      </c>
      <c r="G948" s="4">
        <f t="shared" si="874"/>
        <v>0</v>
      </c>
      <c r="J948" s="28" t="str">
        <f t="shared" si="875"/>
        <v>Trams hidrants</v>
      </c>
      <c r="K948" s="4">
        <f t="shared" si="878"/>
        <v>0</v>
      </c>
      <c r="M948">
        <v>23.63</v>
      </c>
      <c r="O948" s="4">
        <f t="shared" si="876"/>
        <v>0</v>
      </c>
      <c r="T948" s="4"/>
      <c r="U948" s="4"/>
      <c r="V948" s="4"/>
    </row>
    <row r="949" spans="1:24" x14ac:dyDescent="0.2">
      <c r="G949" s="4"/>
      <c r="K949" s="4"/>
      <c r="O949" s="4"/>
      <c r="R949" s="13" t="s">
        <v>70</v>
      </c>
      <c r="S949">
        <f>G950*0.1</f>
        <v>0</v>
      </c>
      <c r="T949" s="4"/>
      <c r="U949" s="4">
        <f>S949+U903</f>
        <v>738.81249999999989</v>
      </c>
      <c r="V949" s="4">
        <f>S949/7.5</f>
        <v>0</v>
      </c>
      <c r="W949" s="4">
        <f>V949+W903</f>
        <v>98.508333333333326</v>
      </c>
    </row>
    <row r="950" spans="1:24" x14ac:dyDescent="0.2">
      <c r="B950" s="9" t="s">
        <v>26</v>
      </c>
      <c r="G950" s="6">
        <f>SUM(G912:G948)</f>
        <v>0</v>
      </c>
      <c r="J950" s="9" t="s">
        <v>26</v>
      </c>
      <c r="K950" s="6">
        <f>G950</f>
        <v>0</v>
      </c>
      <c r="O950" s="6">
        <f>SUM(O912:O948)</f>
        <v>0</v>
      </c>
      <c r="R950" s="13" t="s">
        <v>69</v>
      </c>
      <c r="S950">
        <f>G950*0.1</f>
        <v>0</v>
      </c>
      <c r="T950" s="4">
        <f>S950+T904</f>
        <v>1735.4370600000002</v>
      </c>
      <c r="U950" s="4"/>
      <c r="V950" s="4">
        <f>S950/7.5</f>
        <v>0</v>
      </c>
      <c r="W950" s="4">
        <f>V950+W904</f>
        <v>231.39160799999999</v>
      </c>
      <c r="X950">
        <f>T950/7.5</f>
        <v>231.39160800000002</v>
      </c>
    </row>
    <row r="951" spans="1:24" ht="15" x14ac:dyDescent="0.25">
      <c r="G951" s="4"/>
      <c r="J951" s="7"/>
      <c r="K951" s="6"/>
      <c r="O951" s="6"/>
    </row>
    <row r="952" spans="1:24" x14ac:dyDescent="0.2">
      <c r="C952" s="2" t="s">
        <v>0</v>
      </c>
      <c r="D952" s="2" t="s">
        <v>1</v>
      </c>
      <c r="E952" s="2"/>
      <c r="F952" s="2"/>
      <c r="G952" s="18" t="s">
        <v>19</v>
      </c>
      <c r="K952" s="2" t="str">
        <f>G952</f>
        <v>Total ml</v>
      </c>
      <c r="M952" s="2" t="s">
        <v>22</v>
      </c>
      <c r="N952" s="2"/>
      <c r="O952" s="18" t="s">
        <v>122</v>
      </c>
    </row>
    <row r="953" spans="1:24" x14ac:dyDescent="0.2">
      <c r="A953" s="13" t="s">
        <v>101</v>
      </c>
      <c r="G953" s="4"/>
      <c r="I953" t="str">
        <f>A953</f>
        <v xml:space="preserve">Tub de polietilè de PE-100, de 110 mm de </v>
      </c>
      <c r="O953" s="4"/>
      <c r="S953" s="13"/>
      <c r="T953" s="13"/>
      <c r="U953" s="13"/>
      <c r="V953" s="13"/>
    </row>
    <row r="954" spans="1:24" x14ac:dyDescent="0.2">
      <c r="A954" s="13" t="s">
        <v>50</v>
      </c>
      <c r="G954" s="4"/>
      <c r="I954" t="str">
        <f>A954</f>
        <v>diàmetre nominal, de 16 bar de pressió nominal</v>
      </c>
      <c r="K954" s="4"/>
      <c r="O954" s="4"/>
      <c r="T954" s="13"/>
      <c r="U954" s="13"/>
      <c r="V954" s="13"/>
    </row>
    <row r="955" spans="1:24" x14ac:dyDescent="0.2">
      <c r="A955" t="s">
        <v>51</v>
      </c>
      <c r="G955" s="4"/>
      <c r="I955" t="str">
        <f t="shared" ref="I955:I958" si="880">A955</f>
        <v>per aigua potable UNE-EN 12202-2, connectat</v>
      </c>
      <c r="K955" s="4"/>
      <c r="O955" s="4"/>
      <c r="T955" s="13"/>
      <c r="U955" s="13"/>
    </row>
    <row r="956" spans="1:24" x14ac:dyDescent="0.2">
      <c r="A956" t="s">
        <v>52</v>
      </c>
      <c r="G956" s="4"/>
      <c r="I956" t="str">
        <f t="shared" si="880"/>
        <v>a pressió, amb grau de dificultat mitja,</v>
      </c>
      <c r="K956" s="4"/>
      <c r="O956" s="4"/>
    </row>
    <row r="957" spans="1:24" x14ac:dyDescent="0.2">
      <c r="A957" t="s">
        <v>53</v>
      </c>
      <c r="B957" s="9"/>
      <c r="G957" s="6"/>
      <c r="I957" t="str">
        <f t="shared" si="880"/>
        <v>utilitzant unions soldades i col·locat al fons de</v>
      </c>
      <c r="J957" s="9"/>
      <c r="K957" s="6"/>
      <c r="O957" s="6"/>
    </row>
    <row r="958" spans="1:24" ht="12.75" customHeight="1" x14ac:dyDescent="0.25">
      <c r="A958" s="13" t="s">
        <v>57</v>
      </c>
      <c r="B958" s="9"/>
      <c r="G958" s="6"/>
      <c r="I958" t="str">
        <f t="shared" si="880"/>
        <v>la rasa. Inclou accessoris termosoldables</v>
      </c>
      <c r="J958" s="7"/>
      <c r="K958" s="6"/>
      <c r="O958" s="6"/>
    </row>
    <row r="959" spans="1:24" ht="12.75" customHeight="1" x14ac:dyDescent="0.25">
      <c r="A959" s="13" t="s">
        <v>67</v>
      </c>
      <c r="B959" s="9"/>
      <c r="G959" s="6"/>
      <c r="I959" t="str">
        <f>A959</f>
        <v>d'acord als plànols de la xarxa existent.</v>
      </c>
      <c r="J959" s="7"/>
      <c r="K959" s="6"/>
      <c r="O959" s="6"/>
    </row>
    <row r="960" spans="1:24" ht="18.75" customHeight="1" x14ac:dyDescent="0.2">
      <c r="A960" s="33">
        <v>1</v>
      </c>
      <c r="B960" s="28" t="s">
        <v>175</v>
      </c>
      <c r="C960">
        <v>0</v>
      </c>
      <c r="D960">
        <v>150</v>
      </c>
      <c r="G960" s="4">
        <f t="shared" ref="G960:G988" si="881">C960*D960</f>
        <v>0</v>
      </c>
      <c r="J960" s="28" t="str">
        <f t="shared" ref="J960:J988" si="882">B960</f>
        <v>C St Josep Est, vorera</v>
      </c>
      <c r="K960" s="4">
        <f t="shared" ref="K960:K988" si="883">G960</f>
        <v>0</v>
      </c>
      <c r="M960">
        <v>32.06</v>
      </c>
      <c r="O960" s="4">
        <f t="shared" ref="O960:O988" si="884">K960*M960</f>
        <v>0</v>
      </c>
    </row>
    <row r="961" spans="1:22" ht="12.75" customHeight="1" x14ac:dyDescent="0.2">
      <c r="A961" s="33">
        <v>1</v>
      </c>
      <c r="B961" s="28" t="s">
        <v>176</v>
      </c>
      <c r="C961">
        <v>0</v>
      </c>
      <c r="D961">
        <v>6</v>
      </c>
      <c r="G961" s="4">
        <f t="shared" si="881"/>
        <v>0</v>
      </c>
      <c r="J961" s="28" t="str">
        <f t="shared" si="882"/>
        <v>C St Josep Est, carrer</v>
      </c>
      <c r="K961" s="4">
        <f t="shared" si="883"/>
        <v>0</v>
      </c>
      <c r="M961">
        <v>32.06</v>
      </c>
      <c r="O961" s="4">
        <f t="shared" si="884"/>
        <v>0</v>
      </c>
    </row>
    <row r="962" spans="1:22" x14ac:dyDescent="0.2">
      <c r="A962" s="33">
        <v>1</v>
      </c>
      <c r="B962" s="28" t="s">
        <v>177</v>
      </c>
      <c r="C962">
        <v>0</v>
      </c>
      <c r="D962">
        <v>166</v>
      </c>
      <c r="G962" s="4">
        <f t="shared" si="881"/>
        <v>0</v>
      </c>
      <c r="J962" s="28" t="str">
        <f t="shared" si="882"/>
        <v>C St Josep Oest, vorera</v>
      </c>
      <c r="K962" s="4">
        <f t="shared" si="883"/>
        <v>0</v>
      </c>
      <c r="M962">
        <v>32.06</v>
      </c>
      <c r="O962" s="4">
        <f t="shared" si="884"/>
        <v>0</v>
      </c>
      <c r="V962" s="4"/>
    </row>
    <row r="963" spans="1:22" x14ac:dyDescent="0.2">
      <c r="A963" s="33">
        <v>1</v>
      </c>
      <c r="B963" s="28" t="s">
        <v>178</v>
      </c>
      <c r="C963">
        <v>0</v>
      </c>
      <c r="D963">
        <v>9</v>
      </c>
      <c r="G963" s="4">
        <f>C963*D963</f>
        <v>0</v>
      </c>
      <c r="J963" s="28" t="str">
        <f t="shared" si="882"/>
        <v>C St Josep Oest, carrer</v>
      </c>
      <c r="K963" s="4">
        <f t="shared" si="883"/>
        <v>0</v>
      </c>
      <c r="M963">
        <v>32.06</v>
      </c>
      <c r="O963" s="4">
        <f t="shared" si="884"/>
        <v>0</v>
      </c>
      <c r="V963" s="4"/>
    </row>
    <row r="964" spans="1:22" ht="12.75" customHeight="1" x14ac:dyDescent="0.2">
      <c r="A964" s="33">
        <v>1</v>
      </c>
      <c r="B964" s="31" t="s">
        <v>191</v>
      </c>
      <c r="C964">
        <v>0</v>
      </c>
      <c r="D964">
        <v>56</v>
      </c>
      <c r="G964" s="4">
        <f t="shared" ref="G964" si="885">C964*D964</f>
        <v>0</v>
      </c>
      <c r="J964" s="28" t="str">
        <f t="shared" ref="J964" si="886">B964</f>
        <v>C Ponent, carrer</v>
      </c>
      <c r="K964" s="4">
        <f t="shared" ref="K964" si="887">G964</f>
        <v>0</v>
      </c>
      <c r="M964">
        <v>32.06</v>
      </c>
      <c r="O964" s="4">
        <f t="shared" ref="O964" si="888">K964*M964</f>
        <v>0</v>
      </c>
    </row>
    <row r="965" spans="1:22" ht="12.75" customHeight="1" x14ac:dyDescent="0.2">
      <c r="A965" s="33">
        <v>2</v>
      </c>
      <c r="B965" s="31" t="s">
        <v>204</v>
      </c>
      <c r="C965">
        <v>0</v>
      </c>
      <c r="D965">
        <v>30</v>
      </c>
      <c r="G965" s="4">
        <f t="shared" si="881"/>
        <v>0</v>
      </c>
      <c r="J965" s="28" t="str">
        <f t="shared" si="882"/>
        <v>C Ponent, vorera</v>
      </c>
      <c r="K965" s="4">
        <f t="shared" si="883"/>
        <v>0</v>
      </c>
      <c r="M965">
        <v>32.06</v>
      </c>
      <c r="O965" s="4">
        <f t="shared" si="884"/>
        <v>0</v>
      </c>
    </row>
    <row r="966" spans="1:22" ht="12.75" customHeight="1" x14ac:dyDescent="0.2">
      <c r="A966" s="33">
        <v>1</v>
      </c>
      <c r="B966" s="31" t="s">
        <v>192</v>
      </c>
      <c r="C966">
        <v>0</v>
      </c>
      <c r="D966">
        <v>105</v>
      </c>
      <c r="G966" s="4">
        <f t="shared" si="881"/>
        <v>0</v>
      </c>
      <c r="J966" s="28" t="str">
        <f t="shared" si="882"/>
        <v>C Ramon Felip, carrer</v>
      </c>
      <c r="K966" s="4">
        <f t="shared" si="883"/>
        <v>0</v>
      </c>
      <c r="M966">
        <v>32.06</v>
      </c>
      <c r="O966" s="4">
        <f t="shared" si="884"/>
        <v>0</v>
      </c>
    </row>
    <row r="967" spans="1:22" ht="12.75" customHeight="1" x14ac:dyDescent="0.2">
      <c r="A967" s="33">
        <v>1</v>
      </c>
      <c r="B967" s="31" t="s">
        <v>193</v>
      </c>
      <c r="C967">
        <v>0</v>
      </c>
      <c r="D967">
        <v>185</v>
      </c>
      <c r="G967" s="4">
        <f t="shared" ref="G967" si="889">C967*D967</f>
        <v>0</v>
      </c>
      <c r="J967" s="28" t="str">
        <f t="shared" ref="J967" si="890">B967</f>
        <v>Carrer de Lleida, carrer</v>
      </c>
      <c r="K967" s="4">
        <f t="shared" ref="K967" si="891">G967</f>
        <v>0</v>
      </c>
      <c r="M967">
        <v>32.06</v>
      </c>
      <c r="O967" s="4">
        <f t="shared" ref="O967" si="892">K967*M967</f>
        <v>0</v>
      </c>
    </row>
    <row r="968" spans="1:22" ht="12.75" customHeight="1" x14ac:dyDescent="0.2">
      <c r="A968" s="33">
        <v>1</v>
      </c>
      <c r="B968" s="31" t="s">
        <v>202</v>
      </c>
      <c r="C968">
        <v>1</v>
      </c>
      <c r="D968">
        <v>22</v>
      </c>
      <c r="G968" s="4">
        <f t="shared" si="881"/>
        <v>22</v>
      </c>
      <c r="J968" s="28" t="str">
        <f t="shared" si="882"/>
        <v>Carrer de Lleida, vorera</v>
      </c>
      <c r="K968" s="4">
        <f t="shared" si="883"/>
        <v>22</v>
      </c>
      <c r="M968">
        <v>32.06</v>
      </c>
      <c r="O968" s="4">
        <f t="shared" si="884"/>
        <v>705.32</v>
      </c>
    </row>
    <row r="969" spans="1:22" ht="12.75" customHeight="1" x14ac:dyDescent="0.2">
      <c r="A969" s="33">
        <v>1</v>
      </c>
      <c r="B969" s="31" t="s">
        <v>203</v>
      </c>
      <c r="C969">
        <v>0</v>
      </c>
      <c r="D969">
        <v>12</v>
      </c>
      <c r="G969" s="4">
        <f t="shared" si="881"/>
        <v>0</v>
      </c>
      <c r="J969" s="28" t="str">
        <f t="shared" si="882"/>
        <v>Carrer de Lleida, enllaç N-II</v>
      </c>
      <c r="K969" s="4">
        <f t="shared" si="883"/>
        <v>0</v>
      </c>
      <c r="M969">
        <v>32.06</v>
      </c>
      <c r="O969" s="4">
        <f t="shared" si="884"/>
        <v>0</v>
      </c>
    </row>
    <row r="970" spans="1:22" ht="12.75" customHeight="1" x14ac:dyDescent="0.2">
      <c r="A970" s="33">
        <v>1</v>
      </c>
      <c r="B970" s="31" t="s">
        <v>212</v>
      </c>
      <c r="C970">
        <v>0</v>
      </c>
      <c r="D970">
        <v>20</v>
      </c>
      <c r="G970" s="4">
        <f t="shared" ref="G970" si="893">C970*D970</f>
        <v>0</v>
      </c>
      <c r="J970" s="28" t="str">
        <f t="shared" ref="J970" si="894">B970</f>
        <v>Plaça Font, vorera</v>
      </c>
      <c r="K970" s="4">
        <f t="shared" ref="K970" si="895">G970</f>
        <v>0</v>
      </c>
      <c r="M970">
        <v>32.06</v>
      </c>
      <c r="O970" s="4">
        <f t="shared" ref="O970" si="896">K970*M970</f>
        <v>0</v>
      </c>
    </row>
    <row r="971" spans="1:22" ht="12.75" customHeight="1" x14ac:dyDescent="0.2">
      <c r="A971" s="33">
        <v>1</v>
      </c>
      <c r="B971" s="31" t="s">
        <v>213</v>
      </c>
      <c r="C971">
        <v>0</v>
      </c>
      <c r="D971">
        <v>20</v>
      </c>
      <c r="G971" s="4">
        <f t="shared" si="881"/>
        <v>0</v>
      </c>
      <c r="J971" s="28" t="str">
        <f t="shared" si="882"/>
        <v>Plaça Font, enllaç</v>
      </c>
      <c r="K971" s="4">
        <f t="shared" si="883"/>
        <v>0</v>
      </c>
      <c r="M971">
        <v>32.06</v>
      </c>
      <c r="O971" s="4">
        <f t="shared" si="884"/>
        <v>0</v>
      </c>
    </row>
    <row r="972" spans="1:22" ht="12.75" customHeight="1" x14ac:dyDescent="0.2">
      <c r="A972" s="33">
        <v>2</v>
      </c>
      <c r="B972" s="31" t="s">
        <v>194</v>
      </c>
      <c r="C972">
        <v>0</v>
      </c>
      <c r="D972">
        <v>108</v>
      </c>
      <c r="G972" s="4">
        <f t="shared" ref="G972" si="897">C972*D972</f>
        <v>0</v>
      </c>
      <c r="J972" s="28" t="str">
        <f t="shared" ref="J972" si="898">B972</f>
        <v>C de la Teuleria, vorera</v>
      </c>
      <c r="K972" s="4">
        <f t="shared" ref="K972" si="899">G972</f>
        <v>0</v>
      </c>
      <c r="M972">
        <v>32.06</v>
      </c>
      <c r="O972" s="4">
        <f t="shared" ref="O972" si="900">K972*M972</f>
        <v>0</v>
      </c>
    </row>
    <row r="973" spans="1:22" ht="12.75" customHeight="1" x14ac:dyDescent="0.2">
      <c r="A973" s="33">
        <v>1</v>
      </c>
      <c r="B973" s="31" t="s">
        <v>214</v>
      </c>
      <c r="C973">
        <v>0</v>
      </c>
      <c r="D973">
        <v>5</v>
      </c>
      <c r="G973" s="4">
        <f t="shared" si="881"/>
        <v>0</v>
      </c>
      <c r="J973" s="28" t="str">
        <f t="shared" si="882"/>
        <v>C de la Teuleria, carrer</v>
      </c>
      <c r="K973" s="4">
        <f t="shared" si="883"/>
        <v>0</v>
      </c>
      <c r="M973">
        <v>32.06</v>
      </c>
      <c r="O973" s="4">
        <f t="shared" si="884"/>
        <v>0</v>
      </c>
    </row>
    <row r="974" spans="1:22" ht="12.75" customHeight="1" x14ac:dyDescent="0.2">
      <c r="A974" s="33">
        <v>1</v>
      </c>
      <c r="B974" s="31" t="s">
        <v>179</v>
      </c>
      <c r="C974">
        <v>0</v>
      </c>
      <c r="D974">
        <v>170</v>
      </c>
      <c r="G974" s="4">
        <f t="shared" ref="G974:G975" si="901">C974*D974</f>
        <v>0</v>
      </c>
      <c r="J974" s="28" t="str">
        <f t="shared" ref="J974:J975" si="902">B974</f>
        <v>Ram Fuster i Rabé E, vorera</v>
      </c>
      <c r="K974" s="4">
        <f t="shared" ref="K974:K975" si="903">G974</f>
        <v>0</v>
      </c>
      <c r="M974">
        <v>32.06</v>
      </c>
      <c r="O974" s="4">
        <f t="shared" ref="O974:O975" si="904">K974*M974</f>
        <v>0</v>
      </c>
    </row>
    <row r="975" spans="1:22" ht="12.75" customHeight="1" x14ac:dyDescent="0.2">
      <c r="A975" s="33">
        <v>1</v>
      </c>
      <c r="B975" s="31" t="s">
        <v>180</v>
      </c>
      <c r="C975">
        <v>0</v>
      </c>
      <c r="D975">
        <v>30</v>
      </c>
      <c r="G975" s="4">
        <f t="shared" si="901"/>
        <v>0</v>
      </c>
      <c r="J975" s="28" t="str">
        <f t="shared" si="902"/>
        <v>Ram Fuster i Rabés E, carrer</v>
      </c>
      <c r="K975" s="4">
        <f t="shared" si="903"/>
        <v>0</v>
      </c>
      <c r="M975">
        <v>32.06</v>
      </c>
      <c r="O975" s="4">
        <f t="shared" si="904"/>
        <v>0</v>
      </c>
    </row>
    <row r="976" spans="1:22" ht="12.75" customHeight="1" x14ac:dyDescent="0.2">
      <c r="A976" s="33">
        <v>1</v>
      </c>
      <c r="B976" s="31" t="s">
        <v>181</v>
      </c>
      <c r="C976">
        <v>0</v>
      </c>
      <c r="D976">
        <v>180</v>
      </c>
      <c r="G976" s="4">
        <f t="shared" si="881"/>
        <v>0</v>
      </c>
      <c r="J976" s="28" t="str">
        <f t="shared" si="882"/>
        <v>Ram Fuster i Rabé O, vorera</v>
      </c>
      <c r="K976" s="4">
        <f t="shared" si="883"/>
        <v>0</v>
      </c>
      <c r="M976">
        <v>32.06</v>
      </c>
      <c r="O976" s="4">
        <f t="shared" si="884"/>
        <v>0</v>
      </c>
    </row>
    <row r="977" spans="1:24" ht="12.75" customHeight="1" x14ac:dyDescent="0.2">
      <c r="A977" s="33">
        <v>1</v>
      </c>
      <c r="B977" s="31" t="s">
        <v>182</v>
      </c>
      <c r="C977">
        <v>0</v>
      </c>
      <c r="D977">
        <v>6</v>
      </c>
      <c r="G977" s="4">
        <f t="shared" ref="G977:G980" si="905">C977*D977</f>
        <v>0</v>
      </c>
      <c r="J977" s="28" t="str">
        <f t="shared" ref="J977:J980" si="906">B977</f>
        <v>Ram Fuster i Rabés O, carrer</v>
      </c>
      <c r="K977" s="4">
        <f t="shared" ref="K977:K980" si="907">G977</f>
        <v>0</v>
      </c>
      <c r="M977">
        <v>32.06</v>
      </c>
      <c r="O977" s="4">
        <f t="shared" ref="O977:O980" si="908">K977*M977</f>
        <v>0</v>
      </c>
    </row>
    <row r="978" spans="1:24" ht="12.75" customHeight="1" x14ac:dyDescent="0.2">
      <c r="A978" s="33">
        <v>1</v>
      </c>
      <c r="B978" s="31" t="s">
        <v>185</v>
      </c>
      <c r="C978">
        <v>1</v>
      </c>
      <c r="D978">
        <v>55</v>
      </c>
      <c r="G978" s="4">
        <f t="shared" ref="G978:G979" si="909">C978*D978</f>
        <v>55</v>
      </c>
      <c r="J978" s="28" t="str">
        <f t="shared" ref="J978:J979" si="910">B978</f>
        <v>C/Miquel Parcerisa E, vorera</v>
      </c>
      <c r="K978" s="4">
        <f t="shared" ref="K978:K979" si="911">G978</f>
        <v>55</v>
      </c>
      <c r="M978">
        <v>32.06</v>
      </c>
      <c r="O978" s="4">
        <f t="shared" ref="O978:O979" si="912">K978*M978</f>
        <v>1763.3000000000002</v>
      </c>
    </row>
    <row r="979" spans="1:24" ht="12.75" customHeight="1" x14ac:dyDescent="0.2">
      <c r="A979" s="33">
        <v>1</v>
      </c>
      <c r="B979" s="31" t="s">
        <v>188</v>
      </c>
      <c r="C979">
        <v>1</v>
      </c>
      <c r="D979">
        <v>0</v>
      </c>
      <c r="G979" s="4">
        <f t="shared" si="909"/>
        <v>0</v>
      </c>
      <c r="J979" s="28" t="str">
        <f t="shared" si="910"/>
        <v>C/Miquel Parcerisa E, carrer</v>
      </c>
      <c r="K979" s="4">
        <f t="shared" si="911"/>
        <v>0</v>
      </c>
      <c r="M979">
        <v>32.06</v>
      </c>
      <c r="O979" s="4">
        <f t="shared" si="912"/>
        <v>0</v>
      </c>
    </row>
    <row r="980" spans="1:24" ht="12.75" customHeight="1" x14ac:dyDescent="0.2">
      <c r="A980" s="33">
        <v>1</v>
      </c>
      <c r="B980" s="31" t="s">
        <v>186</v>
      </c>
      <c r="C980">
        <v>1</v>
      </c>
      <c r="D980">
        <v>145</v>
      </c>
      <c r="G980" s="4">
        <f t="shared" si="905"/>
        <v>145</v>
      </c>
      <c r="J980" s="28" t="str">
        <f t="shared" si="906"/>
        <v>C/Miquel Parcerisa O, vorera</v>
      </c>
      <c r="K980" s="4">
        <f t="shared" si="907"/>
        <v>145</v>
      </c>
      <c r="M980">
        <v>32.06</v>
      </c>
      <c r="O980" s="4">
        <f t="shared" si="908"/>
        <v>4648.7000000000007</v>
      </c>
    </row>
    <row r="981" spans="1:24" ht="12.75" customHeight="1" x14ac:dyDescent="0.2">
      <c r="A981" s="33">
        <v>1</v>
      </c>
      <c r="B981" s="31" t="s">
        <v>187</v>
      </c>
      <c r="C981">
        <v>1</v>
      </c>
      <c r="D981">
        <v>45</v>
      </c>
      <c r="G981" s="4">
        <f t="shared" si="881"/>
        <v>45</v>
      </c>
      <c r="J981" s="28" t="str">
        <f t="shared" si="882"/>
        <v>C/Miquel Parcerisa O, carrer</v>
      </c>
      <c r="K981" s="4">
        <f t="shared" si="883"/>
        <v>45</v>
      </c>
      <c r="M981">
        <v>32.06</v>
      </c>
      <c r="O981" s="4">
        <f t="shared" si="884"/>
        <v>1442.7</v>
      </c>
    </row>
    <row r="982" spans="1:24" ht="12.75" customHeight="1" x14ac:dyDescent="0.2">
      <c r="A982" s="33">
        <v>1</v>
      </c>
      <c r="B982" s="31" t="s">
        <v>200</v>
      </c>
      <c r="C982">
        <v>0</v>
      </c>
      <c r="D982">
        <v>45</v>
      </c>
      <c r="G982" s="4">
        <f t="shared" si="881"/>
        <v>0</v>
      </c>
      <c r="J982" s="28" t="str">
        <f t="shared" si="882"/>
        <v>Zona Pl. Catalunya, vorera</v>
      </c>
      <c r="K982" s="4">
        <f t="shared" si="883"/>
        <v>0</v>
      </c>
      <c r="M982">
        <v>32.06</v>
      </c>
      <c r="O982" s="4">
        <f t="shared" si="884"/>
        <v>0</v>
      </c>
    </row>
    <row r="983" spans="1:24" ht="12.75" customHeight="1" x14ac:dyDescent="0.2">
      <c r="A983" s="33">
        <v>1</v>
      </c>
      <c r="B983" s="31" t="s">
        <v>195</v>
      </c>
      <c r="C983">
        <v>0</v>
      </c>
      <c r="D983">
        <v>90</v>
      </c>
      <c r="G983" s="4">
        <f t="shared" ref="G983" si="913">C983*D983</f>
        <v>0</v>
      </c>
      <c r="J983" s="28" t="str">
        <f t="shared" ref="J983" si="914">B983</f>
        <v>C de Pompeu Fabra, vorera</v>
      </c>
      <c r="K983" s="4">
        <f t="shared" ref="K983" si="915">G983</f>
        <v>0</v>
      </c>
      <c r="M983">
        <v>32.06</v>
      </c>
      <c r="O983" s="4">
        <f t="shared" ref="O983" si="916">K983*M983</f>
        <v>0</v>
      </c>
    </row>
    <row r="984" spans="1:24" ht="12.75" customHeight="1" x14ac:dyDescent="0.2">
      <c r="A984" s="33">
        <v>1</v>
      </c>
      <c r="B984" s="31" t="s">
        <v>211</v>
      </c>
      <c r="C984">
        <v>0</v>
      </c>
      <c r="D984">
        <v>36</v>
      </c>
      <c r="G984" s="4">
        <f t="shared" si="881"/>
        <v>0</v>
      </c>
      <c r="J984" s="28" t="str">
        <f t="shared" si="882"/>
        <v>C de Pompeu Fabra, enllaç</v>
      </c>
      <c r="K984" s="4">
        <f t="shared" si="883"/>
        <v>0</v>
      </c>
      <c r="M984">
        <v>32.06</v>
      </c>
      <c r="O984" s="4">
        <f t="shared" si="884"/>
        <v>0</v>
      </c>
    </row>
    <row r="985" spans="1:24" ht="12.75" customHeight="1" x14ac:dyDescent="0.2">
      <c r="A985" s="33">
        <v>1</v>
      </c>
      <c r="B985" s="31" t="s">
        <v>197</v>
      </c>
      <c r="C985">
        <v>0</v>
      </c>
      <c r="D985">
        <v>115</v>
      </c>
      <c r="G985" s="4">
        <f t="shared" ref="G985" si="917">C985*D985</f>
        <v>0</v>
      </c>
      <c r="J985" s="28" t="str">
        <f t="shared" ref="J985" si="918">B985</f>
        <v>Carrer Estació, vorera</v>
      </c>
      <c r="K985" s="4">
        <f t="shared" ref="K985" si="919">G985</f>
        <v>0</v>
      </c>
      <c r="M985">
        <v>32.06</v>
      </c>
      <c r="O985" s="4">
        <f t="shared" ref="O985" si="920">K985*M985</f>
        <v>0</v>
      </c>
    </row>
    <row r="986" spans="1:24" ht="12.75" customHeight="1" x14ac:dyDescent="0.2">
      <c r="A986" s="33">
        <v>1</v>
      </c>
      <c r="B986" s="31" t="s">
        <v>196</v>
      </c>
      <c r="C986">
        <v>0</v>
      </c>
      <c r="D986">
        <v>8</v>
      </c>
      <c r="G986" s="4">
        <f t="shared" si="881"/>
        <v>0</v>
      </c>
      <c r="J986" s="28" t="str">
        <f t="shared" si="882"/>
        <v xml:space="preserve">Carrer Estació, creuament </v>
      </c>
      <c r="K986" s="4">
        <f t="shared" si="883"/>
        <v>0</v>
      </c>
      <c r="M986">
        <v>32.06</v>
      </c>
      <c r="O986" s="4">
        <f t="shared" si="884"/>
        <v>0</v>
      </c>
    </row>
    <row r="987" spans="1:24" ht="12.75" customHeight="1" x14ac:dyDescent="0.2">
      <c r="A987" s="33">
        <v>2</v>
      </c>
      <c r="B987" s="31" t="s">
        <v>189</v>
      </c>
      <c r="C987">
        <v>0</v>
      </c>
      <c r="D987">
        <v>113</v>
      </c>
      <c r="G987" s="4">
        <f t="shared" ref="G987" si="921">C987*D987</f>
        <v>0</v>
      </c>
      <c r="J987" s="28" t="str">
        <f t="shared" ref="J987" si="922">B987</f>
        <v>Carrer d’Alfons XIII, vorera</v>
      </c>
      <c r="K987" s="4">
        <f t="shared" ref="K987" si="923">G987</f>
        <v>0</v>
      </c>
      <c r="M987">
        <v>32.06</v>
      </c>
      <c r="O987" s="4">
        <f t="shared" ref="O987" si="924">K987*M987</f>
        <v>0</v>
      </c>
    </row>
    <row r="988" spans="1:24" ht="12.75" customHeight="1" x14ac:dyDescent="0.2">
      <c r="A988" s="33">
        <v>1</v>
      </c>
      <c r="B988" s="31" t="s">
        <v>190</v>
      </c>
      <c r="C988">
        <v>0</v>
      </c>
      <c r="D988">
        <v>4</v>
      </c>
      <c r="G988" s="4">
        <f t="shared" si="881"/>
        <v>0</v>
      </c>
      <c r="J988" s="28" t="str">
        <f t="shared" si="882"/>
        <v>Carrer d’Alfons XIII, carrer</v>
      </c>
      <c r="K988" s="4">
        <f t="shared" si="883"/>
        <v>0</v>
      </c>
      <c r="M988">
        <v>32.06</v>
      </c>
      <c r="O988" s="4">
        <f t="shared" si="884"/>
        <v>0</v>
      </c>
    </row>
    <row r="989" spans="1:24" x14ac:dyDescent="0.2">
      <c r="A989" s="33">
        <v>1</v>
      </c>
      <c r="B989" s="31" t="s">
        <v>98</v>
      </c>
      <c r="C989">
        <v>0</v>
      </c>
      <c r="D989">
        <v>225</v>
      </c>
      <c r="G989" s="4">
        <f t="shared" ref="G989:G994" si="925">C989*D989</f>
        <v>0</v>
      </c>
      <c r="J989" s="28" t="str">
        <f t="shared" ref="J989:J994" si="926">B989</f>
        <v xml:space="preserve">Ctra N-II, lateral sud, </v>
      </c>
      <c r="K989" s="4">
        <f>G989</f>
        <v>0</v>
      </c>
      <c r="M989">
        <v>32.06</v>
      </c>
      <c r="O989" s="4">
        <f t="shared" ref="O989:O994" si="927">K989*M989</f>
        <v>0</v>
      </c>
    </row>
    <row r="990" spans="1:24" ht="13.5" customHeight="1" x14ac:dyDescent="0.2">
      <c r="A990" s="33">
        <v>1</v>
      </c>
      <c r="B990" s="31" t="s">
        <v>198</v>
      </c>
      <c r="C990">
        <v>1</v>
      </c>
      <c r="D990">
        <v>15</v>
      </c>
      <c r="G990" s="4">
        <f t="shared" si="925"/>
        <v>15</v>
      </c>
      <c r="J990" s="28" t="str">
        <f t="shared" si="926"/>
        <v>Ctra N-II-C/Costareta, vorera</v>
      </c>
      <c r="K990" s="4">
        <f t="shared" ref="K990" si="928">G990</f>
        <v>15</v>
      </c>
      <c r="M990">
        <v>32.06</v>
      </c>
      <c r="O990" s="4">
        <f t="shared" si="927"/>
        <v>480.90000000000003</v>
      </c>
    </row>
    <row r="991" spans="1:24" ht="13.5" customHeight="1" x14ac:dyDescent="0.2">
      <c r="A991" s="33">
        <v>1</v>
      </c>
      <c r="B991" s="31" t="s">
        <v>199</v>
      </c>
      <c r="C991">
        <v>1</v>
      </c>
      <c r="D991">
        <v>30</v>
      </c>
      <c r="G991" s="4">
        <f t="shared" si="925"/>
        <v>30</v>
      </c>
      <c r="J991" s="28" t="str">
        <f t="shared" si="926"/>
        <v>Ctra N-II-C/Costareta, carrer</v>
      </c>
      <c r="K991" s="4">
        <f t="shared" ref="K991:K994" si="929">G991</f>
        <v>30</v>
      </c>
      <c r="M991">
        <v>32.06</v>
      </c>
      <c r="O991" s="4">
        <f t="shared" si="927"/>
        <v>961.80000000000007</v>
      </c>
      <c r="S991" s="38" t="s">
        <v>263</v>
      </c>
      <c r="T991" s="38" t="s">
        <v>71</v>
      </c>
      <c r="U991" s="38" t="s">
        <v>71</v>
      </c>
      <c r="V991" s="38" t="s">
        <v>73</v>
      </c>
      <c r="W991" s="38" t="s">
        <v>261</v>
      </c>
      <c r="X991" s="38" t="s">
        <v>265</v>
      </c>
    </row>
    <row r="992" spans="1:24" ht="13.5" customHeight="1" x14ac:dyDescent="0.2">
      <c r="A992" s="33">
        <v>1</v>
      </c>
      <c r="B992" s="31" t="s">
        <v>183</v>
      </c>
      <c r="C992">
        <v>0</v>
      </c>
      <c r="D992">
        <v>20</v>
      </c>
      <c r="G992" s="20">
        <f t="shared" si="925"/>
        <v>0</v>
      </c>
      <c r="J992" s="28" t="str">
        <f t="shared" si="926"/>
        <v>Carrer de la Via Fèrria</v>
      </c>
      <c r="K992" s="4">
        <f t="shared" ref="K992:K993" si="930">G992</f>
        <v>0</v>
      </c>
      <c r="M992">
        <v>32.06</v>
      </c>
      <c r="O992" s="4">
        <f t="shared" si="927"/>
        <v>0</v>
      </c>
      <c r="S992" s="38" t="s">
        <v>264</v>
      </c>
      <c r="T992" s="38" t="s">
        <v>72</v>
      </c>
      <c r="U992" s="38" t="s">
        <v>72</v>
      </c>
      <c r="V992" s="38" t="s">
        <v>74</v>
      </c>
      <c r="W992" s="33"/>
      <c r="X992" s="33" t="s">
        <v>266</v>
      </c>
    </row>
    <row r="993" spans="1:24" ht="13.5" customHeight="1" x14ac:dyDescent="0.2">
      <c r="A993" s="33">
        <v>1</v>
      </c>
      <c r="B993" s="31" t="s">
        <v>184</v>
      </c>
      <c r="C993">
        <v>0</v>
      </c>
      <c r="D993">
        <v>25</v>
      </c>
      <c r="G993" s="20">
        <f t="shared" si="925"/>
        <v>0</v>
      </c>
      <c r="J993" s="28" t="str">
        <f t="shared" si="926"/>
        <v>Creuament sota Via</v>
      </c>
      <c r="K993" s="4">
        <f t="shared" si="930"/>
        <v>0</v>
      </c>
      <c r="M993">
        <v>32.06</v>
      </c>
      <c r="O993" s="4">
        <f t="shared" si="927"/>
        <v>0</v>
      </c>
      <c r="S993" s="33"/>
      <c r="T993" s="38" t="s">
        <v>69</v>
      </c>
      <c r="U993" s="38" t="s">
        <v>70</v>
      </c>
      <c r="V993" s="33" t="s">
        <v>262</v>
      </c>
      <c r="W993" s="33"/>
      <c r="X993" s="33"/>
    </row>
    <row r="994" spans="1:24" ht="13.5" customHeight="1" x14ac:dyDescent="0.2">
      <c r="A994" s="33">
        <v>4</v>
      </c>
      <c r="B994" s="31" t="s">
        <v>215</v>
      </c>
      <c r="C994">
        <v>4</v>
      </c>
      <c r="D994">
        <v>8</v>
      </c>
      <c r="G994" s="20">
        <f t="shared" si="925"/>
        <v>32</v>
      </c>
      <c r="J994" s="28" t="str">
        <f t="shared" si="926"/>
        <v>Trams hidrants</v>
      </c>
      <c r="K994" s="4">
        <f t="shared" si="929"/>
        <v>32</v>
      </c>
      <c r="M994">
        <v>32.06</v>
      </c>
      <c r="O994" s="4">
        <f t="shared" si="927"/>
        <v>1025.92</v>
      </c>
      <c r="T994" s="4"/>
      <c r="U994" s="4"/>
      <c r="V994" s="4"/>
    </row>
    <row r="995" spans="1:24" x14ac:dyDescent="0.2">
      <c r="G995" s="4"/>
      <c r="K995" s="4"/>
      <c r="O995" s="4"/>
      <c r="R995" s="13" t="s">
        <v>70</v>
      </c>
      <c r="S995">
        <f>G996*0.2</f>
        <v>68.8</v>
      </c>
      <c r="T995" s="4"/>
      <c r="U995" s="4">
        <f>S995+U949</f>
        <v>807.61249999999984</v>
      </c>
      <c r="V995" s="4">
        <f>S995/7.5</f>
        <v>9.1733333333333338</v>
      </c>
      <c r="W995" s="4">
        <f>V995+W949</f>
        <v>107.68166666666666</v>
      </c>
    </row>
    <row r="996" spans="1:24" x14ac:dyDescent="0.2">
      <c r="B996" s="9" t="s">
        <v>26</v>
      </c>
      <c r="G996" s="6">
        <f>SUM(G958:G994)</f>
        <v>344</v>
      </c>
      <c r="J996" s="9" t="s">
        <v>26</v>
      </c>
      <c r="K996" s="6">
        <f>G996</f>
        <v>344</v>
      </c>
      <c r="O996" s="6">
        <f>SUM(O958:O994)</f>
        <v>11028.640000000001</v>
      </c>
      <c r="R996" s="13" t="s">
        <v>69</v>
      </c>
      <c r="S996">
        <f>G996*0.2</f>
        <v>68.8</v>
      </c>
      <c r="T996" s="4">
        <f>S996+T950</f>
        <v>1804.2370600000002</v>
      </c>
      <c r="U996" s="4"/>
      <c r="V996" s="4">
        <f>S996/7.5</f>
        <v>9.1733333333333338</v>
      </c>
      <c r="W996" s="4">
        <f>V996+W950</f>
        <v>240.56494133333334</v>
      </c>
      <c r="X996">
        <f>T996/7.5</f>
        <v>240.56494133333337</v>
      </c>
    </row>
    <row r="997" spans="1:24" ht="15" x14ac:dyDescent="0.25">
      <c r="G997" s="4"/>
      <c r="J997" s="7"/>
      <c r="K997" s="6"/>
      <c r="O997" s="6"/>
    </row>
    <row r="998" spans="1:24" x14ac:dyDescent="0.2">
      <c r="C998" s="2" t="s">
        <v>0</v>
      </c>
      <c r="D998" s="2" t="s">
        <v>1</v>
      </c>
      <c r="E998" s="2"/>
      <c r="F998" s="2"/>
      <c r="G998" s="18" t="s">
        <v>19</v>
      </c>
      <c r="K998" s="2" t="str">
        <f>G998</f>
        <v>Total ml</v>
      </c>
      <c r="M998" s="2" t="s">
        <v>22</v>
      </c>
      <c r="N998" s="2"/>
      <c r="O998" s="18" t="s">
        <v>122</v>
      </c>
    </row>
    <row r="999" spans="1:24" x14ac:dyDescent="0.2">
      <c r="A999" s="13" t="s">
        <v>102</v>
      </c>
      <c r="G999" s="4"/>
      <c r="I999" t="str">
        <f>A999</f>
        <v xml:space="preserve">Tub de polietilè de PE-100, de 125 mm de </v>
      </c>
      <c r="O999" s="4"/>
      <c r="S999" s="13"/>
      <c r="T999" s="13"/>
      <c r="U999" s="13"/>
      <c r="V999" s="13"/>
    </row>
    <row r="1000" spans="1:24" x14ac:dyDescent="0.2">
      <c r="A1000" s="13" t="s">
        <v>50</v>
      </c>
      <c r="G1000" s="4"/>
      <c r="I1000" t="str">
        <f>A1000</f>
        <v>diàmetre nominal, de 16 bar de pressió nominal</v>
      </c>
      <c r="K1000" s="4"/>
      <c r="O1000" s="4"/>
      <c r="T1000" s="13"/>
      <c r="U1000" s="13"/>
      <c r="V1000" s="13"/>
    </row>
    <row r="1001" spans="1:24" x14ac:dyDescent="0.2">
      <c r="A1001" t="s">
        <v>51</v>
      </c>
      <c r="G1001" s="4"/>
      <c r="I1001" t="str">
        <f t="shared" ref="I1001:I1004" si="931">A1001</f>
        <v>per aigua potable UNE-EN 12202-2, connectat</v>
      </c>
      <c r="K1001" s="4"/>
      <c r="O1001" s="4"/>
      <c r="T1001" s="13"/>
      <c r="U1001" s="13"/>
    </row>
    <row r="1002" spans="1:24" x14ac:dyDescent="0.2">
      <c r="A1002" t="s">
        <v>52</v>
      </c>
      <c r="G1002" s="4"/>
      <c r="I1002" t="str">
        <f t="shared" si="931"/>
        <v>a pressió, amb grau de dificultat mitja,</v>
      </c>
      <c r="K1002" s="4"/>
      <c r="O1002" s="4"/>
    </row>
    <row r="1003" spans="1:24" x14ac:dyDescent="0.2">
      <c r="A1003" t="s">
        <v>53</v>
      </c>
      <c r="B1003" s="9"/>
      <c r="G1003" s="6"/>
      <c r="I1003" t="str">
        <f t="shared" si="931"/>
        <v>utilitzant unions soldades i col·locat al fons de</v>
      </c>
      <c r="J1003" s="9"/>
      <c r="K1003" s="6"/>
      <c r="O1003" s="6"/>
    </row>
    <row r="1004" spans="1:24" ht="12.75" customHeight="1" x14ac:dyDescent="0.25">
      <c r="A1004" s="13" t="s">
        <v>57</v>
      </c>
      <c r="B1004" s="9"/>
      <c r="G1004" s="6"/>
      <c r="I1004" t="str">
        <f t="shared" si="931"/>
        <v>la rasa. Inclou accessoris termosoldables</v>
      </c>
      <c r="J1004" s="7"/>
      <c r="K1004" s="6"/>
      <c r="O1004" s="6"/>
    </row>
    <row r="1005" spans="1:24" ht="12.75" customHeight="1" x14ac:dyDescent="0.25">
      <c r="A1005" s="13" t="s">
        <v>67</v>
      </c>
      <c r="B1005" s="9"/>
      <c r="G1005" s="6"/>
      <c r="I1005" t="str">
        <f>A1005</f>
        <v>d'acord als plànols de la xarxa existent.</v>
      </c>
      <c r="J1005" s="7"/>
      <c r="K1005" s="6"/>
      <c r="O1005" s="6"/>
    </row>
    <row r="1006" spans="1:24" ht="18.75" customHeight="1" x14ac:dyDescent="0.2">
      <c r="A1006" s="33">
        <v>1</v>
      </c>
      <c r="B1006" s="28" t="s">
        <v>175</v>
      </c>
      <c r="C1006">
        <v>0</v>
      </c>
      <c r="D1006">
        <v>150</v>
      </c>
      <c r="G1006" s="4">
        <f t="shared" ref="G1006:G1034" si="932">C1006*D1006</f>
        <v>0</v>
      </c>
      <c r="J1006" s="28" t="str">
        <f t="shared" ref="J1006:J1034" si="933">B1006</f>
        <v>C St Josep Est, vorera</v>
      </c>
      <c r="K1006" s="4">
        <f t="shared" ref="K1006:K1034" si="934">G1006</f>
        <v>0</v>
      </c>
      <c r="M1006">
        <v>39.21</v>
      </c>
      <c r="O1006" s="4">
        <f t="shared" ref="O1006:O1034" si="935">K1006*M1006</f>
        <v>0</v>
      </c>
    </row>
    <row r="1007" spans="1:24" ht="12.75" customHeight="1" x14ac:dyDescent="0.2">
      <c r="A1007" s="33">
        <v>1</v>
      </c>
      <c r="B1007" s="28" t="s">
        <v>176</v>
      </c>
      <c r="C1007">
        <v>0</v>
      </c>
      <c r="D1007">
        <v>6</v>
      </c>
      <c r="G1007" s="4">
        <f t="shared" si="932"/>
        <v>0</v>
      </c>
      <c r="J1007" s="28" t="str">
        <f t="shared" si="933"/>
        <v>C St Josep Est, carrer</v>
      </c>
      <c r="K1007" s="4">
        <f t="shared" si="934"/>
        <v>0</v>
      </c>
      <c r="M1007">
        <v>39.21</v>
      </c>
      <c r="O1007" s="4">
        <f t="shared" si="935"/>
        <v>0</v>
      </c>
    </row>
    <row r="1008" spans="1:24" x14ac:dyDescent="0.2">
      <c r="A1008" s="33">
        <v>1</v>
      </c>
      <c r="B1008" s="28" t="s">
        <v>177</v>
      </c>
      <c r="C1008">
        <v>0</v>
      </c>
      <c r="D1008">
        <v>166</v>
      </c>
      <c r="G1008" s="4">
        <f t="shared" si="932"/>
        <v>0</v>
      </c>
      <c r="J1008" s="28" t="str">
        <f t="shared" si="933"/>
        <v>C St Josep Oest, vorera</v>
      </c>
      <c r="K1008" s="4">
        <f t="shared" si="934"/>
        <v>0</v>
      </c>
      <c r="M1008">
        <v>39.21</v>
      </c>
      <c r="O1008" s="4">
        <f t="shared" si="935"/>
        <v>0</v>
      </c>
      <c r="V1008" s="4"/>
    </row>
    <row r="1009" spans="1:22" x14ac:dyDescent="0.2">
      <c r="A1009" s="33">
        <v>1</v>
      </c>
      <c r="B1009" s="28" t="s">
        <v>178</v>
      </c>
      <c r="C1009">
        <v>0</v>
      </c>
      <c r="D1009">
        <v>9</v>
      </c>
      <c r="G1009" s="4">
        <f>C1009*D1009</f>
        <v>0</v>
      </c>
      <c r="J1009" s="28" t="str">
        <f t="shared" si="933"/>
        <v>C St Josep Oest, carrer</v>
      </c>
      <c r="K1009" s="4">
        <f t="shared" si="934"/>
        <v>0</v>
      </c>
      <c r="M1009">
        <v>39.21</v>
      </c>
      <c r="O1009" s="4">
        <f t="shared" si="935"/>
        <v>0</v>
      </c>
      <c r="V1009" s="4"/>
    </row>
    <row r="1010" spans="1:22" ht="12.75" customHeight="1" x14ac:dyDescent="0.2">
      <c r="A1010" s="33">
        <v>1</v>
      </c>
      <c r="B1010" s="31" t="s">
        <v>191</v>
      </c>
      <c r="C1010">
        <v>0</v>
      </c>
      <c r="D1010">
        <v>56</v>
      </c>
      <c r="G1010" s="4">
        <f t="shared" ref="G1010" si="936">C1010*D1010</f>
        <v>0</v>
      </c>
      <c r="J1010" s="28" t="str">
        <f t="shared" ref="J1010" si="937">B1010</f>
        <v>C Ponent, carrer</v>
      </c>
      <c r="K1010" s="4">
        <f t="shared" ref="K1010" si="938">G1010</f>
        <v>0</v>
      </c>
      <c r="M1010">
        <v>39.21</v>
      </c>
      <c r="O1010" s="4">
        <f t="shared" ref="O1010" si="939">K1010*M1010</f>
        <v>0</v>
      </c>
    </row>
    <row r="1011" spans="1:22" ht="12.75" customHeight="1" x14ac:dyDescent="0.2">
      <c r="A1011" s="33">
        <v>2</v>
      </c>
      <c r="B1011" s="31" t="s">
        <v>204</v>
      </c>
      <c r="C1011">
        <v>0</v>
      </c>
      <c r="D1011">
        <v>30</v>
      </c>
      <c r="G1011" s="4">
        <f t="shared" si="932"/>
        <v>0</v>
      </c>
      <c r="J1011" s="28" t="str">
        <f t="shared" si="933"/>
        <v>C Ponent, vorera</v>
      </c>
      <c r="K1011" s="4">
        <f t="shared" si="934"/>
        <v>0</v>
      </c>
      <c r="M1011">
        <v>39.21</v>
      </c>
      <c r="O1011" s="4">
        <f t="shared" si="935"/>
        <v>0</v>
      </c>
    </row>
    <row r="1012" spans="1:22" ht="12.75" customHeight="1" x14ac:dyDescent="0.2">
      <c r="A1012" s="33">
        <v>1</v>
      </c>
      <c r="B1012" s="31" t="s">
        <v>192</v>
      </c>
      <c r="C1012">
        <v>0</v>
      </c>
      <c r="D1012">
        <v>105</v>
      </c>
      <c r="G1012" s="4">
        <f t="shared" si="932"/>
        <v>0</v>
      </c>
      <c r="J1012" s="28" t="str">
        <f t="shared" si="933"/>
        <v>C Ramon Felip, carrer</v>
      </c>
      <c r="K1012" s="4">
        <f t="shared" si="934"/>
        <v>0</v>
      </c>
      <c r="M1012">
        <v>39.21</v>
      </c>
      <c r="O1012" s="4">
        <f t="shared" si="935"/>
        <v>0</v>
      </c>
    </row>
    <row r="1013" spans="1:22" ht="12.75" customHeight="1" x14ac:dyDescent="0.2">
      <c r="A1013" s="33">
        <v>1</v>
      </c>
      <c r="B1013" s="31" t="s">
        <v>193</v>
      </c>
      <c r="C1013">
        <v>0</v>
      </c>
      <c r="D1013">
        <v>185</v>
      </c>
      <c r="G1013" s="4">
        <f t="shared" ref="G1013" si="940">C1013*D1013</f>
        <v>0</v>
      </c>
      <c r="J1013" s="28" t="str">
        <f t="shared" ref="J1013" si="941">B1013</f>
        <v>Carrer de Lleida, carrer</v>
      </c>
      <c r="K1013" s="4">
        <f t="shared" ref="K1013" si="942">G1013</f>
        <v>0</v>
      </c>
      <c r="M1013">
        <v>39.21</v>
      </c>
      <c r="O1013" s="4">
        <f t="shared" ref="O1013" si="943">K1013*M1013</f>
        <v>0</v>
      </c>
    </row>
    <row r="1014" spans="1:22" ht="12.75" customHeight="1" x14ac:dyDescent="0.2">
      <c r="A1014" s="33">
        <v>1</v>
      </c>
      <c r="B1014" s="31" t="s">
        <v>202</v>
      </c>
      <c r="C1014">
        <v>0</v>
      </c>
      <c r="D1014">
        <v>22</v>
      </c>
      <c r="G1014" s="4">
        <f t="shared" si="932"/>
        <v>0</v>
      </c>
      <c r="J1014" s="28" t="str">
        <f t="shared" si="933"/>
        <v>Carrer de Lleida, vorera</v>
      </c>
      <c r="K1014" s="4">
        <f t="shared" si="934"/>
        <v>0</v>
      </c>
      <c r="M1014">
        <v>39.21</v>
      </c>
      <c r="O1014" s="4">
        <f t="shared" si="935"/>
        <v>0</v>
      </c>
    </row>
    <row r="1015" spans="1:22" ht="12.75" customHeight="1" x14ac:dyDescent="0.2">
      <c r="A1015" s="33">
        <v>1</v>
      </c>
      <c r="B1015" s="31" t="s">
        <v>203</v>
      </c>
      <c r="C1015">
        <v>0</v>
      </c>
      <c r="D1015">
        <v>12</v>
      </c>
      <c r="G1015" s="4">
        <f t="shared" si="932"/>
        <v>0</v>
      </c>
      <c r="J1015" s="28" t="str">
        <f t="shared" si="933"/>
        <v>Carrer de Lleida, enllaç N-II</v>
      </c>
      <c r="K1015" s="4">
        <f t="shared" si="934"/>
        <v>0</v>
      </c>
      <c r="M1015">
        <v>39.21</v>
      </c>
      <c r="O1015" s="4">
        <f t="shared" si="935"/>
        <v>0</v>
      </c>
    </row>
    <row r="1016" spans="1:22" ht="12.75" customHeight="1" x14ac:dyDescent="0.2">
      <c r="A1016" s="33">
        <v>1</v>
      </c>
      <c r="B1016" s="31" t="s">
        <v>212</v>
      </c>
      <c r="C1016">
        <v>0</v>
      </c>
      <c r="D1016">
        <v>20</v>
      </c>
      <c r="G1016" s="4">
        <f t="shared" ref="G1016" si="944">C1016*D1016</f>
        <v>0</v>
      </c>
      <c r="J1016" s="28" t="str">
        <f t="shared" ref="J1016" si="945">B1016</f>
        <v>Plaça Font, vorera</v>
      </c>
      <c r="K1016" s="4">
        <f t="shared" ref="K1016" si="946">G1016</f>
        <v>0</v>
      </c>
      <c r="M1016">
        <v>39.21</v>
      </c>
      <c r="O1016" s="4">
        <f t="shared" ref="O1016" si="947">K1016*M1016</f>
        <v>0</v>
      </c>
    </row>
    <row r="1017" spans="1:22" ht="12.75" customHeight="1" x14ac:dyDescent="0.2">
      <c r="A1017" s="33">
        <v>1</v>
      </c>
      <c r="B1017" s="31" t="s">
        <v>213</v>
      </c>
      <c r="C1017">
        <v>0</v>
      </c>
      <c r="D1017">
        <v>20</v>
      </c>
      <c r="G1017" s="4">
        <f t="shared" si="932"/>
        <v>0</v>
      </c>
      <c r="J1017" s="28" t="str">
        <f t="shared" si="933"/>
        <v>Plaça Font, enllaç</v>
      </c>
      <c r="K1017" s="4">
        <f t="shared" si="934"/>
        <v>0</v>
      </c>
      <c r="M1017">
        <v>39.21</v>
      </c>
      <c r="O1017" s="4">
        <f t="shared" si="935"/>
        <v>0</v>
      </c>
    </row>
    <row r="1018" spans="1:22" ht="12.75" customHeight="1" x14ac:dyDescent="0.2">
      <c r="A1018" s="33">
        <v>2</v>
      </c>
      <c r="B1018" s="31" t="s">
        <v>194</v>
      </c>
      <c r="C1018">
        <v>0</v>
      </c>
      <c r="D1018">
        <v>108</v>
      </c>
      <c r="G1018" s="4">
        <f t="shared" ref="G1018" si="948">C1018*D1018</f>
        <v>0</v>
      </c>
      <c r="J1018" s="28" t="str">
        <f t="shared" ref="J1018" si="949">B1018</f>
        <v>C de la Teuleria, vorera</v>
      </c>
      <c r="K1018" s="4">
        <f t="shared" ref="K1018" si="950">G1018</f>
        <v>0</v>
      </c>
      <c r="M1018">
        <v>39.21</v>
      </c>
      <c r="O1018" s="4">
        <f t="shared" ref="O1018" si="951">K1018*M1018</f>
        <v>0</v>
      </c>
    </row>
    <row r="1019" spans="1:22" ht="12.75" customHeight="1" x14ac:dyDescent="0.2">
      <c r="A1019" s="33">
        <v>1</v>
      </c>
      <c r="B1019" s="31" t="s">
        <v>214</v>
      </c>
      <c r="C1019">
        <v>0</v>
      </c>
      <c r="D1019">
        <v>5</v>
      </c>
      <c r="G1019" s="4">
        <f t="shared" si="932"/>
        <v>0</v>
      </c>
      <c r="J1019" s="28" t="str">
        <f t="shared" si="933"/>
        <v>C de la Teuleria, carrer</v>
      </c>
      <c r="K1019" s="4">
        <f t="shared" si="934"/>
        <v>0</v>
      </c>
      <c r="M1019">
        <v>39.21</v>
      </c>
      <c r="O1019" s="4">
        <f t="shared" si="935"/>
        <v>0</v>
      </c>
    </row>
    <row r="1020" spans="1:22" ht="12.75" customHeight="1" x14ac:dyDescent="0.2">
      <c r="A1020" s="33">
        <v>1</v>
      </c>
      <c r="B1020" s="31" t="s">
        <v>179</v>
      </c>
      <c r="C1020">
        <v>1</v>
      </c>
      <c r="D1020">
        <v>170</v>
      </c>
      <c r="G1020" s="4">
        <f t="shared" ref="G1020:G1021" si="952">C1020*D1020</f>
        <v>170</v>
      </c>
      <c r="J1020" s="28" t="str">
        <f t="shared" ref="J1020:J1021" si="953">B1020</f>
        <v>Ram Fuster i Rabé E, vorera</v>
      </c>
      <c r="K1020" s="4">
        <f t="shared" ref="K1020:K1021" si="954">G1020</f>
        <v>170</v>
      </c>
      <c r="M1020">
        <v>39.21</v>
      </c>
      <c r="O1020" s="4">
        <f t="shared" ref="O1020:O1021" si="955">K1020*M1020</f>
        <v>6665.7</v>
      </c>
    </row>
    <row r="1021" spans="1:22" ht="12.75" customHeight="1" x14ac:dyDescent="0.2">
      <c r="A1021" s="33">
        <v>1</v>
      </c>
      <c r="B1021" s="31" t="s">
        <v>180</v>
      </c>
      <c r="C1021">
        <v>1</v>
      </c>
      <c r="D1021">
        <v>30</v>
      </c>
      <c r="G1021" s="4">
        <f t="shared" si="952"/>
        <v>30</v>
      </c>
      <c r="J1021" s="28" t="str">
        <f t="shared" si="953"/>
        <v>Ram Fuster i Rabés E, carrer</v>
      </c>
      <c r="K1021" s="4">
        <f t="shared" si="954"/>
        <v>30</v>
      </c>
      <c r="M1021">
        <v>39.21</v>
      </c>
      <c r="O1021" s="4">
        <f t="shared" si="955"/>
        <v>1176.3</v>
      </c>
    </row>
    <row r="1022" spans="1:22" ht="12.75" customHeight="1" x14ac:dyDescent="0.2">
      <c r="A1022" s="33">
        <v>1</v>
      </c>
      <c r="B1022" s="31" t="s">
        <v>181</v>
      </c>
      <c r="C1022">
        <v>1</v>
      </c>
      <c r="D1022">
        <v>180</v>
      </c>
      <c r="G1022" s="4">
        <f t="shared" si="932"/>
        <v>180</v>
      </c>
      <c r="J1022" s="28" t="str">
        <f t="shared" si="933"/>
        <v>Ram Fuster i Rabé O, vorera</v>
      </c>
      <c r="K1022" s="4">
        <f t="shared" si="934"/>
        <v>180</v>
      </c>
      <c r="M1022">
        <v>39.21</v>
      </c>
      <c r="O1022" s="4">
        <f t="shared" si="935"/>
        <v>7057.8</v>
      </c>
    </row>
    <row r="1023" spans="1:22" ht="12.75" customHeight="1" x14ac:dyDescent="0.2">
      <c r="A1023" s="33">
        <v>1</v>
      </c>
      <c r="B1023" s="31" t="s">
        <v>182</v>
      </c>
      <c r="C1023">
        <v>1</v>
      </c>
      <c r="D1023">
        <v>6</v>
      </c>
      <c r="G1023" s="4">
        <f t="shared" ref="G1023" si="956">C1023*D1023</f>
        <v>6</v>
      </c>
      <c r="J1023" s="28" t="str">
        <f t="shared" ref="J1023" si="957">B1023</f>
        <v>Ram Fuster i Rabés O, carrer</v>
      </c>
      <c r="K1023" s="4">
        <f t="shared" ref="K1023" si="958">G1023</f>
        <v>6</v>
      </c>
      <c r="M1023">
        <v>39.21</v>
      </c>
      <c r="O1023" s="4">
        <f t="shared" ref="O1023" si="959">K1023*M1023</f>
        <v>235.26</v>
      </c>
    </row>
    <row r="1024" spans="1:22" ht="12.75" customHeight="1" x14ac:dyDescent="0.2">
      <c r="A1024" s="33">
        <v>1</v>
      </c>
      <c r="B1024" s="31" t="s">
        <v>185</v>
      </c>
      <c r="C1024">
        <v>0</v>
      </c>
      <c r="D1024">
        <v>55</v>
      </c>
      <c r="G1024" s="4">
        <f t="shared" si="932"/>
        <v>0</v>
      </c>
      <c r="J1024" s="28" t="str">
        <f t="shared" si="933"/>
        <v>C/Miquel Parcerisa E, vorera</v>
      </c>
      <c r="K1024" s="4">
        <f t="shared" si="934"/>
        <v>0</v>
      </c>
      <c r="M1024">
        <v>39.21</v>
      </c>
      <c r="O1024" s="4">
        <f t="shared" si="935"/>
        <v>0</v>
      </c>
    </row>
    <row r="1025" spans="1:24" ht="12.75" customHeight="1" x14ac:dyDescent="0.2">
      <c r="A1025" s="33">
        <v>1</v>
      </c>
      <c r="B1025" s="31" t="s">
        <v>188</v>
      </c>
      <c r="C1025">
        <v>0</v>
      </c>
      <c r="D1025">
        <v>0</v>
      </c>
      <c r="G1025" s="4">
        <f t="shared" si="932"/>
        <v>0</v>
      </c>
      <c r="J1025" s="28" t="str">
        <f t="shared" si="933"/>
        <v>C/Miquel Parcerisa E, carrer</v>
      </c>
      <c r="K1025" s="4">
        <f t="shared" si="934"/>
        <v>0</v>
      </c>
      <c r="M1025">
        <v>32.06</v>
      </c>
      <c r="O1025" s="4">
        <f t="shared" si="935"/>
        <v>0</v>
      </c>
    </row>
    <row r="1026" spans="1:24" ht="12.75" customHeight="1" x14ac:dyDescent="0.2">
      <c r="A1026" s="33">
        <v>1</v>
      </c>
      <c r="B1026" s="31" t="s">
        <v>186</v>
      </c>
      <c r="C1026">
        <v>0</v>
      </c>
      <c r="D1026">
        <v>145</v>
      </c>
      <c r="G1026" s="4">
        <f t="shared" si="932"/>
        <v>0</v>
      </c>
      <c r="J1026" s="28" t="str">
        <f t="shared" si="933"/>
        <v>C/Miquel Parcerisa O, vorera</v>
      </c>
      <c r="K1026" s="4">
        <f t="shared" si="934"/>
        <v>0</v>
      </c>
      <c r="M1026">
        <v>32.06</v>
      </c>
      <c r="O1026" s="4">
        <f t="shared" si="935"/>
        <v>0</v>
      </c>
    </row>
    <row r="1027" spans="1:24" ht="12.75" customHeight="1" x14ac:dyDescent="0.2">
      <c r="A1027" s="33">
        <v>1</v>
      </c>
      <c r="B1027" s="31" t="s">
        <v>187</v>
      </c>
      <c r="C1027">
        <v>0</v>
      </c>
      <c r="D1027">
        <v>45</v>
      </c>
      <c r="G1027" s="4">
        <f t="shared" si="932"/>
        <v>0</v>
      </c>
      <c r="J1027" s="28" t="str">
        <f t="shared" si="933"/>
        <v>C/Miquel Parcerisa O, carrer</v>
      </c>
      <c r="K1027" s="4">
        <f t="shared" si="934"/>
        <v>0</v>
      </c>
      <c r="M1027">
        <v>32.06</v>
      </c>
      <c r="O1027" s="4">
        <f t="shared" si="935"/>
        <v>0</v>
      </c>
    </row>
    <row r="1028" spans="1:24" ht="12.75" customHeight="1" x14ac:dyDescent="0.2">
      <c r="A1028" s="33">
        <v>1</v>
      </c>
      <c r="B1028" s="31" t="s">
        <v>200</v>
      </c>
      <c r="C1028">
        <v>0</v>
      </c>
      <c r="D1028">
        <v>45</v>
      </c>
      <c r="G1028" s="4">
        <f t="shared" si="932"/>
        <v>0</v>
      </c>
      <c r="J1028" s="28" t="str">
        <f t="shared" si="933"/>
        <v>Zona Pl. Catalunya, vorera</v>
      </c>
      <c r="K1028" s="4">
        <f t="shared" si="934"/>
        <v>0</v>
      </c>
      <c r="M1028">
        <v>39.21</v>
      </c>
      <c r="O1028" s="4">
        <f t="shared" si="935"/>
        <v>0</v>
      </c>
    </row>
    <row r="1029" spans="1:24" ht="12.75" customHeight="1" x14ac:dyDescent="0.2">
      <c r="A1029" s="33">
        <v>1</v>
      </c>
      <c r="B1029" s="31" t="s">
        <v>195</v>
      </c>
      <c r="C1029">
        <v>0</v>
      </c>
      <c r="D1029">
        <v>90</v>
      </c>
      <c r="G1029" s="4">
        <f t="shared" ref="G1029" si="960">C1029*D1029</f>
        <v>0</v>
      </c>
      <c r="J1029" s="28" t="str">
        <f t="shared" ref="J1029" si="961">B1029</f>
        <v>C de Pompeu Fabra, vorera</v>
      </c>
      <c r="K1029" s="4">
        <f t="shared" ref="K1029" si="962">G1029</f>
        <v>0</v>
      </c>
      <c r="M1029">
        <v>39.21</v>
      </c>
      <c r="O1029" s="4">
        <f t="shared" ref="O1029" si="963">K1029*M1029</f>
        <v>0</v>
      </c>
    </row>
    <row r="1030" spans="1:24" ht="12.75" customHeight="1" x14ac:dyDescent="0.2">
      <c r="A1030" s="33">
        <v>1</v>
      </c>
      <c r="B1030" s="31" t="s">
        <v>211</v>
      </c>
      <c r="C1030">
        <v>0</v>
      </c>
      <c r="D1030">
        <v>36</v>
      </c>
      <c r="G1030" s="4">
        <f t="shared" si="932"/>
        <v>0</v>
      </c>
      <c r="J1030" s="28" t="str">
        <f t="shared" si="933"/>
        <v>C de Pompeu Fabra, enllaç</v>
      </c>
      <c r="K1030" s="4">
        <f t="shared" si="934"/>
        <v>0</v>
      </c>
      <c r="M1030">
        <v>39.21</v>
      </c>
      <c r="O1030" s="4">
        <f t="shared" si="935"/>
        <v>0</v>
      </c>
    </row>
    <row r="1031" spans="1:24" ht="12.75" customHeight="1" x14ac:dyDescent="0.2">
      <c r="A1031" s="33">
        <v>1</v>
      </c>
      <c r="B1031" s="31" t="s">
        <v>197</v>
      </c>
      <c r="C1031">
        <v>0</v>
      </c>
      <c r="D1031">
        <v>115</v>
      </c>
      <c r="G1031" s="4">
        <f t="shared" ref="G1031" si="964">C1031*D1031</f>
        <v>0</v>
      </c>
      <c r="J1031" s="28" t="str">
        <f t="shared" ref="J1031" si="965">B1031</f>
        <v>Carrer Estació, vorera</v>
      </c>
      <c r="K1031" s="4">
        <f t="shared" ref="K1031" si="966">G1031</f>
        <v>0</v>
      </c>
      <c r="M1031">
        <v>39.21</v>
      </c>
      <c r="O1031" s="4">
        <f t="shared" ref="O1031" si="967">K1031*M1031</f>
        <v>0</v>
      </c>
    </row>
    <row r="1032" spans="1:24" ht="12.75" customHeight="1" x14ac:dyDescent="0.2">
      <c r="A1032" s="33">
        <v>1</v>
      </c>
      <c r="B1032" s="31" t="s">
        <v>196</v>
      </c>
      <c r="C1032">
        <v>0</v>
      </c>
      <c r="D1032">
        <v>8</v>
      </c>
      <c r="G1032" s="4">
        <f t="shared" si="932"/>
        <v>0</v>
      </c>
      <c r="J1032" s="28" t="str">
        <f t="shared" si="933"/>
        <v xml:space="preserve">Carrer Estació, creuament </v>
      </c>
      <c r="K1032" s="4">
        <f t="shared" si="934"/>
        <v>0</v>
      </c>
      <c r="M1032">
        <v>39.21</v>
      </c>
      <c r="O1032" s="4">
        <f t="shared" si="935"/>
        <v>0</v>
      </c>
    </row>
    <row r="1033" spans="1:24" ht="12.75" customHeight="1" x14ac:dyDescent="0.2">
      <c r="A1033" s="33">
        <v>2</v>
      </c>
      <c r="B1033" s="31" t="s">
        <v>189</v>
      </c>
      <c r="C1033">
        <v>0</v>
      </c>
      <c r="D1033">
        <v>113</v>
      </c>
      <c r="G1033" s="4">
        <f t="shared" ref="G1033" si="968">C1033*D1033</f>
        <v>0</v>
      </c>
      <c r="J1033" s="28" t="str">
        <f t="shared" ref="J1033" si="969">B1033</f>
        <v>Carrer d’Alfons XIII, vorera</v>
      </c>
      <c r="K1033" s="4">
        <f t="shared" ref="K1033" si="970">G1033</f>
        <v>0</v>
      </c>
      <c r="M1033">
        <v>39.21</v>
      </c>
      <c r="O1033" s="4">
        <f t="shared" ref="O1033" si="971">K1033*M1033</f>
        <v>0</v>
      </c>
    </row>
    <row r="1034" spans="1:24" ht="12.75" customHeight="1" x14ac:dyDescent="0.2">
      <c r="A1034" s="33">
        <v>1</v>
      </c>
      <c r="B1034" s="31" t="s">
        <v>190</v>
      </c>
      <c r="C1034">
        <v>0</v>
      </c>
      <c r="D1034">
        <v>4</v>
      </c>
      <c r="G1034" s="4">
        <f t="shared" si="932"/>
        <v>0</v>
      </c>
      <c r="J1034" s="28" t="str">
        <f t="shared" si="933"/>
        <v>Carrer d’Alfons XIII, carrer</v>
      </c>
      <c r="K1034" s="4">
        <f t="shared" si="934"/>
        <v>0</v>
      </c>
      <c r="M1034">
        <v>39.21</v>
      </c>
      <c r="O1034" s="4">
        <f t="shared" si="935"/>
        <v>0</v>
      </c>
    </row>
    <row r="1035" spans="1:24" x14ac:dyDescent="0.2">
      <c r="A1035" s="33">
        <v>1</v>
      </c>
      <c r="B1035" s="31" t="s">
        <v>98</v>
      </c>
      <c r="C1035">
        <v>0</v>
      </c>
      <c r="D1035">
        <v>225</v>
      </c>
      <c r="G1035" s="4">
        <f t="shared" ref="G1035:G1040" si="972">C1035*D1035</f>
        <v>0</v>
      </c>
      <c r="J1035" s="28" t="str">
        <f t="shared" ref="J1035:J1040" si="973">B1035</f>
        <v xml:space="preserve">Ctra N-II, lateral sud, </v>
      </c>
      <c r="K1035" s="4">
        <f>G1035</f>
        <v>0</v>
      </c>
      <c r="M1035">
        <v>39.21</v>
      </c>
      <c r="O1035" s="4">
        <f t="shared" ref="O1035:O1040" si="974">K1035*M1035</f>
        <v>0</v>
      </c>
    </row>
    <row r="1036" spans="1:24" ht="13.5" customHeight="1" x14ac:dyDescent="0.2">
      <c r="A1036" s="33">
        <v>1</v>
      </c>
      <c r="B1036" s="31" t="s">
        <v>198</v>
      </c>
      <c r="C1036">
        <v>0</v>
      </c>
      <c r="D1036">
        <v>15</v>
      </c>
      <c r="G1036" s="4">
        <f t="shared" si="972"/>
        <v>0</v>
      </c>
      <c r="J1036" s="28" t="str">
        <f t="shared" si="973"/>
        <v>Ctra N-II-C/Costareta, vorera</v>
      </c>
      <c r="K1036" s="4">
        <f t="shared" ref="K1036" si="975">G1036</f>
        <v>0</v>
      </c>
      <c r="M1036">
        <v>39.21</v>
      </c>
      <c r="O1036" s="4">
        <f t="shared" si="974"/>
        <v>0</v>
      </c>
    </row>
    <row r="1037" spans="1:24" ht="13.5" customHeight="1" x14ac:dyDescent="0.2">
      <c r="A1037" s="33">
        <v>1</v>
      </c>
      <c r="B1037" s="31" t="s">
        <v>199</v>
      </c>
      <c r="C1037">
        <v>0</v>
      </c>
      <c r="D1037">
        <v>30</v>
      </c>
      <c r="G1037" s="4">
        <f t="shared" si="972"/>
        <v>0</v>
      </c>
      <c r="J1037" s="28" t="str">
        <f t="shared" si="973"/>
        <v>Ctra N-II-C/Costareta, carrer</v>
      </c>
      <c r="K1037" s="4">
        <f t="shared" ref="K1037:K1040" si="976">G1037</f>
        <v>0</v>
      </c>
      <c r="M1037">
        <v>39.21</v>
      </c>
      <c r="O1037" s="4">
        <f t="shared" si="974"/>
        <v>0</v>
      </c>
      <c r="S1037" s="38" t="s">
        <v>263</v>
      </c>
      <c r="T1037" s="38" t="s">
        <v>71</v>
      </c>
      <c r="U1037" s="38" t="s">
        <v>71</v>
      </c>
      <c r="V1037" s="38" t="s">
        <v>73</v>
      </c>
      <c r="W1037" s="38" t="s">
        <v>261</v>
      </c>
      <c r="X1037" s="38" t="s">
        <v>265</v>
      </c>
    </row>
    <row r="1038" spans="1:24" ht="13.5" customHeight="1" x14ac:dyDescent="0.2">
      <c r="A1038" s="33">
        <v>1</v>
      </c>
      <c r="B1038" s="31" t="s">
        <v>183</v>
      </c>
      <c r="C1038">
        <v>1</v>
      </c>
      <c r="D1038">
        <v>20</v>
      </c>
      <c r="G1038" s="20">
        <f t="shared" si="972"/>
        <v>20</v>
      </c>
      <c r="J1038" s="28" t="str">
        <f t="shared" si="973"/>
        <v>Carrer de la Via Fèrria</v>
      </c>
      <c r="K1038" s="4">
        <f t="shared" ref="K1038:K1039" si="977">G1038</f>
        <v>20</v>
      </c>
      <c r="M1038">
        <v>39.21</v>
      </c>
      <c r="O1038" s="4">
        <f t="shared" si="974"/>
        <v>784.2</v>
      </c>
      <c r="S1038" s="38" t="s">
        <v>264</v>
      </c>
      <c r="T1038" s="38" t="s">
        <v>72</v>
      </c>
      <c r="U1038" s="38" t="s">
        <v>72</v>
      </c>
      <c r="V1038" s="38" t="s">
        <v>74</v>
      </c>
      <c r="W1038" s="33"/>
      <c r="X1038" s="33" t="s">
        <v>266</v>
      </c>
    </row>
    <row r="1039" spans="1:24" ht="13.5" customHeight="1" x14ac:dyDescent="0.2">
      <c r="A1039" s="33">
        <v>1</v>
      </c>
      <c r="B1039" s="31" t="s">
        <v>184</v>
      </c>
      <c r="C1039">
        <v>1</v>
      </c>
      <c r="D1039">
        <v>25</v>
      </c>
      <c r="G1039" s="20">
        <f t="shared" si="972"/>
        <v>25</v>
      </c>
      <c r="J1039" s="28" t="str">
        <f t="shared" si="973"/>
        <v>Creuament sota Via</v>
      </c>
      <c r="K1039" s="4">
        <f t="shared" si="977"/>
        <v>25</v>
      </c>
      <c r="M1039">
        <v>39.21</v>
      </c>
      <c r="O1039" s="4">
        <f t="shared" si="974"/>
        <v>980.25</v>
      </c>
      <c r="S1039" s="33"/>
      <c r="T1039" s="38" t="s">
        <v>69</v>
      </c>
      <c r="U1039" s="38" t="s">
        <v>70</v>
      </c>
      <c r="V1039" s="33" t="s">
        <v>262</v>
      </c>
      <c r="W1039" s="33"/>
      <c r="X1039" s="33"/>
    </row>
    <row r="1040" spans="1:24" ht="13.5" customHeight="1" x14ac:dyDescent="0.2">
      <c r="A1040" s="33">
        <v>4</v>
      </c>
      <c r="B1040" s="31" t="s">
        <v>215</v>
      </c>
      <c r="C1040">
        <v>0</v>
      </c>
      <c r="D1040">
        <v>8</v>
      </c>
      <c r="G1040" s="20">
        <f t="shared" si="972"/>
        <v>0</v>
      </c>
      <c r="J1040" s="28" t="str">
        <f t="shared" si="973"/>
        <v>Trams hidrants</v>
      </c>
      <c r="K1040" s="4">
        <f t="shared" si="976"/>
        <v>0</v>
      </c>
      <c r="M1040">
        <v>39.21</v>
      </c>
      <c r="O1040" s="4">
        <f t="shared" si="974"/>
        <v>0</v>
      </c>
      <c r="T1040" s="4"/>
      <c r="U1040" s="4"/>
      <c r="V1040" s="4"/>
    </row>
    <row r="1041" spans="1:24" x14ac:dyDescent="0.2">
      <c r="G1041" s="4"/>
      <c r="K1041" s="4"/>
      <c r="O1041" s="4"/>
      <c r="R1041" s="13" t="s">
        <v>70</v>
      </c>
      <c r="S1041">
        <f>G1042*0.25</f>
        <v>107.75</v>
      </c>
      <c r="T1041" s="4"/>
      <c r="U1041" s="4">
        <f>S1041+U995</f>
        <v>915.36249999999984</v>
      </c>
      <c r="V1041" s="4">
        <f>S1041/7.5</f>
        <v>14.366666666666667</v>
      </c>
      <c r="W1041" s="4">
        <f>V1041+W995</f>
        <v>122.04833333333332</v>
      </c>
    </row>
    <row r="1042" spans="1:24" x14ac:dyDescent="0.2">
      <c r="B1042" s="9" t="s">
        <v>26</v>
      </c>
      <c r="G1042" s="6">
        <f>SUM(G1004:G1040)</f>
        <v>431</v>
      </c>
      <c r="J1042" s="9" t="s">
        <v>26</v>
      </c>
      <c r="K1042" s="6">
        <f>G1042</f>
        <v>431</v>
      </c>
      <c r="O1042" s="6">
        <f>SUM(O1004:O1040)</f>
        <v>16899.510000000002</v>
      </c>
      <c r="R1042" s="13" t="s">
        <v>69</v>
      </c>
      <c r="S1042">
        <f>G1042*0.25</f>
        <v>107.75</v>
      </c>
      <c r="T1042" s="4">
        <f>S1042+T996</f>
        <v>1911.9870600000002</v>
      </c>
      <c r="U1042" s="4"/>
      <c r="V1042" s="4">
        <f>S1042/7.5</f>
        <v>14.366666666666667</v>
      </c>
      <c r="W1042" s="4">
        <f>V1042+W996</f>
        <v>254.93160800000001</v>
      </c>
      <c r="X1042">
        <f>T1042/7.5</f>
        <v>254.93160800000001</v>
      </c>
    </row>
    <row r="1043" spans="1:24" ht="15" x14ac:dyDescent="0.25">
      <c r="G1043" s="4"/>
      <c r="J1043" s="7"/>
      <c r="K1043" s="6"/>
      <c r="O1043" s="6"/>
    </row>
    <row r="1044" spans="1:24" x14ac:dyDescent="0.2">
      <c r="C1044" s="2" t="s">
        <v>0</v>
      </c>
      <c r="D1044" s="2" t="s">
        <v>1</v>
      </c>
      <c r="E1044" s="2"/>
      <c r="F1044" s="2"/>
      <c r="G1044" s="18" t="s">
        <v>19</v>
      </c>
      <c r="K1044" s="2" t="str">
        <f>G1044</f>
        <v>Total ml</v>
      </c>
      <c r="M1044" s="2" t="s">
        <v>22</v>
      </c>
      <c r="N1044" s="2"/>
      <c r="O1044" s="18" t="s">
        <v>122</v>
      </c>
    </row>
    <row r="1045" spans="1:24" x14ac:dyDescent="0.2">
      <c r="A1045" t="s">
        <v>41</v>
      </c>
      <c r="G1045" s="4"/>
      <c r="I1045" t="str">
        <f>A1045</f>
        <v>Banda contínua de plàstic de color, de 30 cm</v>
      </c>
      <c r="O1045" s="4"/>
    </row>
    <row r="1046" spans="1:24" x14ac:dyDescent="0.2">
      <c r="A1046" s="13" t="s">
        <v>42</v>
      </c>
      <c r="G1046" s="4"/>
      <c r="I1046" t="str">
        <f>A1046</f>
        <v>d'amplada, col·locada al llarg de la rasa a 20</v>
      </c>
      <c r="K1046" s="4"/>
      <c r="O1046" s="4"/>
    </row>
    <row r="1047" spans="1:24" x14ac:dyDescent="0.2">
      <c r="A1047" t="s">
        <v>43</v>
      </c>
      <c r="G1047" s="4"/>
      <c r="I1047" t="str">
        <f>A1047</f>
        <v>cm per sobre de la canonada, per a malla</v>
      </c>
      <c r="K1047" s="4"/>
      <c r="O1047" s="4"/>
    </row>
    <row r="1048" spans="1:24" x14ac:dyDescent="0.2">
      <c r="A1048" t="s">
        <v>44</v>
      </c>
      <c r="G1048" s="4"/>
      <c r="I1048" t="str">
        <f>A1048</f>
        <v>senyalitzadora.</v>
      </c>
      <c r="K1048" s="4"/>
      <c r="O1048" s="4"/>
    </row>
    <row r="1049" spans="1:24" ht="20.25" customHeight="1" x14ac:dyDescent="0.2">
      <c r="A1049" s="33">
        <v>1</v>
      </c>
      <c r="B1049" s="28" t="s">
        <v>175</v>
      </c>
      <c r="C1049">
        <v>1</v>
      </c>
      <c r="D1049">
        <v>150</v>
      </c>
      <c r="G1049" s="4">
        <f t="shared" ref="G1049:G1075" si="978">C1049*D1049</f>
        <v>150</v>
      </c>
      <c r="J1049" s="28" t="str">
        <f t="shared" ref="J1049:J1075" si="979">B1049</f>
        <v>C St Josep Est, vorera</v>
      </c>
      <c r="K1049" s="4">
        <f t="shared" ref="K1049:K1076" si="980">G1049</f>
        <v>150</v>
      </c>
      <c r="M1049">
        <v>0.44</v>
      </c>
      <c r="O1049" s="4">
        <f t="shared" ref="O1049:O1075" si="981">K1049*M1049</f>
        <v>66</v>
      </c>
    </row>
    <row r="1050" spans="1:24" x14ac:dyDescent="0.2">
      <c r="A1050" s="33">
        <v>1</v>
      </c>
      <c r="B1050" s="28" t="s">
        <v>176</v>
      </c>
      <c r="C1050">
        <v>1</v>
      </c>
      <c r="D1050">
        <v>6</v>
      </c>
      <c r="G1050" s="4">
        <f t="shared" si="978"/>
        <v>6</v>
      </c>
      <c r="J1050" s="28" t="str">
        <f t="shared" si="979"/>
        <v>C St Josep Est, carrer</v>
      </c>
      <c r="K1050" s="4">
        <f t="shared" si="980"/>
        <v>6</v>
      </c>
      <c r="M1050">
        <v>0.44</v>
      </c>
      <c r="O1050" s="4">
        <f t="shared" si="981"/>
        <v>2.64</v>
      </c>
    </row>
    <row r="1051" spans="1:24" x14ac:dyDescent="0.2">
      <c r="A1051" s="33">
        <v>1</v>
      </c>
      <c r="B1051" s="28" t="s">
        <v>177</v>
      </c>
      <c r="C1051">
        <v>1</v>
      </c>
      <c r="D1051">
        <v>166</v>
      </c>
      <c r="G1051" s="4">
        <f t="shared" si="978"/>
        <v>166</v>
      </c>
      <c r="J1051" s="28" t="str">
        <f t="shared" si="979"/>
        <v>C St Josep Oest, vorera</v>
      </c>
      <c r="K1051" s="4">
        <f t="shared" si="980"/>
        <v>166</v>
      </c>
      <c r="M1051">
        <v>0.44</v>
      </c>
      <c r="O1051" s="4">
        <f t="shared" si="981"/>
        <v>73.040000000000006</v>
      </c>
      <c r="V1051" s="4"/>
    </row>
    <row r="1052" spans="1:24" x14ac:dyDescent="0.2">
      <c r="A1052" s="33">
        <v>1</v>
      </c>
      <c r="B1052" s="28" t="s">
        <v>178</v>
      </c>
      <c r="C1052">
        <v>1</v>
      </c>
      <c r="D1052">
        <v>9</v>
      </c>
      <c r="G1052" s="4">
        <f>C1052*D1052</f>
        <v>9</v>
      </c>
      <c r="J1052" s="28" t="str">
        <f t="shared" si="979"/>
        <v>C St Josep Oest, carrer</v>
      </c>
      <c r="K1052" s="4">
        <f t="shared" si="980"/>
        <v>9</v>
      </c>
      <c r="M1052">
        <v>0.44</v>
      </c>
      <c r="O1052" s="4">
        <f t="shared" si="981"/>
        <v>3.96</v>
      </c>
      <c r="V1052" s="4"/>
    </row>
    <row r="1053" spans="1:24" x14ac:dyDescent="0.2">
      <c r="A1053" s="33">
        <v>1</v>
      </c>
      <c r="B1053" s="31" t="s">
        <v>191</v>
      </c>
      <c r="C1053">
        <v>1</v>
      </c>
      <c r="D1053">
        <v>56</v>
      </c>
      <c r="G1053" s="4">
        <f t="shared" ref="G1053" si="982">C1053*D1053</f>
        <v>56</v>
      </c>
      <c r="J1053" s="28" t="str">
        <f t="shared" ref="J1053" si="983">B1053</f>
        <v>C Ponent, carrer</v>
      </c>
      <c r="K1053" s="4">
        <f t="shared" ref="K1053" si="984">G1053</f>
        <v>56</v>
      </c>
      <c r="M1053">
        <v>0.44</v>
      </c>
      <c r="O1053" s="4">
        <f t="shared" ref="O1053" si="985">K1053*M1053</f>
        <v>24.64</v>
      </c>
    </row>
    <row r="1054" spans="1:24" x14ac:dyDescent="0.2">
      <c r="A1054" s="33">
        <v>2</v>
      </c>
      <c r="B1054" s="31" t="s">
        <v>204</v>
      </c>
      <c r="C1054">
        <v>2</v>
      </c>
      <c r="D1054">
        <v>30</v>
      </c>
      <c r="G1054" s="4">
        <f t="shared" si="978"/>
        <v>60</v>
      </c>
      <c r="J1054" s="28" t="str">
        <f t="shared" si="979"/>
        <v>C Ponent, vorera</v>
      </c>
      <c r="K1054" s="4">
        <f t="shared" si="980"/>
        <v>60</v>
      </c>
      <c r="M1054">
        <v>0.44</v>
      </c>
      <c r="O1054" s="4">
        <f t="shared" si="981"/>
        <v>26.4</v>
      </c>
    </row>
    <row r="1055" spans="1:24" x14ac:dyDescent="0.2">
      <c r="A1055" s="33">
        <v>1</v>
      </c>
      <c r="B1055" s="31" t="s">
        <v>192</v>
      </c>
      <c r="C1055">
        <v>1</v>
      </c>
      <c r="D1055">
        <v>105</v>
      </c>
      <c r="G1055" s="4">
        <f t="shared" si="978"/>
        <v>105</v>
      </c>
      <c r="J1055" s="28" t="str">
        <f t="shared" si="979"/>
        <v>C Ramon Felip, carrer</v>
      </c>
      <c r="K1055" s="4">
        <f t="shared" si="980"/>
        <v>105</v>
      </c>
      <c r="M1055">
        <v>0.44</v>
      </c>
      <c r="O1055" s="4">
        <f t="shared" si="981"/>
        <v>46.2</v>
      </c>
    </row>
    <row r="1056" spans="1:24" x14ac:dyDescent="0.2">
      <c r="A1056" s="33">
        <v>1</v>
      </c>
      <c r="B1056" s="31" t="s">
        <v>193</v>
      </c>
      <c r="C1056">
        <v>1</v>
      </c>
      <c r="D1056">
        <v>185</v>
      </c>
      <c r="G1056" s="4">
        <f t="shared" ref="G1056" si="986">C1056*D1056</f>
        <v>185</v>
      </c>
      <c r="J1056" s="28" t="str">
        <f t="shared" ref="J1056" si="987">B1056</f>
        <v>Carrer de Lleida, carrer</v>
      </c>
      <c r="K1056" s="4">
        <f t="shared" ref="K1056" si="988">G1056</f>
        <v>185</v>
      </c>
      <c r="M1056">
        <v>0.44</v>
      </c>
      <c r="O1056" s="4">
        <f t="shared" ref="O1056" si="989">K1056*M1056</f>
        <v>81.400000000000006</v>
      </c>
    </row>
    <row r="1057" spans="1:15" x14ac:dyDescent="0.2">
      <c r="A1057" s="33">
        <v>1</v>
      </c>
      <c r="B1057" s="31" t="s">
        <v>202</v>
      </c>
      <c r="C1057">
        <v>1</v>
      </c>
      <c r="D1057">
        <v>22</v>
      </c>
      <c r="G1057" s="4">
        <f t="shared" si="978"/>
        <v>22</v>
      </c>
      <c r="J1057" s="28" t="str">
        <f t="shared" si="979"/>
        <v>Carrer de Lleida, vorera</v>
      </c>
      <c r="K1057" s="4">
        <f t="shared" si="980"/>
        <v>22</v>
      </c>
      <c r="M1057">
        <v>0.44</v>
      </c>
      <c r="O1057" s="4">
        <f t="shared" si="981"/>
        <v>9.68</v>
      </c>
    </row>
    <row r="1058" spans="1:15" x14ac:dyDescent="0.2">
      <c r="A1058" s="33">
        <v>1</v>
      </c>
      <c r="B1058" s="31" t="s">
        <v>203</v>
      </c>
      <c r="C1058">
        <v>1</v>
      </c>
      <c r="D1058">
        <v>12</v>
      </c>
      <c r="G1058" s="4">
        <f t="shared" si="978"/>
        <v>12</v>
      </c>
      <c r="J1058" s="28" t="str">
        <f t="shared" si="979"/>
        <v>Carrer de Lleida, enllaç N-II</v>
      </c>
      <c r="K1058" s="4">
        <f t="shared" si="980"/>
        <v>12</v>
      </c>
      <c r="M1058">
        <v>0.44</v>
      </c>
      <c r="O1058" s="4">
        <f t="shared" si="981"/>
        <v>5.28</v>
      </c>
    </row>
    <row r="1059" spans="1:15" x14ac:dyDescent="0.2">
      <c r="A1059" s="33">
        <v>1</v>
      </c>
      <c r="B1059" s="31" t="s">
        <v>212</v>
      </c>
      <c r="C1059">
        <v>1</v>
      </c>
      <c r="D1059">
        <v>20</v>
      </c>
      <c r="G1059" s="4">
        <f t="shared" ref="G1059" si="990">C1059*D1059</f>
        <v>20</v>
      </c>
      <c r="J1059" s="28" t="str">
        <f t="shared" ref="J1059" si="991">B1059</f>
        <v>Plaça Font, vorera</v>
      </c>
      <c r="K1059" s="4">
        <f t="shared" ref="K1059" si="992">G1059</f>
        <v>20</v>
      </c>
      <c r="M1059">
        <v>0.44</v>
      </c>
      <c r="O1059" s="4">
        <f t="shared" ref="O1059" si="993">K1059*M1059</f>
        <v>8.8000000000000007</v>
      </c>
    </row>
    <row r="1060" spans="1:15" x14ac:dyDescent="0.2">
      <c r="A1060" s="33">
        <v>1</v>
      </c>
      <c r="B1060" s="31" t="s">
        <v>213</v>
      </c>
      <c r="C1060">
        <v>1</v>
      </c>
      <c r="D1060">
        <v>20</v>
      </c>
      <c r="G1060" s="4">
        <f t="shared" si="978"/>
        <v>20</v>
      </c>
      <c r="J1060" s="28" t="str">
        <f t="shared" si="979"/>
        <v>Plaça Font, enllaç</v>
      </c>
      <c r="K1060" s="4">
        <f t="shared" si="980"/>
        <v>20</v>
      </c>
      <c r="M1060">
        <v>0.44</v>
      </c>
      <c r="O1060" s="4">
        <f t="shared" si="981"/>
        <v>8.8000000000000007</v>
      </c>
    </row>
    <row r="1061" spans="1:15" x14ac:dyDescent="0.2">
      <c r="A1061" s="33">
        <v>2</v>
      </c>
      <c r="B1061" s="31" t="s">
        <v>194</v>
      </c>
      <c r="C1061">
        <v>2</v>
      </c>
      <c r="D1061">
        <v>108</v>
      </c>
      <c r="G1061" s="4">
        <f t="shared" ref="G1061" si="994">C1061*D1061</f>
        <v>216</v>
      </c>
      <c r="J1061" s="28" t="str">
        <f t="shared" ref="J1061" si="995">B1061</f>
        <v>C de la Teuleria, vorera</v>
      </c>
      <c r="K1061" s="4">
        <f t="shared" ref="K1061" si="996">G1061</f>
        <v>216</v>
      </c>
      <c r="M1061">
        <v>0.44</v>
      </c>
      <c r="O1061" s="4">
        <f t="shared" ref="O1061" si="997">K1061*M1061</f>
        <v>95.04</v>
      </c>
    </row>
    <row r="1062" spans="1:15" x14ac:dyDescent="0.2">
      <c r="A1062" s="33">
        <v>1</v>
      </c>
      <c r="B1062" s="31" t="s">
        <v>214</v>
      </c>
      <c r="C1062">
        <v>1</v>
      </c>
      <c r="D1062">
        <v>5</v>
      </c>
      <c r="G1062" s="4">
        <f t="shared" si="978"/>
        <v>5</v>
      </c>
      <c r="J1062" s="28" t="str">
        <f t="shared" si="979"/>
        <v>C de la Teuleria, carrer</v>
      </c>
      <c r="K1062" s="4">
        <f t="shared" si="980"/>
        <v>5</v>
      </c>
      <c r="M1062">
        <v>0.44</v>
      </c>
      <c r="O1062" s="4">
        <f t="shared" si="981"/>
        <v>2.2000000000000002</v>
      </c>
    </row>
    <row r="1063" spans="1:15" ht="13.5" customHeight="1" x14ac:dyDescent="0.2">
      <c r="A1063" s="33">
        <v>1</v>
      </c>
      <c r="B1063" s="31" t="s">
        <v>179</v>
      </c>
      <c r="C1063">
        <v>1</v>
      </c>
      <c r="D1063">
        <v>170</v>
      </c>
      <c r="G1063" s="4">
        <f t="shared" ref="G1063:G1064" si="998">C1063*D1063</f>
        <v>170</v>
      </c>
      <c r="J1063" s="28" t="str">
        <f t="shared" ref="J1063:J1064" si="999">B1063</f>
        <v>Ram Fuster i Rabé E, vorera</v>
      </c>
      <c r="K1063" s="4">
        <f t="shared" ref="K1063:K1064" si="1000">G1063</f>
        <v>170</v>
      </c>
      <c r="M1063">
        <v>0.44</v>
      </c>
      <c r="O1063" s="4">
        <f t="shared" ref="O1063:O1064" si="1001">K1063*M1063</f>
        <v>74.8</v>
      </c>
    </row>
    <row r="1064" spans="1:15" ht="13.5" customHeight="1" x14ac:dyDescent="0.2">
      <c r="A1064" s="33">
        <v>1</v>
      </c>
      <c r="B1064" s="31" t="s">
        <v>180</v>
      </c>
      <c r="C1064">
        <v>1</v>
      </c>
      <c r="D1064">
        <v>30</v>
      </c>
      <c r="G1064" s="4">
        <f t="shared" si="998"/>
        <v>30</v>
      </c>
      <c r="J1064" s="28" t="str">
        <f t="shared" si="999"/>
        <v>Ram Fuster i Rabés E, carrer</v>
      </c>
      <c r="K1064" s="4">
        <f t="shared" si="1000"/>
        <v>30</v>
      </c>
      <c r="M1064">
        <v>0.44</v>
      </c>
      <c r="O1064" s="4">
        <f t="shared" si="1001"/>
        <v>13.2</v>
      </c>
    </row>
    <row r="1065" spans="1:15" ht="13.5" customHeight="1" x14ac:dyDescent="0.2">
      <c r="A1065" s="33">
        <v>1</v>
      </c>
      <c r="B1065" s="31" t="s">
        <v>181</v>
      </c>
      <c r="C1065">
        <v>1</v>
      </c>
      <c r="D1065">
        <v>180</v>
      </c>
      <c r="G1065" s="4">
        <f t="shared" si="978"/>
        <v>180</v>
      </c>
      <c r="J1065" s="28" t="str">
        <f t="shared" si="979"/>
        <v>Ram Fuster i Rabé O, vorera</v>
      </c>
      <c r="K1065" s="4">
        <f t="shared" si="980"/>
        <v>180</v>
      </c>
      <c r="M1065">
        <v>0.44</v>
      </c>
      <c r="O1065" s="4">
        <f t="shared" si="981"/>
        <v>79.2</v>
      </c>
    </row>
    <row r="1066" spans="1:15" ht="13.5" customHeight="1" x14ac:dyDescent="0.2">
      <c r="A1066" s="33">
        <v>1</v>
      </c>
      <c r="B1066" s="31" t="s">
        <v>182</v>
      </c>
      <c r="C1066">
        <v>1</v>
      </c>
      <c r="D1066">
        <v>6</v>
      </c>
      <c r="G1066" s="4">
        <f t="shared" ref="G1066:G1069" si="1002">C1066*D1066</f>
        <v>6</v>
      </c>
      <c r="J1066" s="28" t="str">
        <f t="shared" ref="J1066:J1069" si="1003">B1066</f>
        <v>Ram Fuster i Rabés O, carrer</v>
      </c>
      <c r="K1066" s="4">
        <f t="shared" ref="K1066:K1069" si="1004">G1066</f>
        <v>6</v>
      </c>
      <c r="M1066">
        <v>0.44</v>
      </c>
      <c r="O1066" s="4">
        <f t="shared" ref="O1066:O1069" si="1005">K1066*M1066</f>
        <v>2.64</v>
      </c>
    </row>
    <row r="1067" spans="1:15" ht="13.5" customHeight="1" x14ac:dyDescent="0.2">
      <c r="A1067" s="33">
        <v>1</v>
      </c>
      <c r="B1067" s="31" t="s">
        <v>185</v>
      </c>
      <c r="C1067">
        <v>1</v>
      </c>
      <c r="D1067">
        <v>55</v>
      </c>
      <c r="G1067" s="4">
        <f t="shared" ref="G1067:G1068" si="1006">C1067*D1067</f>
        <v>55</v>
      </c>
      <c r="J1067" s="28" t="str">
        <f t="shared" ref="J1067:J1068" si="1007">B1067</f>
        <v>C/Miquel Parcerisa E, vorera</v>
      </c>
      <c r="K1067" s="4">
        <f t="shared" ref="K1067:K1068" si="1008">G1067</f>
        <v>55</v>
      </c>
      <c r="M1067">
        <v>0.44</v>
      </c>
      <c r="O1067" s="4">
        <f t="shared" ref="O1067:O1068" si="1009">K1067*M1067</f>
        <v>24.2</v>
      </c>
    </row>
    <row r="1068" spans="1:15" ht="13.5" customHeight="1" x14ac:dyDescent="0.2">
      <c r="A1068" s="33">
        <v>1</v>
      </c>
      <c r="B1068" s="31" t="s">
        <v>188</v>
      </c>
      <c r="C1068">
        <v>1</v>
      </c>
      <c r="D1068">
        <v>0</v>
      </c>
      <c r="G1068" s="4">
        <f t="shared" si="1006"/>
        <v>0</v>
      </c>
      <c r="J1068" s="28" t="str">
        <f t="shared" si="1007"/>
        <v>C/Miquel Parcerisa E, carrer</v>
      </c>
      <c r="K1068" s="4">
        <f t="shared" si="1008"/>
        <v>0</v>
      </c>
      <c r="M1068">
        <v>0.44</v>
      </c>
      <c r="O1068" s="4">
        <f t="shared" si="1009"/>
        <v>0</v>
      </c>
    </row>
    <row r="1069" spans="1:15" ht="13.5" customHeight="1" x14ac:dyDescent="0.2">
      <c r="A1069" s="33">
        <v>1</v>
      </c>
      <c r="B1069" s="31" t="s">
        <v>186</v>
      </c>
      <c r="C1069">
        <v>1</v>
      </c>
      <c r="D1069">
        <v>145</v>
      </c>
      <c r="G1069" s="4">
        <f t="shared" si="1002"/>
        <v>145</v>
      </c>
      <c r="J1069" s="28" t="str">
        <f t="shared" si="1003"/>
        <v>C/Miquel Parcerisa O, vorera</v>
      </c>
      <c r="K1069" s="4">
        <f t="shared" si="1004"/>
        <v>145</v>
      </c>
      <c r="M1069">
        <v>0.44</v>
      </c>
      <c r="O1069" s="4">
        <f t="shared" si="1005"/>
        <v>63.8</v>
      </c>
    </row>
    <row r="1070" spans="1:15" ht="13.5" customHeight="1" x14ac:dyDescent="0.2">
      <c r="A1070" s="33">
        <v>1</v>
      </c>
      <c r="B1070" s="31" t="s">
        <v>187</v>
      </c>
      <c r="C1070">
        <v>1</v>
      </c>
      <c r="D1070">
        <v>45</v>
      </c>
      <c r="G1070" s="4">
        <f t="shared" si="978"/>
        <v>45</v>
      </c>
      <c r="J1070" s="28" t="str">
        <f t="shared" si="979"/>
        <v>C/Miquel Parcerisa O, carrer</v>
      </c>
      <c r="K1070" s="4">
        <f t="shared" si="980"/>
        <v>45</v>
      </c>
      <c r="M1070">
        <v>0.44</v>
      </c>
      <c r="O1070" s="4">
        <f t="shared" si="981"/>
        <v>19.8</v>
      </c>
    </row>
    <row r="1071" spans="1:15" ht="14.25" customHeight="1" x14ac:dyDescent="0.2">
      <c r="A1071" s="33">
        <v>1</v>
      </c>
      <c r="B1071" s="31" t="s">
        <v>200</v>
      </c>
      <c r="C1071">
        <v>1</v>
      </c>
      <c r="D1071">
        <v>45</v>
      </c>
      <c r="G1071" s="4">
        <f t="shared" si="978"/>
        <v>45</v>
      </c>
      <c r="J1071" s="28" t="str">
        <f t="shared" si="979"/>
        <v>Zona Pl. Catalunya, vorera</v>
      </c>
      <c r="K1071" s="4">
        <f t="shared" si="980"/>
        <v>45</v>
      </c>
      <c r="M1071">
        <v>0.44</v>
      </c>
      <c r="O1071" s="4">
        <f t="shared" si="981"/>
        <v>19.8</v>
      </c>
    </row>
    <row r="1072" spans="1:15" x14ac:dyDescent="0.2">
      <c r="A1072" s="33">
        <v>1</v>
      </c>
      <c r="B1072" s="31" t="s">
        <v>195</v>
      </c>
      <c r="C1072">
        <v>1</v>
      </c>
      <c r="D1072">
        <v>90</v>
      </c>
      <c r="G1072" s="4">
        <f t="shared" ref="G1072" si="1010">C1072*D1072</f>
        <v>90</v>
      </c>
      <c r="J1072" s="28" t="str">
        <f t="shared" ref="J1072" si="1011">B1072</f>
        <v>C de Pompeu Fabra, vorera</v>
      </c>
      <c r="K1072" s="4">
        <f t="shared" ref="K1072" si="1012">G1072</f>
        <v>90</v>
      </c>
      <c r="M1072">
        <v>0.44</v>
      </c>
      <c r="O1072" s="4">
        <f t="shared" ref="O1072" si="1013">K1072*M1072</f>
        <v>39.6</v>
      </c>
    </row>
    <row r="1073" spans="1:26" x14ac:dyDescent="0.2">
      <c r="A1073" s="33">
        <v>1</v>
      </c>
      <c r="B1073" s="31" t="s">
        <v>211</v>
      </c>
      <c r="C1073">
        <v>1</v>
      </c>
      <c r="D1073">
        <v>36</v>
      </c>
      <c r="G1073" s="4">
        <f t="shared" si="978"/>
        <v>36</v>
      </c>
      <c r="J1073" s="28" t="str">
        <f t="shared" si="979"/>
        <v>C de Pompeu Fabra, enllaç</v>
      </c>
      <c r="K1073" s="4">
        <f t="shared" si="980"/>
        <v>36</v>
      </c>
      <c r="M1073">
        <v>0.44</v>
      </c>
      <c r="O1073" s="4">
        <f t="shared" si="981"/>
        <v>15.84</v>
      </c>
    </row>
    <row r="1074" spans="1:26" x14ac:dyDescent="0.2">
      <c r="A1074" s="33">
        <v>1</v>
      </c>
      <c r="B1074" s="31" t="s">
        <v>197</v>
      </c>
      <c r="C1074">
        <v>1</v>
      </c>
      <c r="D1074">
        <v>115</v>
      </c>
      <c r="G1074" s="4">
        <f t="shared" ref="G1074" si="1014">C1074*D1074</f>
        <v>115</v>
      </c>
      <c r="J1074" s="28" t="str">
        <f t="shared" ref="J1074" si="1015">B1074</f>
        <v>Carrer Estació, vorera</v>
      </c>
      <c r="K1074" s="4">
        <f t="shared" ref="K1074" si="1016">G1074</f>
        <v>115</v>
      </c>
      <c r="M1074">
        <v>0.44</v>
      </c>
      <c r="O1074" s="4">
        <f t="shared" ref="O1074" si="1017">K1074*M1074</f>
        <v>50.6</v>
      </c>
    </row>
    <row r="1075" spans="1:26" x14ac:dyDescent="0.2">
      <c r="A1075" s="33">
        <v>1</v>
      </c>
      <c r="B1075" s="31" t="s">
        <v>196</v>
      </c>
      <c r="C1075">
        <v>1</v>
      </c>
      <c r="D1075">
        <v>8</v>
      </c>
      <c r="G1075" s="4">
        <f t="shared" si="978"/>
        <v>8</v>
      </c>
      <c r="J1075" s="28" t="str">
        <f t="shared" si="979"/>
        <v xml:space="preserve">Carrer Estació, creuament </v>
      </c>
      <c r="K1075" s="4">
        <f t="shared" si="980"/>
        <v>8</v>
      </c>
      <c r="M1075">
        <v>0.44</v>
      </c>
      <c r="O1075" s="4">
        <f t="shared" si="981"/>
        <v>3.52</v>
      </c>
    </row>
    <row r="1076" spans="1:26" x14ac:dyDescent="0.2">
      <c r="A1076" s="33">
        <v>2</v>
      </c>
      <c r="B1076" s="31" t="s">
        <v>189</v>
      </c>
      <c r="C1076">
        <v>2</v>
      </c>
      <c r="D1076">
        <v>113</v>
      </c>
      <c r="G1076" s="4">
        <f t="shared" ref="G1076:G1083" si="1018">C1076*D1076</f>
        <v>226</v>
      </c>
      <c r="J1076" s="28" t="str">
        <f t="shared" ref="J1076:J1083" si="1019">B1076</f>
        <v>Carrer d’Alfons XIII, vorera</v>
      </c>
      <c r="K1076" s="4">
        <f t="shared" si="980"/>
        <v>226</v>
      </c>
      <c r="M1076">
        <v>0.44</v>
      </c>
      <c r="O1076" s="4">
        <f t="shared" ref="O1076:O1083" si="1020">K1076*M1076</f>
        <v>99.44</v>
      </c>
    </row>
    <row r="1077" spans="1:26" x14ac:dyDescent="0.2">
      <c r="A1077" s="33">
        <v>1</v>
      </c>
      <c r="B1077" s="31" t="s">
        <v>190</v>
      </c>
      <c r="C1077">
        <v>1</v>
      </c>
      <c r="D1077">
        <v>4</v>
      </c>
      <c r="G1077" s="4">
        <f t="shared" si="1018"/>
        <v>4</v>
      </c>
      <c r="J1077" s="28" t="str">
        <f t="shared" si="1019"/>
        <v>Carrer d’Alfons XIII, carrer</v>
      </c>
      <c r="K1077" s="4">
        <f t="shared" ref="K1077:K1082" si="1021">G1077</f>
        <v>4</v>
      </c>
      <c r="M1077">
        <v>0.44</v>
      </c>
      <c r="O1077" s="4">
        <f t="shared" si="1020"/>
        <v>1.76</v>
      </c>
    </row>
    <row r="1078" spans="1:26" x14ac:dyDescent="0.2">
      <c r="A1078" s="33">
        <v>1</v>
      </c>
      <c r="B1078" s="31" t="s">
        <v>98</v>
      </c>
      <c r="C1078">
        <v>1</v>
      </c>
      <c r="D1078">
        <v>225</v>
      </c>
      <c r="G1078" s="4">
        <f t="shared" si="1018"/>
        <v>225</v>
      </c>
      <c r="J1078" s="28" t="str">
        <f t="shared" si="1019"/>
        <v xml:space="preserve">Ctra N-II, lateral sud, </v>
      </c>
      <c r="K1078" s="4">
        <f t="shared" si="1021"/>
        <v>225</v>
      </c>
      <c r="M1078">
        <v>0.44</v>
      </c>
      <c r="O1078" s="4">
        <f t="shared" si="1020"/>
        <v>99</v>
      </c>
    </row>
    <row r="1079" spans="1:26" ht="13.5" customHeight="1" x14ac:dyDescent="0.2">
      <c r="A1079" s="33">
        <v>1</v>
      </c>
      <c r="B1079" s="31" t="s">
        <v>198</v>
      </c>
      <c r="C1079">
        <v>1</v>
      </c>
      <c r="D1079">
        <v>15</v>
      </c>
      <c r="G1079" s="4">
        <f t="shared" si="1018"/>
        <v>15</v>
      </c>
      <c r="J1079" s="28" t="str">
        <f t="shared" si="1019"/>
        <v>Ctra N-II-C/Costareta, vorera</v>
      </c>
      <c r="K1079" s="4">
        <f t="shared" ref="K1079" si="1022">G1079</f>
        <v>15</v>
      </c>
      <c r="M1079">
        <v>0.44</v>
      </c>
      <c r="O1079" s="4">
        <f t="shared" si="1020"/>
        <v>6.6</v>
      </c>
    </row>
    <row r="1080" spans="1:26" ht="13.5" customHeight="1" x14ac:dyDescent="0.2">
      <c r="A1080" s="33">
        <v>1</v>
      </c>
      <c r="B1080" s="31" t="s">
        <v>199</v>
      </c>
      <c r="C1080">
        <v>1</v>
      </c>
      <c r="D1080">
        <v>30</v>
      </c>
      <c r="G1080" s="4">
        <f t="shared" si="1018"/>
        <v>30</v>
      </c>
      <c r="J1080" s="28" t="str">
        <f t="shared" si="1019"/>
        <v>Ctra N-II-C/Costareta, carrer</v>
      </c>
      <c r="K1080" s="4">
        <f t="shared" si="1021"/>
        <v>30</v>
      </c>
      <c r="M1080">
        <v>0.44</v>
      </c>
      <c r="O1080" s="4">
        <f t="shared" si="1020"/>
        <v>13.2</v>
      </c>
      <c r="S1080" s="38" t="s">
        <v>263</v>
      </c>
      <c r="T1080" s="38" t="s">
        <v>71</v>
      </c>
      <c r="U1080" s="38" t="s">
        <v>71</v>
      </c>
      <c r="V1080" s="38" t="s">
        <v>73</v>
      </c>
      <c r="W1080" s="38" t="s">
        <v>261</v>
      </c>
      <c r="X1080" s="38" t="s">
        <v>265</v>
      </c>
    </row>
    <row r="1081" spans="1:26" ht="13.5" customHeight="1" x14ac:dyDescent="0.2">
      <c r="A1081" s="33">
        <v>1</v>
      </c>
      <c r="B1081" s="31" t="s">
        <v>183</v>
      </c>
      <c r="C1081">
        <v>0</v>
      </c>
      <c r="D1081">
        <v>20</v>
      </c>
      <c r="G1081" s="4">
        <f t="shared" si="1018"/>
        <v>0</v>
      </c>
      <c r="J1081" s="28" t="str">
        <f t="shared" si="1019"/>
        <v>Carrer de la Via Fèrria</v>
      </c>
      <c r="K1081" s="4">
        <f t="shared" si="1021"/>
        <v>0</v>
      </c>
      <c r="M1081">
        <v>0.44</v>
      </c>
      <c r="O1081" s="4">
        <f t="shared" si="1020"/>
        <v>0</v>
      </c>
      <c r="S1081" s="38" t="s">
        <v>264</v>
      </c>
      <c r="T1081" s="38" t="s">
        <v>72</v>
      </c>
      <c r="U1081" s="38" t="s">
        <v>72</v>
      </c>
      <c r="V1081" s="38" t="s">
        <v>74</v>
      </c>
      <c r="W1081" s="33"/>
      <c r="X1081" s="33" t="s">
        <v>266</v>
      </c>
    </row>
    <row r="1082" spans="1:26" ht="13.5" customHeight="1" x14ac:dyDescent="0.2">
      <c r="A1082" s="33">
        <v>1</v>
      </c>
      <c r="B1082" s="31" t="s">
        <v>184</v>
      </c>
      <c r="C1082">
        <v>0</v>
      </c>
      <c r="D1082">
        <v>25</v>
      </c>
      <c r="G1082" s="4">
        <f t="shared" ref="G1082" si="1023">C1082*D1082</f>
        <v>0</v>
      </c>
      <c r="J1082" s="28" t="str">
        <f t="shared" ref="J1082" si="1024">B1082</f>
        <v>Creuament sota Via</v>
      </c>
      <c r="K1082" s="4">
        <f t="shared" si="1021"/>
        <v>0</v>
      </c>
      <c r="M1082">
        <v>0.44</v>
      </c>
      <c r="O1082" s="4">
        <f t="shared" ref="O1082" si="1025">K1082*M1082</f>
        <v>0</v>
      </c>
      <c r="S1082" s="33"/>
      <c r="T1082" s="38" t="s">
        <v>69</v>
      </c>
      <c r="U1082" s="38" t="s">
        <v>70</v>
      </c>
      <c r="V1082" s="33" t="s">
        <v>262</v>
      </c>
      <c r="W1082" s="33"/>
      <c r="X1082" s="33"/>
    </row>
    <row r="1083" spans="1:26" ht="13.5" customHeight="1" x14ac:dyDescent="0.2">
      <c r="A1083" s="33">
        <v>4</v>
      </c>
      <c r="B1083" s="31" t="s">
        <v>215</v>
      </c>
      <c r="C1083">
        <v>4</v>
      </c>
      <c r="D1083">
        <v>8</v>
      </c>
      <c r="G1083" s="4">
        <f t="shared" si="1018"/>
        <v>32</v>
      </c>
      <c r="J1083" s="28" t="str">
        <f t="shared" si="1019"/>
        <v>Trams hidrants</v>
      </c>
      <c r="K1083" s="4">
        <f t="shared" ref="K1083" si="1026">G1083</f>
        <v>32</v>
      </c>
      <c r="M1083">
        <v>0.44</v>
      </c>
      <c r="O1083" s="4">
        <f t="shared" si="1020"/>
        <v>14.08</v>
      </c>
      <c r="T1083" s="4"/>
      <c r="U1083" s="4"/>
      <c r="V1083" s="4"/>
    </row>
    <row r="1084" spans="1:26" x14ac:dyDescent="0.2">
      <c r="B1084" s="28"/>
      <c r="G1084" s="4"/>
      <c r="J1084" s="28"/>
      <c r="K1084" s="4"/>
      <c r="O1084" s="4"/>
      <c r="R1084" s="13" t="s">
        <v>70</v>
      </c>
      <c r="S1084">
        <f>G1085*0</f>
        <v>0</v>
      </c>
      <c r="T1084" s="4"/>
      <c r="U1084" s="4">
        <f>S1084+U1041</f>
        <v>915.36249999999984</v>
      </c>
      <c r="V1084" s="4">
        <f>S1084/7.5</f>
        <v>0</v>
      </c>
      <c r="W1084" s="4">
        <f>V1084+W1041</f>
        <v>122.04833333333332</v>
      </c>
    </row>
    <row r="1085" spans="1:26" x14ac:dyDescent="0.2">
      <c r="B1085" s="9" t="s">
        <v>26</v>
      </c>
      <c r="G1085" s="6">
        <f>SUM(G1047:G1083)</f>
        <v>2489</v>
      </c>
      <c r="J1085" s="9" t="s">
        <v>26</v>
      </c>
      <c r="K1085" s="6">
        <f t="shared" ref="K1085" si="1027">G1085</f>
        <v>2489</v>
      </c>
      <c r="O1085" s="6">
        <f>SUM(O1047:O1083)</f>
        <v>1095.1600000000001</v>
      </c>
      <c r="R1085" s="13" t="s">
        <v>69</v>
      </c>
      <c r="S1085">
        <f>G1085*0.01</f>
        <v>24.89</v>
      </c>
      <c r="T1085" s="4">
        <f>S1085+T1042</f>
        <v>1936.8770600000003</v>
      </c>
      <c r="U1085" s="4"/>
      <c r="V1085" s="4">
        <f>S1085/7.5</f>
        <v>3.3186666666666667</v>
      </c>
      <c r="W1085" s="4">
        <f>V1085+W1042</f>
        <v>258.25027466666666</v>
      </c>
      <c r="X1085">
        <f>T1085/7.5</f>
        <v>258.25027466666671</v>
      </c>
      <c r="Z1085" s="39"/>
    </row>
    <row r="1086" spans="1:26" x14ac:dyDescent="0.2">
      <c r="G1086" s="3"/>
      <c r="O1086" s="4"/>
    </row>
    <row r="1087" spans="1:26" x14ac:dyDescent="0.2">
      <c r="C1087" s="2" t="s">
        <v>0</v>
      </c>
      <c r="D1087" s="18" t="s">
        <v>21</v>
      </c>
      <c r="E1087" s="2"/>
      <c r="F1087" s="2"/>
      <c r="G1087" s="18" t="s">
        <v>28</v>
      </c>
      <c r="K1087" s="2" t="str">
        <f>G1087</f>
        <v>Total ut</v>
      </c>
      <c r="M1087" s="2" t="s">
        <v>22</v>
      </c>
      <c r="N1087" s="2"/>
      <c r="O1087" s="18" t="s">
        <v>122</v>
      </c>
    </row>
    <row r="1088" spans="1:26" x14ac:dyDescent="0.2">
      <c r="A1088" s="13" t="s">
        <v>103</v>
      </c>
      <c r="G1088" s="4"/>
      <c r="I1088" t="str">
        <f>A1088</f>
        <v>Treballs per enllaç de la nova xarxa amb</v>
      </c>
      <c r="O1088" s="4"/>
    </row>
    <row r="1089" spans="1:26" x14ac:dyDescent="0.2">
      <c r="A1089" s="13" t="s">
        <v>225</v>
      </c>
      <c r="G1089" s="4"/>
      <c r="I1089" t="str">
        <f>A1089</f>
        <v>les escomeses dels habitatges.</v>
      </c>
      <c r="K1089" s="4"/>
      <c r="O1089" s="4"/>
    </row>
    <row r="1090" spans="1:26" x14ac:dyDescent="0.2">
      <c r="A1090" s="13" t="s">
        <v>224</v>
      </c>
      <c r="G1090" s="4"/>
      <c r="I1090" t="str">
        <f>A1090</f>
        <v>Es preveu un increment del 5%</v>
      </c>
      <c r="K1090" s="4"/>
      <c r="O1090" s="4"/>
    </row>
    <row r="1091" spans="1:26" x14ac:dyDescent="0.2">
      <c r="A1091" s="13"/>
      <c r="B1091" s="28" t="s">
        <v>226</v>
      </c>
      <c r="C1091">
        <v>1</v>
      </c>
      <c r="D1091">
        <v>263</v>
      </c>
      <c r="G1091" s="4">
        <f>C1091*D1091</f>
        <v>263</v>
      </c>
      <c r="J1091" s="28" t="str">
        <f>B1091</f>
        <v>Actuals</v>
      </c>
      <c r="K1091" s="4">
        <f>G1091</f>
        <v>263</v>
      </c>
      <c r="M1091">
        <v>45.64</v>
      </c>
      <c r="O1091" s="4">
        <f>K1091*M1091</f>
        <v>12003.32</v>
      </c>
    </row>
    <row r="1092" spans="1:26" x14ac:dyDescent="0.2">
      <c r="A1092" s="13"/>
      <c r="B1092" s="28" t="s">
        <v>227</v>
      </c>
      <c r="C1092">
        <v>1</v>
      </c>
      <c r="D1092">
        <v>13</v>
      </c>
      <c r="G1092" s="4">
        <f>C1092*D1092</f>
        <v>13</v>
      </c>
      <c r="J1092" s="28" t="str">
        <f>B1092</f>
        <v>Increment, (5%)</v>
      </c>
      <c r="K1092" s="4">
        <f>G1092</f>
        <v>13</v>
      </c>
      <c r="M1092">
        <v>45.64</v>
      </c>
      <c r="O1092" s="4">
        <f>K1092*M1092</f>
        <v>593.32000000000005</v>
      </c>
    </row>
    <row r="1093" spans="1:26" x14ac:dyDescent="0.2">
      <c r="A1093" s="13"/>
      <c r="G1093" s="4"/>
      <c r="K1093" s="4"/>
      <c r="O1093" s="4"/>
      <c r="R1093" s="13" t="s">
        <v>70</v>
      </c>
      <c r="S1093">
        <f>G1094*0.3</f>
        <v>82.8</v>
      </c>
      <c r="T1093" s="4"/>
      <c r="U1093" s="4">
        <f>S1093+U1084</f>
        <v>998.1624999999998</v>
      </c>
      <c r="V1093" s="4">
        <f>S1093/7.5</f>
        <v>11.04</v>
      </c>
      <c r="W1093" s="4">
        <f>V1093+W1084</f>
        <v>133.08833333333331</v>
      </c>
    </row>
    <row r="1094" spans="1:26" x14ac:dyDescent="0.2">
      <c r="A1094" s="13"/>
      <c r="B1094" s="9" t="s">
        <v>26</v>
      </c>
      <c r="G1094" s="6">
        <f>SUM(G1089:G1092)</f>
        <v>276</v>
      </c>
      <c r="J1094" s="9" t="s">
        <v>26</v>
      </c>
      <c r="K1094" s="6">
        <f>G1094</f>
        <v>276</v>
      </c>
      <c r="O1094" s="6">
        <f>SUM(O1089:O1092)</f>
        <v>12596.64</v>
      </c>
      <c r="R1094" s="13" t="s">
        <v>69</v>
      </c>
      <c r="S1094">
        <f>G1094*0.3</f>
        <v>82.8</v>
      </c>
      <c r="T1094" s="4">
        <f>S1094+T1085</f>
        <v>2019.6770600000002</v>
      </c>
      <c r="U1094" s="4"/>
      <c r="V1094" s="4">
        <f>S1094/7.5</f>
        <v>11.04</v>
      </c>
      <c r="W1094" s="4">
        <f>V1094+W1085</f>
        <v>269.29027466666668</v>
      </c>
      <c r="X1094">
        <f>T1094/7.5</f>
        <v>269.29027466666668</v>
      </c>
      <c r="Z1094" s="39">
        <f>V1094+V1085+V1042+V996+V950+V904+V858</f>
        <v>61.352000000000004</v>
      </c>
    </row>
    <row r="1095" spans="1:26" x14ac:dyDescent="0.2">
      <c r="A1095" s="13"/>
      <c r="B1095" s="9"/>
      <c r="G1095" s="6"/>
      <c r="J1095" s="9"/>
      <c r="K1095" s="6"/>
      <c r="O1095" s="6"/>
    </row>
    <row r="1096" spans="1:26" x14ac:dyDescent="0.2">
      <c r="C1096" s="2" t="s">
        <v>0</v>
      </c>
      <c r="D1096" s="18" t="s">
        <v>21</v>
      </c>
      <c r="E1096" s="2"/>
      <c r="F1096" s="2"/>
      <c r="G1096" s="18" t="s">
        <v>28</v>
      </c>
      <c r="K1096" s="2" t="str">
        <f>G1096</f>
        <v>Total ut</v>
      </c>
      <c r="M1096" s="2" t="s">
        <v>22</v>
      </c>
      <c r="N1096" s="2"/>
      <c r="O1096" s="35" t="s">
        <v>229</v>
      </c>
      <c r="X1096" s="1"/>
    </row>
    <row r="1097" spans="1:26" x14ac:dyDescent="0.2">
      <c r="A1097" s="13" t="s">
        <v>242</v>
      </c>
      <c r="G1097" s="4"/>
      <c r="I1097" t="str">
        <f>A1097</f>
        <v xml:space="preserve">Vàlvula comporta manual amb brides, de </v>
      </c>
      <c r="O1097" s="4"/>
      <c r="X1097" s="1"/>
    </row>
    <row r="1098" spans="1:26" x14ac:dyDescent="0.2">
      <c r="A1098" s="13" t="s">
        <v>250</v>
      </c>
      <c r="G1098" s="4"/>
      <c r="I1098" t="str">
        <f>A1098</f>
        <v>cos llarg, Ø 65 mm de PN 16 bar, cos</v>
      </c>
      <c r="K1098" s="4"/>
      <c r="O1098" s="4"/>
      <c r="X1098" s="1"/>
    </row>
    <row r="1099" spans="1:26" x14ac:dyDescent="0.2">
      <c r="A1099" s="13" t="s">
        <v>243</v>
      </c>
      <c r="G1099" s="4"/>
      <c r="I1099" t="str">
        <f t="shared" ref="I1099:I1102" si="1028">A1099</f>
        <v>de fosa modular EN-GJS-500-7 (GGCG50)</v>
      </c>
      <c r="K1099" s="4"/>
      <c r="O1099" s="4"/>
      <c r="X1099" s="1"/>
    </row>
    <row r="1100" spans="1:26" x14ac:dyDescent="0.2">
      <c r="A1100" s="13" t="s">
        <v>54</v>
      </c>
      <c r="G1100" s="4"/>
      <c r="I1100" t="str">
        <f t="shared" si="1028"/>
        <v xml:space="preserve">i tapa de fosa modular EN-GJS-500-7 </v>
      </c>
      <c r="K1100" s="4"/>
      <c r="O1100" s="4"/>
      <c r="X1100" s="1"/>
    </row>
    <row r="1101" spans="1:26" x14ac:dyDescent="0.2">
      <c r="A1101" s="13" t="s">
        <v>244</v>
      </c>
      <c r="B1101" s="1"/>
      <c r="G1101" s="5"/>
      <c r="I1101" t="str">
        <f t="shared" si="1028"/>
        <v>(GGCG50), amb revestiment resina epoxi</v>
      </c>
      <c r="J1101" s="1"/>
      <c r="K1101" s="5"/>
      <c r="O1101" s="5"/>
      <c r="X1101" s="1"/>
    </row>
    <row r="1102" spans="1:26" ht="15" x14ac:dyDescent="0.25">
      <c r="A1102" s="13" t="s">
        <v>55</v>
      </c>
      <c r="B1102" s="1"/>
      <c r="G1102" s="5"/>
      <c r="I1102" t="str">
        <f t="shared" si="1028"/>
        <v>(250 micres), comporta de fosa+EPDM i</v>
      </c>
      <c r="J1102" s="7"/>
      <c r="K1102" s="5"/>
      <c r="O1102" s="5"/>
      <c r="X1102" s="1"/>
    </row>
    <row r="1103" spans="1:26" x14ac:dyDescent="0.2">
      <c r="A1103" s="13" t="s">
        <v>56</v>
      </c>
      <c r="G1103" s="4"/>
      <c r="I1103" t="str">
        <f>A1103</f>
        <v>tancament de seient elàstic, eix d'acer inox</v>
      </c>
      <c r="K1103" s="4"/>
      <c r="O1103" s="4"/>
      <c r="X1103" s="1"/>
    </row>
    <row r="1104" spans="1:26" x14ac:dyDescent="0.2">
      <c r="A1104" s="13" t="s">
        <v>245</v>
      </c>
      <c r="G1104" s="4"/>
      <c r="I1104" t="str">
        <f>A1104</f>
        <v>1.4021 (AISI 420), accionament per volant</v>
      </c>
      <c r="K1104" s="4"/>
      <c r="O1104" s="4"/>
      <c r="X1104" s="1"/>
    </row>
    <row r="1105" spans="1:24" x14ac:dyDescent="0.2">
      <c r="A1105" s="13" t="s">
        <v>246</v>
      </c>
      <c r="G1105" s="4"/>
      <c r="I1105" t="str">
        <f>A1105</f>
        <v>de fosa. Instal·lada sota trampilló de xarxa</v>
      </c>
      <c r="K1105" s="4"/>
      <c r="O1105" s="4"/>
      <c r="X1105" s="1"/>
    </row>
    <row r="1106" spans="1:24" x14ac:dyDescent="0.2">
      <c r="A1106" s="13" t="s">
        <v>241</v>
      </c>
      <c r="G1106" s="4"/>
      <c r="I1106" t="str">
        <f>A1106</f>
        <v>totalment instal·lat.</v>
      </c>
      <c r="K1106" s="4"/>
      <c r="O1106" s="4"/>
      <c r="X1106" s="1"/>
    </row>
    <row r="1107" spans="1:24" x14ac:dyDescent="0.2">
      <c r="A1107" s="13"/>
      <c r="C1107">
        <v>1</v>
      </c>
      <c r="D1107">
        <v>21</v>
      </c>
      <c r="G1107" s="4">
        <f>C1107*D1107</f>
        <v>21</v>
      </c>
      <c r="K1107" s="4">
        <f>G1107</f>
        <v>21</v>
      </c>
      <c r="M1107">
        <v>231.44</v>
      </c>
      <c r="O1107" s="4">
        <f t="shared" ref="O1107:O1108" si="1029">K1107*M1107</f>
        <v>4860.24</v>
      </c>
      <c r="X1107" s="1"/>
    </row>
    <row r="1108" spans="1:24" x14ac:dyDescent="0.2">
      <c r="A1108" s="13"/>
      <c r="C1108">
        <v>1</v>
      </c>
      <c r="D1108">
        <v>3</v>
      </c>
      <c r="G1108" s="4">
        <f>C1108*D1108</f>
        <v>3</v>
      </c>
      <c r="K1108" s="4">
        <f>G1108</f>
        <v>3</v>
      </c>
      <c r="M1108">
        <v>231.44</v>
      </c>
      <c r="O1108" s="4">
        <f t="shared" si="1029"/>
        <v>694.31999999999994</v>
      </c>
      <c r="X1108" s="1"/>
    </row>
    <row r="1109" spans="1:24" x14ac:dyDescent="0.2">
      <c r="G1109" s="4"/>
      <c r="K1109" s="4"/>
      <c r="O1109" s="4"/>
      <c r="R1109" s="13" t="s">
        <v>70</v>
      </c>
      <c r="S1109">
        <f>G1110*1</f>
        <v>24</v>
      </c>
      <c r="T1109" s="4"/>
      <c r="U1109" s="4">
        <f>S1109+U1093</f>
        <v>1022.1624999999998</v>
      </c>
      <c r="V1109" s="4">
        <f>S1109/7.5</f>
        <v>3.2</v>
      </c>
      <c r="W1109" s="4">
        <f>V1109+W1093</f>
        <v>136.2883333333333</v>
      </c>
    </row>
    <row r="1110" spans="1:24" x14ac:dyDescent="0.2">
      <c r="B1110" s="1" t="s">
        <v>26</v>
      </c>
      <c r="G1110" s="5">
        <f>SUM(G1105:G1108)</f>
        <v>24</v>
      </c>
      <c r="J1110" s="1" t="s">
        <v>26</v>
      </c>
      <c r="K1110" s="5">
        <f>G1110</f>
        <v>24</v>
      </c>
      <c r="O1110" s="5">
        <f>SUM(O1105:O1108)</f>
        <v>5554.5599999999995</v>
      </c>
      <c r="R1110" s="13" t="s">
        <v>69</v>
      </c>
      <c r="S1110">
        <f>G1110*1</f>
        <v>24</v>
      </c>
      <c r="T1110" s="4">
        <f>S1110+T1094</f>
        <v>2043.6770600000002</v>
      </c>
      <c r="U1110" s="4"/>
      <c r="V1110" s="4">
        <f>S1110/7.5</f>
        <v>3.2</v>
      </c>
      <c r="W1110" s="4">
        <f>V1110+W1094</f>
        <v>272.49027466666666</v>
      </c>
      <c r="X1110">
        <f>T1110/7.5</f>
        <v>272.49027466666672</v>
      </c>
    </row>
    <row r="1111" spans="1:24" x14ac:dyDescent="0.2">
      <c r="B1111" s="1"/>
      <c r="G1111" s="5"/>
      <c r="J1111" s="1"/>
      <c r="K1111" s="5"/>
      <c r="O1111" s="5"/>
      <c r="R1111" s="13"/>
      <c r="W1111" s="4"/>
      <c r="X1111" s="1"/>
    </row>
    <row r="1112" spans="1:24" x14ac:dyDescent="0.2">
      <c r="C1112" s="2" t="s">
        <v>0</v>
      </c>
      <c r="D1112" s="18" t="s">
        <v>21</v>
      </c>
      <c r="E1112" s="2"/>
      <c r="F1112" s="2"/>
      <c r="G1112" s="18" t="s">
        <v>28</v>
      </c>
      <c r="K1112" s="2" t="str">
        <f>G1112</f>
        <v>Total ut</v>
      </c>
      <c r="M1112" s="2" t="s">
        <v>22</v>
      </c>
      <c r="N1112" s="2"/>
      <c r="O1112" s="35" t="s">
        <v>229</v>
      </c>
      <c r="X1112" s="1"/>
    </row>
    <row r="1113" spans="1:24" x14ac:dyDescent="0.2">
      <c r="A1113" s="13" t="s">
        <v>242</v>
      </c>
      <c r="G1113" s="4"/>
      <c r="I1113" t="str">
        <f>A1113</f>
        <v xml:space="preserve">Vàlvula comporta manual amb brides, de </v>
      </c>
      <c r="O1113" s="4"/>
      <c r="X1113" s="1"/>
    </row>
    <row r="1114" spans="1:24" x14ac:dyDescent="0.2">
      <c r="A1114" s="13" t="s">
        <v>248</v>
      </c>
      <c r="G1114" s="4"/>
      <c r="I1114" t="str">
        <f>A1114</f>
        <v>cos llarg, Ø 75 mm de PN 16 bar, cos</v>
      </c>
      <c r="K1114" s="4"/>
      <c r="O1114" s="4"/>
      <c r="X1114" s="1"/>
    </row>
    <row r="1115" spans="1:24" x14ac:dyDescent="0.2">
      <c r="A1115" s="13" t="s">
        <v>243</v>
      </c>
      <c r="G1115" s="4"/>
      <c r="I1115" t="str">
        <f t="shared" ref="I1115:I1118" si="1030">A1115</f>
        <v>de fosa modular EN-GJS-500-7 (GGCG50)</v>
      </c>
      <c r="K1115" s="4"/>
      <c r="O1115" s="4"/>
      <c r="X1115" s="1"/>
    </row>
    <row r="1116" spans="1:24" x14ac:dyDescent="0.2">
      <c r="A1116" s="13" t="s">
        <v>54</v>
      </c>
      <c r="G1116" s="4"/>
      <c r="I1116" t="str">
        <f t="shared" si="1030"/>
        <v xml:space="preserve">i tapa de fosa modular EN-GJS-500-7 </v>
      </c>
      <c r="K1116" s="4"/>
      <c r="O1116" s="4"/>
      <c r="X1116" s="1"/>
    </row>
    <row r="1117" spans="1:24" x14ac:dyDescent="0.2">
      <c r="A1117" s="13" t="s">
        <v>244</v>
      </c>
      <c r="B1117" s="1"/>
      <c r="G1117" s="5"/>
      <c r="I1117" t="str">
        <f t="shared" si="1030"/>
        <v>(GGCG50), amb revestiment resina epoxi</v>
      </c>
      <c r="J1117" s="1"/>
      <c r="K1117" s="5"/>
      <c r="O1117" s="5"/>
      <c r="X1117" s="1"/>
    </row>
    <row r="1118" spans="1:24" ht="15" x14ac:dyDescent="0.25">
      <c r="A1118" s="13" t="s">
        <v>55</v>
      </c>
      <c r="B1118" s="1"/>
      <c r="G1118" s="5"/>
      <c r="I1118" t="str">
        <f t="shared" si="1030"/>
        <v>(250 micres), comporta de fosa+EPDM i</v>
      </c>
      <c r="J1118" s="7"/>
      <c r="K1118" s="5"/>
      <c r="O1118" s="5"/>
      <c r="X1118" s="1"/>
    </row>
    <row r="1119" spans="1:24" x14ac:dyDescent="0.2">
      <c r="A1119" s="13" t="s">
        <v>56</v>
      </c>
      <c r="G1119" s="4"/>
      <c r="I1119" t="str">
        <f>A1119</f>
        <v>tancament de seient elàstic, eix d'acer inox</v>
      </c>
      <c r="K1119" s="4"/>
      <c r="O1119" s="4"/>
      <c r="X1119" s="1"/>
    </row>
    <row r="1120" spans="1:24" x14ac:dyDescent="0.2">
      <c r="A1120" s="13" t="s">
        <v>245</v>
      </c>
      <c r="G1120" s="4"/>
      <c r="I1120" t="str">
        <f>A1120</f>
        <v>1.4021 (AISI 420), accionament per volant</v>
      </c>
      <c r="K1120" s="4"/>
      <c r="O1120" s="4"/>
      <c r="X1120" s="1"/>
    </row>
    <row r="1121" spans="1:24" x14ac:dyDescent="0.2">
      <c r="A1121" s="13" t="s">
        <v>246</v>
      </c>
      <c r="G1121" s="4"/>
      <c r="I1121" t="str">
        <f>A1121</f>
        <v>de fosa. Instal·lada sota trampilló de xarxa</v>
      </c>
      <c r="K1121" s="4"/>
      <c r="O1121" s="4"/>
      <c r="S1121" s="38" t="s">
        <v>263</v>
      </c>
      <c r="T1121" s="38" t="s">
        <v>71</v>
      </c>
      <c r="U1121" s="38" t="s">
        <v>71</v>
      </c>
      <c r="V1121" s="38" t="s">
        <v>73</v>
      </c>
      <c r="W1121" s="38" t="s">
        <v>261</v>
      </c>
      <c r="X1121" s="38" t="s">
        <v>265</v>
      </c>
    </row>
    <row r="1122" spans="1:24" x14ac:dyDescent="0.2">
      <c r="A1122" s="13" t="s">
        <v>241</v>
      </c>
      <c r="G1122" s="4"/>
      <c r="I1122" t="str">
        <f>A1122</f>
        <v>totalment instal·lat.</v>
      </c>
      <c r="K1122" s="4"/>
      <c r="O1122" s="4"/>
      <c r="S1122" s="38" t="s">
        <v>264</v>
      </c>
      <c r="T1122" s="38" t="s">
        <v>72</v>
      </c>
      <c r="U1122" s="38" t="s">
        <v>72</v>
      </c>
      <c r="V1122" s="38" t="s">
        <v>74</v>
      </c>
      <c r="W1122" s="33"/>
      <c r="X1122" s="33" t="s">
        <v>266</v>
      </c>
    </row>
    <row r="1123" spans="1:24" x14ac:dyDescent="0.2">
      <c r="A1123" s="13"/>
      <c r="C1123">
        <v>1</v>
      </c>
      <c r="D1123">
        <v>2</v>
      </c>
      <c r="G1123" s="4">
        <f>C1123*D1123</f>
        <v>2</v>
      </c>
      <c r="K1123" s="4">
        <f>G1123</f>
        <v>2</v>
      </c>
      <c r="M1123">
        <v>265.98</v>
      </c>
      <c r="O1123" s="4">
        <f t="shared" ref="O1123:O1124" si="1031">K1123*M1123</f>
        <v>531.96</v>
      </c>
      <c r="S1123" s="33"/>
      <c r="T1123" s="38" t="s">
        <v>69</v>
      </c>
      <c r="U1123" s="38" t="s">
        <v>70</v>
      </c>
      <c r="V1123" s="33" t="s">
        <v>262</v>
      </c>
      <c r="W1123" s="33"/>
      <c r="X1123" s="33"/>
    </row>
    <row r="1124" spans="1:24" x14ac:dyDescent="0.2">
      <c r="A1124" s="13"/>
      <c r="C1124">
        <v>1</v>
      </c>
      <c r="D1124">
        <v>1</v>
      </c>
      <c r="G1124" s="4">
        <f>C1124*D1124</f>
        <v>1</v>
      </c>
      <c r="K1124" s="4">
        <f>G1124</f>
        <v>1</v>
      </c>
      <c r="M1124">
        <v>265.98</v>
      </c>
      <c r="O1124" s="4">
        <f t="shared" si="1031"/>
        <v>265.98</v>
      </c>
      <c r="X1124" s="1"/>
    </row>
    <row r="1125" spans="1:24" x14ac:dyDescent="0.2">
      <c r="G1125" s="4"/>
      <c r="K1125" s="4"/>
      <c r="O1125" s="4"/>
      <c r="R1125" s="13" t="s">
        <v>70</v>
      </c>
      <c r="S1125">
        <f>G1126*1.5</f>
        <v>4.5</v>
      </c>
      <c r="T1125" s="4"/>
      <c r="U1125" s="4">
        <f>S1125+U1109</f>
        <v>1026.6624999999999</v>
      </c>
      <c r="V1125" s="4">
        <f>S1125/7.5</f>
        <v>0.6</v>
      </c>
      <c r="W1125" s="4">
        <f>V1125+W1109</f>
        <v>136.88833333333329</v>
      </c>
    </row>
    <row r="1126" spans="1:24" x14ac:dyDescent="0.2">
      <c r="B1126" s="1" t="s">
        <v>26</v>
      </c>
      <c r="G1126" s="5">
        <f>SUM(G1121:G1124)</f>
        <v>3</v>
      </c>
      <c r="J1126" s="1" t="s">
        <v>26</v>
      </c>
      <c r="K1126" s="5">
        <f>G1126</f>
        <v>3</v>
      </c>
      <c r="O1126" s="5">
        <f>SUM(O1121:O1124)</f>
        <v>797.94</v>
      </c>
      <c r="R1126" s="13" t="s">
        <v>69</v>
      </c>
      <c r="S1126">
        <f>G1126*1.5</f>
        <v>4.5</v>
      </c>
      <c r="T1126" s="4">
        <f>S1126+T1110</f>
        <v>2048.17706</v>
      </c>
      <c r="U1126" s="4"/>
      <c r="V1126" s="4">
        <f>S1126/7.5</f>
        <v>0.6</v>
      </c>
      <c r="W1126" s="4">
        <f>V1126+W1110</f>
        <v>273.09027466666669</v>
      </c>
      <c r="X1126">
        <f>T1126/7.5</f>
        <v>273.09027466666669</v>
      </c>
    </row>
    <row r="1127" spans="1:24" x14ac:dyDescent="0.2">
      <c r="B1127" s="1"/>
      <c r="G1127" s="5"/>
      <c r="J1127" s="1"/>
      <c r="K1127" s="5"/>
      <c r="O1127" s="5"/>
      <c r="R1127" s="13"/>
      <c r="W1127" s="4"/>
      <c r="X1127" s="1"/>
    </row>
    <row r="1128" spans="1:24" x14ac:dyDescent="0.2">
      <c r="C1128" s="2" t="s">
        <v>0</v>
      </c>
      <c r="D1128" s="18" t="s">
        <v>21</v>
      </c>
      <c r="E1128" s="2"/>
      <c r="F1128" s="2"/>
      <c r="G1128" s="18" t="s">
        <v>28</v>
      </c>
      <c r="K1128" s="2" t="str">
        <f>G1128</f>
        <v>Total ut</v>
      </c>
      <c r="M1128" s="2" t="s">
        <v>22</v>
      </c>
      <c r="N1128" s="2"/>
      <c r="O1128" s="35" t="s">
        <v>229</v>
      </c>
      <c r="X1128" s="1"/>
    </row>
    <row r="1129" spans="1:24" x14ac:dyDescent="0.2">
      <c r="A1129" s="13" t="s">
        <v>242</v>
      </c>
      <c r="G1129" s="4"/>
      <c r="I1129" t="str">
        <f>A1129</f>
        <v xml:space="preserve">Vàlvula comporta manual amb brides, de </v>
      </c>
      <c r="O1129" s="4"/>
      <c r="X1129" s="1"/>
    </row>
    <row r="1130" spans="1:24" x14ac:dyDescent="0.2">
      <c r="A1130" s="13" t="s">
        <v>247</v>
      </c>
      <c r="G1130" s="4"/>
      <c r="I1130" t="str">
        <f>A1130</f>
        <v>cos llarg, Ø 100 mm de PN 16 bar, cos</v>
      </c>
      <c r="K1130" s="4"/>
      <c r="O1130" s="4"/>
      <c r="X1130" s="1"/>
    </row>
    <row r="1131" spans="1:24" x14ac:dyDescent="0.2">
      <c r="A1131" s="13" t="s">
        <v>243</v>
      </c>
      <c r="G1131" s="4"/>
      <c r="I1131" t="str">
        <f t="shared" ref="I1131:I1134" si="1032">A1131</f>
        <v>de fosa modular EN-GJS-500-7 (GGCG50)</v>
      </c>
      <c r="K1131" s="4"/>
      <c r="O1131" s="4"/>
      <c r="X1131" s="1"/>
    </row>
    <row r="1132" spans="1:24" x14ac:dyDescent="0.2">
      <c r="A1132" s="13" t="s">
        <v>54</v>
      </c>
      <c r="G1132" s="4"/>
      <c r="I1132" t="str">
        <f t="shared" si="1032"/>
        <v xml:space="preserve">i tapa de fosa modular EN-GJS-500-7 </v>
      </c>
      <c r="K1132" s="4"/>
      <c r="O1132" s="4"/>
      <c r="X1132" s="1"/>
    </row>
    <row r="1133" spans="1:24" x14ac:dyDescent="0.2">
      <c r="A1133" s="13" t="s">
        <v>244</v>
      </c>
      <c r="B1133" s="1"/>
      <c r="G1133" s="5"/>
      <c r="I1133" t="str">
        <f t="shared" si="1032"/>
        <v>(GGCG50), amb revestiment resina epoxi</v>
      </c>
      <c r="J1133" s="1"/>
      <c r="K1133" s="5"/>
      <c r="O1133" s="5"/>
      <c r="X1133" s="1"/>
    </row>
    <row r="1134" spans="1:24" ht="15" x14ac:dyDescent="0.25">
      <c r="A1134" s="13" t="s">
        <v>55</v>
      </c>
      <c r="B1134" s="1"/>
      <c r="G1134" s="5"/>
      <c r="I1134" t="str">
        <f t="shared" si="1032"/>
        <v>(250 micres), comporta de fosa+EPDM i</v>
      </c>
      <c r="J1134" s="7"/>
      <c r="K1134" s="5"/>
      <c r="O1134" s="5"/>
      <c r="X1134" s="1"/>
    </row>
    <row r="1135" spans="1:24" x14ac:dyDescent="0.2">
      <c r="A1135" s="13" t="s">
        <v>56</v>
      </c>
      <c r="G1135" s="4"/>
      <c r="I1135" t="str">
        <f>A1135</f>
        <v>tancament de seient elàstic, eix d'acer inox</v>
      </c>
      <c r="K1135" s="4"/>
      <c r="O1135" s="4"/>
      <c r="X1135" s="1"/>
    </row>
    <row r="1136" spans="1:24" x14ac:dyDescent="0.2">
      <c r="A1136" s="13" t="s">
        <v>245</v>
      </c>
      <c r="G1136" s="4"/>
      <c r="I1136" t="str">
        <f>A1136</f>
        <v>1.4021 (AISI 420), accionament per volant</v>
      </c>
      <c r="K1136" s="4"/>
      <c r="O1136" s="4"/>
      <c r="X1136" s="1"/>
    </row>
    <row r="1137" spans="1:24" x14ac:dyDescent="0.2">
      <c r="A1137" s="13" t="s">
        <v>246</v>
      </c>
      <c r="G1137" s="4"/>
      <c r="I1137" t="str">
        <f>A1137</f>
        <v>de fosa. Instal·lada sota trampilló de xarxa</v>
      </c>
      <c r="K1137" s="4"/>
      <c r="O1137" s="4"/>
      <c r="X1137" s="1"/>
    </row>
    <row r="1138" spans="1:24" x14ac:dyDescent="0.2">
      <c r="A1138" s="13" t="s">
        <v>241</v>
      </c>
      <c r="G1138" s="4"/>
      <c r="I1138" t="str">
        <f>A1138</f>
        <v>totalment instal·lat.</v>
      </c>
      <c r="K1138" s="4"/>
      <c r="O1138" s="4"/>
      <c r="X1138" s="1"/>
    </row>
    <row r="1139" spans="1:24" x14ac:dyDescent="0.2">
      <c r="A1139" s="13"/>
      <c r="C1139">
        <v>1</v>
      </c>
      <c r="D1139">
        <v>6</v>
      </c>
      <c r="G1139" s="4">
        <f>C1139*D1139</f>
        <v>6</v>
      </c>
      <c r="K1139" s="4">
        <f>G1139</f>
        <v>6</v>
      </c>
      <c r="M1139">
        <v>306.38</v>
      </c>
      <c r="O1139" s="4">
        <f t="shared" ref="O1139:O1140" si="1033">K1139*M1139</f>
        <v>1838.28</v>
      </c>
      <c r="X1139" s="1"/>
    </row>
    <row r="1140" spans="1:24" x14ac:dyDescent="0.2">
      <c r="A1140" s="13"/>
      <c r="C1140">
        <v>1</v>
      </c>
      <c r="D1140">
        <v>2</v>
      </c>
      <c r="G1140" s="4">
        <f>C1140*D1140</f>
        <v>2</v>
      </c>
      <c r="K1140" s="4">
        <f>G1140</f>
        <v>2</v>
      </c>
      <c r="M1140">
        <v>306.38</v>
      </c>
      <c r="O1140" s="4">
        <f t="shared" si="1033"/>
        <v>612.76</v>
      </c>
      <c r="X1140" s="1"/>
    </row>
    <row r="1141" spans="1:24" x14ac:dyDescent="0.2">
      <c r="G1141" s="4"/>
      <c r="K1141" s="4"/>
      <c r="O1141" s="4"/>
      <c r="R1141" s="13" t="s">
        <v>70</v>
      </c>
      <c r="S1141">
        <f>G1142*1.5</f>
        <v>12</v>
      </c>
      <c r="T1141" s="4"/>
      <c r="U1141" s="4">
        <f>S1141+U1125</f>
        <v>1038.6624999999999</v>
      </c>
      <c r="V1141" s="4">
        <f>S1141/7.5</f>
        <v>1.6</v>
      </c>
      <c r="W1141" s="4">
        <f>V1141+W1125</f>
        <v>138.48833333333329</v>
      </c>
    </row>
    <row r="1142" spans="1:24" x14ac:dyDescent="0.2">
      <c r="B1142" s="1" t="s">
        <v>26</v>
      </c>
      <c r="G1142" s="5">
        <f>SUM(G1137:G1140)</f>
        <v>8</v>
      </c>
      <c r="J1142" s="1" t="s">
        <v>26</v>
      </c>
      <c r="K1142" s="5">
        <f>G1142</f>
        <v>8</v>
      </c>
      <c r="O1142" s="5">
        <f>SUM(O1137:O1140)</f>
        <v>2451.04</v>
      </c>
      <c r="R1142" s="13" t="s">
        <v>69</v>
      </c>
      <c r="S1142">
        <f>G1142*1.5</f>
        <v>12</v>
      </c>
      <c r="T1142" s="4">
        <f>S1142+T1126</f>
        <v>2060.17706</v>
      </c>
      <c r="U1142" s="4"/>
      <c r="V1142" s="4">
        <f>S1142/7.5</f>
        <v>1.6</v>
      </c>
      <c r="W1142" s="4">
        <f>V1142+W1126</f>
        <v>274.69027466666671</v>
      </c>
      <c r="X1142">
        <f>T1142/7.5</f>
        <v>274.69027466666665</v>
      </c>
    </row>
    <row r="1143" spans="1:24" x14ac:dyDescent="0.2">
      <c r="B1143" s="1"/>
      <c r="G1143" s="5"/>
      <c r="J1143" s="1"/>
      <c r="K1143" s="5"/>
      <c r="O1143" s="5"/>
      <c r="R1143" s="13"/>
      <c r="W1143" s="4"/>
      <c r="X1143" s="1"/>
    </row>
    <row r="1144" spans="1:24" x14ac:dyDescent="0.2">
      <c r="C1144" s="2" t="s">
        <v>0</v>
      </c>
      <c r="D1144" s="18" t="s">
        <v>21</v>
      </c>
      <c r="E1144" s="2"/>
      <c r="F1144" s="2"/>
      <c r="G1144" s="18" t="s">
        <v>28</v>
      </c>
      <c r="K1144" s="2" t="str">
        <f>G1144</f>
        <v>Total ut</v>
      </c>
      <c r="M1144" s="2" t="s">
        <v>22</v>
      </c>
      <c r="N1144" s="2"/>
      <c r="O1144" s="35" t="s">
        <v>229</v>
      </c>
      <c r="X1144" s="1"/>
    </row>
    <row r="1145" spans="1:24" x14ac:dyDescent="0.2">
      <c r="A1145" s="13" t="s">
        <v>242</v>
      </c>
      <c r="G1145" s="4"/>
      <c r="I1145" t="str">
        <f>A1145</f>
        <v xml:space="preserve">Vàlvula comporta manual amb brides, de </v>
      </c>
      <c r="O1145" s="4"/>
      <c r="X1145" s="1"/>
    </row>
    <row r="1146" spans="1:24" x14ac:dyDescent="0.2">
      <c r="A1146" s="13" t="s">
        <v>249</v>
      </c>
      <c r="G1146" s="4"/>
      <c r="I1146" t="str">
        <f>A1146</f>
        <v>cos llarg, Ø 125 mm de PN 16 bar, cos</v>
      </c>
      <c r="K1146" s="4"/>
      <c r="O1146" s="4"/>
      <c r="X1146" s="1"/>
    </row>
    <row r="1147" spans="1:24" x14ac:dyDescent="0.2">
      <c r="A1147" s="13" t="s">
        <v>243</v>
      </c>
      <c r="G1147" s="4"/>
      <c r="I1147" t="str">
        <f t="shared" ref="I1147:I1150" si="1034">A1147</f>
        <v>de fosa modular EN-GJS-500-7 (GGCG50)</v>
      </c>
      <c r="K1147" s="4"/>
      <c r="O1147" s="4"/>
      <c r="X1147" s="1"/>
    </row>
    <row r="1148" spans="1:24" x14ac:dyDescent="0.2">
      <c r="A1148" s="13" t="s">
        <v>54</v>
      </c>
      <c r="G1148" s="4"/>
      <c r="I1148" t="str">
        <f t="shared" si="1034"/>
        <v xml:space="preserve">i tapa de fosa modular EN-GJS-500-7 </v>
      </c>
      <c r="K1148" s="4"/>
      <c r="O1148" s="4"/>
      <c r="X1148" s="1"/>
    </row>
    <row r="1149" spans="1:24" x14ac:dyDescent="0.2">
      <c r="A1149" s="13" t="s">
        <v>244</v>
      </c>
      <c r="B1149" s="1"/>
      <c r="G1149" s="5"/>
      <c r="I1149" t="str">
        <f t="shared" si="1034"/>
        <v>(GGCG50), amb revestiment resina epoxi</v>
      </c>
      <c r="J1149" s="1"/>
      <c r="K1149" s="5"/>
      <c r="O1149" s="5"/>
      <c r="X1149" s="1"/>
    </row>
    <row r="1150" spans="1:24" ht="15" x14ac:dyDescent="0.25">
      <c r="A1150" s="13" t="s">
        <v>55</v>
      </c>
      <c r="B1150" s="1"/>
      <c r="G1150" s="5"/>
      <c r="I1150" t="str">
        <f t="shared" si="1034"/>
        <v>(250 micres), comporta de fosa+EPDM i</v>
      </c>
      <c r="J1150" s="7"/>
      <c r="K1150" s="5"/>
      <c r="O1150" s="5"/>
      <c r="X1150" s="1"/>
    </row>
    <row r="1151" spans="1:24" x14ac:dyDescent="0.2">
      <c r="A1151" s="13" t="s">
        <v>56</v>
      </c>
      <c r="G1151" s="4"/>
      <c r="I1151" t="str">
        <f>A1151</f>
        <v>tancament de seient elàstic, eix d'acer inox</v>
      </c>
      <c r="K1151" s="4"/>
      <c r="O1151" s="4"/>
      <c r="X1151" s="1"/>
    </row>
    <row r="1152" spans="1:24" x14ac:dyDescent="0.2">
      <c r="A1152" s="13" t="s">
        <v>245</v>
      </c>
      <c r="G1152" s="4"/>
      <c r="I1152" t="str">
        <f>A1152</f>
        <v>1.4021 (AISI 420), accionament per volant</v>
      </c>
      <c r="K1152" s="4"/>
      <c r="O1152" s="4"/>
      <c r="S1152" s="38" t="s">
        <v>263</v>
      </c>
      <c r="T1152" s="38" t="s">
        <v>71</v>
      </c>
      <c r="U1152" s="38" t="s">
        <v>71</v>
      </c>
      <c r="V1152" s="38" t="s">
        <v>73</v>
      </c>
      <c r="W1152" s="38" t="s">
        <v>261</v>
      </c>
      <c r="X1152" s="38" t="s">
        <v>265</v>
      </c>
    </row>
    <row r="1153" spans="1:24" x14ac:dyDescent="0.2">
      <c r="A1153" s="13" t="s">
        <v>246</v>
      </c>
      <c r="G1153" s="4"/>
      <c r="I1153" t="str">
        <f>A1153</f>
        <v>de fosa. Instal·lada sota trampilló de xarxa</v>
      </c>
      <c r="K1153" s="4"/>
      <c r="O1153" s="4"/>
      <c r="S1153" s="38" t="s">
        <v>264</v>
      </c>
      <c r="T1153" s="38" t="s">
        <v>72</v>
      </c>
      <c r="U1153" s="38" t="s">
        <v>72</v>
      </c>
      <c r="V1153" s="38" t="s">
        <v>74</v>
      </c>
      <c r="W1153" s="33"/>
      <c r="X1153" s="33" t="s">
        <v>266</v>
      </c>
    </row>
    <row r="1154" spans="1:24" x14ac:dyDescent="0.2">
      <c r="A1154" s="13" t="s">
        <v>241</v>
      </c>
      <c r="G1154" s="4"/>
      <c r="I1154" t="str">
        <f>A1154</f>
        <v>totalment instal·lat.</v>
      </c>
      <c r="K1154" s="4"/>
      <c r="O1154" s="4"/>
      <c r="S1154" s="33"/>
      <c r="T1154" s="38" t="s">
        <v>69</v>
      </c>
      <c r="U1154" s="38" t="s">
        <v>70</v>
      </c>
      <c r="V1154" s="33" t="s">
        <v>262</v>
      </c>
      <c r="W1154" s="33"/>
      <c r="X1154" s="33"/>
    </row>
    <row r="1155" spans="1:24" x14ac:dyDescent="0.2">
      <c r="A1155" s="13"/>
      <c r="C1155">
        <v>1</v>
      </c>
      <c r="D1155">
        <v>6</v>
      </c>
      <c r="G1155" s="4">
        <f>C1155*D1155</f>
        <v>6</v>
      </c>
      <c r="K1155" s="4">
        <f>G1155</f>
        <v>6</v>
      </c>
      <c r="M1155">
        <v>388.93</v>
      </c>
      <c r="O1155" s="4">
        <f t="shared" ref="O1155:O1156" si="1035">K1155*M1155</f>
        <v>2333.58</v>
      </c>
      <c r="X1155" s="1"/>
    </row>
    <row r="1156" spans="1:24" x14ac:dyDescent="0.2">
      <c r="A1156" s="13"/>
      <c r="C1156">
        <v>1</v>
      </c>
      <c r="D1156">
        <v>2</v>
      </c>
      <c r="G1156" s="4">
        <f>C1156*D1156</f>
        <v>2</v>
      </c>
      <c r="K1156" s="4">
        <f>G1156</f>
        <v>2</v>
      </c>
      <c r="M1156">
        <v>265.98</v>
      </c>
      <c r="O1156" s="4">
        <f t="shared" si="1035"/>
        <v>531.96</v>
      </c>
      <c r="X1156" s="1"/>
    </row>
    <row r="1157" spans="1:24" x14ac:dyDescent="0.2">
      <c r="G1157" s="4"/>
      <c r="K1157" s="4"/>
      <c r="O1157" s="4"/>
      <c r="R1157" s="13" t="s">
        <v>70</v>
      </c>
      <c r="S1157">
        <f>G1158*1.75</f>
        <v>14</v>
      </c>
      <c r="T1157" s="4"/>
      <c r="U1157" s="4">
        <f>S1157+U1141</f>
        <v>1052.6624999999999</v>
      </c>
      <c r="V1157" s="4">
        <f>S1157/7.5</f>
        <v>1.8666666666666667</v>
      </c>
      <c r="W1157" s="4">
        <f>V1157+W1141</f>
        <v>140.35499999999996</v>
      </c>
    </row>
    <row r="1158" spans="1:24" x14ac:dyDescent="0.2">
      <c r="B1158" s="1" t="s">
        <v>26</v>
      </c>
      <c r="G1158" s="5">
        <f>SUM(G1153:G1156)</f>
        <v>8</v>
      </c>
      <c r="J1158" s="1" t="s">
        <v>26</v>
      </c>
      <c r="K1158" s="5">
        <f>G1158</f>
        <v>8</v>
      </c>
      <c r="O1158" s="5">
        <f>SUM(O1153:O1156)</f>
        <v>2865.54</v>
      </c>
      <c r="R1158" s="13" t="s">
        <v>69</v>
      </c>
      <c r="S1158">
        <f>G1158*1.75</f>
        <v>14</v>
      </c>
      <c r="T1158" s="4">
        <f>S1158+T1142</f>
        <v>2074.17706</v>
      </c>
      <c r="U1158" s="4"/>
      <c r="V1158" s="4">
        <f>S1158/7.5</f>
        <v>1.8666666666666667</v>
      </c>
      <c r="W1158" s="4">
        <f>V1158+W1142</f>
        <v>276.55694133333338</v>
      </c>
      <c r="X1158">
        <f>T1158/7.5</f>
        <v>276.55694133333333</v>
      </c>
    </row>
    <row r="1159" spans="1:24" x14ac:dyDescent="0.2">
      <c r="B1159" s="1"/>
      <c r="G1159" s="5"/>
      <c r="J1159" s="1"/>
      <c r="K1159" s="5"/>
      <c r="O1159" s="5"/>
      <c r="R1159" s="13"/>
      <c r="W1159" s="4"/>
      <c r="X1159" s="1"/>
    </row>
    <row r="1160" spans="1:24" x14ac:dyDescent="0.2">
      <c r="C1160" s="2" t="s">
        <v>0</v>
      </c>
      <c r="D1160" s="18" t="s">
        <v>21</v>
      </c>
      <c r="E1160" s="2"/>
      <c r="F1160" s="2"/>
      <c r="G1160" s="18" t="s">
        <v>28</v>
      </c>
      <c r="K1160" s="2" t="str">
        <f>G1160</f>
        <v>Total ut</v>
      </c>
      <c r="M1160" s="2" t="s">
        <v>22</v>
      </c>
      <c r="N1160" s="2"/>
      <c r="O1160" s="35" t="s">
        <v>229</v>
      </c>
    </row>
    <row r="1161" spans="1:24" x14ac:dyDescent="0.2">
      <c r="A1161" s="13" t="s">
        <v>230</v>
      </c>
      <c r="G1161" s="4"/>
      <c r="I1161" t="str">
        <f>A1161</f>
        <v>Hidrant per a incendis de Ø 100 mm, amb</v>
      </c>
      <c r="O1161" s="4"/>
    </row>
    <row r="1162" spans="1:24" x14ac:dyDescent="0.2">
      <c r="A1162" s="13" t="s">
        <v>231</v>
      </c>
      <c r="G1162" s="4"/>
      <c r="I1162" t="str">
        <f>A1162</f>
        <v>arqueta i tapa de bronze resistent al pas de</v>
      </c>
      <c r="K1162" s="4"/>
      <c r="O1162" s="4"/>
    </row>
    <row r="1163" spans="1:24" x14ac:dyDescent="0.2">
      <c r="A1163" s="13" t="s">
        <v>232</v>
      </c>
      <c r="G1163" s="4"/>
      <c r="I1163" t="str">
        <f t="shared" ref="I1163" si="1036">A1163</f>
        <v>vehicles pesants, inclou connexió a xarxa.</v>
      </c>
      <c r="K1163" s="4"/>
      <c r="O1163" s="4"/>
    </row>
    <row r="1164" spans="1:24" x14ac:dyDescent="0.2">
      <c r="A1164" s="13"/>
      <c r="C1164">
        <v>1</v>
      </c>
      <c r="D1164">
        <v>4</v>
      </c>
      <c r="G1164" s="4">
        <f>C1164*D1164</f>
        <v>4</v>
      </c>
      <c r="K1164" s="4">
        <f>G1164</f>
        <v>4</v>
      </c>
      <c r="M1164">
        <v>903.44</v>
      </c>
      <c r="O1164" s="4">
        <f>K1164*M1164</f>
        <v>3613.76</v>
      </c>
    </row>
    <row r="1165" spans="1:24" x14ac:dyDescent="0.2">
      <c r="A1165" s="13"/>
      <c r="G1165" s="4"/>
      <c r="K1165" s="4"/>
      <c r="O1165" s="4"/>
      <c r="R1165" s="13" t="s">
        <v>70</v>
      </c>
      <c r="S1165">
        <f>G1166*3.5</f>
        <v>14</v>
      </c>
      <c r="T1165" s="4"/>
      <c r="U1165" s="4">
        <f>S1165+U1157</f>
        <v>1066.6624999999999</v>
      </c>
      <c r="V1165" s="4">
        <f>S1165/7.5</f>
        <v>1.8666666666666667</v>
      </c>
      <c r="W1165" s="4">
        <f>V1165+W1157</f>
        <v>142.22166666666664</v>
      </c>
    </row>
    <row r="1166" spans="1:24" x14ac:dyDescent="0.2">
      <c r="A1166" s="13"/>
      <c r="B1166" s="1" t="s">
        <v>26</v>
      </c>
      <c r="G1166" s="5">
        <f>SUM(G1162:G1164)</f>
        <v>4</v>
      </c>
      <c r="J1166" s="1" t="s">
        <v>26</v>
      </c>
      <c r="K1166" s="5">
        <f>G1166</f>
        <v>4</v>
      </c>
      <c r="O1166" s="5">
        <f>SUM(O1162:O1164)</f>
        <v>3613.76</v>
      </c>
      <c r="R1166" s="13" t="s">
        <v>69</v>
      </c>
      <c r="S1166">
        <f>G1166*3.5</f>
        <v>14</v>
      </c>
      <c r="T1166" s="4">
        <f>S1166+T1158</f>
        <v>2088.17706</v>
      </c>
      <c r="U1166" s="4"/>
      <c r="V1166" s="4">
        <f>S1166/7.5</f>
        <v>1.8666666666666667</v>
      </c>
      <c r="W1166" s="4">
        <f>V1166+W1158</f>
        <v>278.42360800000006</v>
      </c>
      <c r="X1166">
        <f>T1166/7.5</f>
        <v>278.423608</v>
      </c>
    </row>
    <row r="1167" spans="1:24" x14ac:dyDescent="0.2">
      <c r="A1167" s="13"/>
      <c r="B1167" s="1"/>
      <c r="G1167" s="5"/>
      <c r="J1167" s="1"/>
      <c r="K1167" s="5"/>
      <c r="O1167" s="5"/>
    </row>
    <row r="1168" spans="1:24" x14ac:dyDescent="0.2">
      <c r="C1168" s="2" t="s">
        <v>0</v>
      </c>
      <c r="D1168" s="18" t="s">
        <v>21</v>
      </c>
      <c r="E1168" s="2"/>
      <c r="F1168" s="2"/>
      <c r="G1168" s="18" t="s">
        <v>28</v>
      </c>
      <c r="K1168" s="2" t="str">
        <f>G1168</f>
        <v>Total ut</v>
      </c>
      <c r="M1168" s="2" t="s">
        <v>22</v>
      </c>
      <c r="N1168" s="2"/>
      <c r="O1168" s="18" t="s">
        <v>122</v>
      </c>
    </row>
    <row r="1169" spans="1:26" x14ac:dyDescent="0.2">
      <c r="A1169" s="13" t="s">
        <v>89</v>
      </c>
      <c r="G1169" s="4"/>
      <c r="I1169" t="str">
        <f>A1169</f>
        <v>Subministrament i col·locació d'arqueta per</v>
      </c>
      <c r="O1169" s="4"/>
    </row>
    <row r="1170" spans="1:26" x14ac:dyDescent="0.2">
      <c r="A1170" s="13" t="s">
        <v>99</v>
      </c>
      <c r="G1170" s="4"/>
      <c r="I1170" t="str">
        <f>A1170</f>
        <v>sectorització i equips de merura sectorials</v>
      </c>
      <c r="K1170" s="4"/>
      <c r="O1170" s="4"/>
    </row>
    <row r="1171" spans="1:26" ht="13.5" customHeight="1" x14ac:dyDescent="0.2">
      <c r="A1171" s="13" t="s">
        <v>125</v>
      </c>
      <c r="G1171" s="4"/>
      <c r="I1171" t="str">
        <f>A1171</f>
        <v>de formigó de 80x60x60 cm,</v>
      </c>
      <c r="K1171" s="4"/>
      <c r="O1171" s="4"/>
    </row>
    <row r="1172" spans="1:26" ht="13.5" customHeight="1" x14ac:dyDescent="0.2">
      <c r="A1172" s="13"/>
      <c r="C1172">
        <v>1</v>
      </c>
      <c r="D1172">
        <v>6</v>
      </c>
      <c r="G1172" s="4">
        <f>C1172*D1172</f>
        <v>6</v>
      </c>
      <c r="K1172" s="4">
        <f>G1172</f>
        <v>6</v>
      </c>
      <c r="M1172">
        <v>220.72</v>
      </c>
      <c r="O1172" s="4">
        <f>K1172*M1172</f>
        <v>1324.32</v>
      </c>
    </row>
    <row r="1173" spans="1:26" x14ac:dyDescent="0.2">
      <c r="G1173" s="4"/>
      <c r="K1173" s="4"/>
      <c r="O1173" s="4"/>
      <c r="R1173" s="13" t="s">
        <v>70</v>
      </c>
      <c r="S1173">
        <f>G1174*0.75</f>
        <v>4.5</v>
      </c>
      <c r="T1173" s="4"/>
      <c r="U1173" s="4">
        <f>S1173+U1165</f>
        <v>1071.1624999999999</v>
      </c>
      <c r="V1173" s="4">
        <f>S1173/7.5</f>
        <v>0.6</v>
      </c>
      <c r="W1173" s="4">
        <f>V1173+W1165</f>
        <v>142.82166666666663</v>
      </c>
    </row>
    <row r="1174" spans="1:26" x14ac:dyDescent="0.2">
      <c r="B1174" s="9" t="s">
        <v>26</v>
      </c>
      <c r="G1174" s="6">
        <f>SUM(G1169:G1172)</f>
        <v>6</v>
      </c>
      <c r="J1174" s="9" t="s">
        <v>26</v>
      </c>
      <c r="K1174" s="6">
        <f>G1174</f>
        <v>6</v>
      </c>
      <c r="O1174" s="6">
        <f>SUM(O1169:O1172)</f>
        <v>1324.32</v>
      </c>
      <c r="R1174" s="13" t="s">
        <v>69</v>
      </c>
      <c r="S1174">
        <f>G1174*0.75</f>
        <v>4.5</v>
      </c>
      <c r="T1174" s="4">
        <f>S1174+T1166</f>
        <v>2092.67706</v>
      </c>
      <c r="U1174" s="4"/>
      <c r="V1174" s="4">
        <f>S1174/7.5</f>
        <v>0.6</v>
      </c>
      <c r="W1174" s="4">
        <f>V1174+W1166</f>
        <v>279.02360800000008</v>
      </c>
      <c r="X1174">
        <f>T1174/7.5</f>
        <v>279.02360800000002</v>
      </c>
      <c r="Z1174" s="39">
        <f>V1174+V1166+V1158+V1142+V1126+V1110</f>
        <v>9.7333333333333343</v>
      </c>
    </row>
    <row r="1175" spans="1:26" x14ac:dyDescent="0.2">
      <c r="B1175" s="9"/>
      <c r="G1175" s="6"/>
      <c r="J1175" s="9"/>
      <c r="K1175" s="6"/>
      <c r="O1175" s="6"/>
      <c r="R1175" s="13"/>
    </row>
    <row r="1176" spans="1:26" x14ac:dyDescent="0.2">
      <c r="C1176" s="2" t="s">
        <v>0</v>
      </c>
      <c r="D1176" s="18" t="s">
        <v>21</v>
      </c>
      <c r="E1176" s="2"/>
      <c r="F1176" s="2"/>
      <c r="G1176" s="18" t="s">
        <v>28</v>
      </c>
      <c r="K1176" s="2" t="str">
        <f>G1176</f>
        <v>Total ut</v>
      </c>
      <c r="M1176" s="2" t="s">
        <v>22</v>
      </c>
      <c r="N1176" s="2"/>
      <c r="O1176" s="18" t="s">
        <v>122</v>
      </c>
    </row>
    <row r="1177" spans="1:26" x14ac:dyDescent="0.2">
      <c r="A1177" s="13" t="s">
        <v>83</v>
      </c>
      <c r="G1177" s="4"/>
      <c r="I1177" t="str">
        <f>A1177</f>
        <v xml:space="preserve">Proves i assatjos en canonades per </v>
      </c>
      <c r="O1177" s="4"/>
    </row>
    <row r="1178" spans="1:26" x14ac:dyDescent="0.2">
      <c r="A1178" s="13" t="s">
        <v>84</v>
      </c>
      <c r="G1178" s="4"/>
      <c r="I1178" t="str">
        <f>A1178</f>
        <v>comprovar estanqueitat.</v>
      </c>
      <c r="K1178" s="4"/>
      <c r="O1178" s="4"/>
    </row>
    <row r="1179" spans="1:26" x14ac:dyDescent="0.2">
      <c r="A1179" s="13"/>
      <c r="C1179">
        <v>1</v>
      </c>
      <c r="D1179">
        <v>10</v>
      </c>
      <c r="G1179" s="4">
        <f>C1179*D1179</f>
        <v>10</v>
      </c>
      <c r="K1179" s="4">
        <f>G1179</f>
        <v>10</v>
      </c>
      <c r="M1179">
        <v>302</v>
      </c>
      <c r="O1179" s="4">
        <f>K1179*M1179</f>
        <v>3020</v>
      </c>
    </row>
    <row r="1180" spans="1:26" x14ac:dyDescent="0.2">
      <c r="A1180" s="13"/>
      <c r="G1180" s="4"/>
      <c r="K1180" s="4"/>
      <c r="O1180" s="4"/>
      <c r="R1180" s="13" t="s">
        <v>70</v>
      </c>
      <c r="S1180">
        <f>G1181*2</f>
        <v>20</v>
      </c>
      <c r="T1180" s="4"/>
      <c r="U1180" s="4">
        <f>S1180+U1173</f>
        <v>1091.1624999999999</v>
      </c>
      <c r="V1180" s="4">
        <f>S1180/7.5</f>
        <v>2.6666666666666665</v>
      </c>
      <c r="W1180" s="4">
        <f>V1180+W1173</f>
        <v>145.48833333333329</v>
      </c>
    </row>
    <row r="1181" spans="1:26" x14ac:dyDescent="0.2">
      <c r="A1181" s="13"/>
      <c r="B1181" s="9" t="s">
        <v>26</v>
      </c>
      <c r="G1181" s="6">
        <f>SUM(G1179:G1179)</f>
        <v>10</v>
      </c>
      <c r="J1181" s="9" t="s">
        <v>26</v>
      </c>
      <c r="K1181" s="6">
        <f>G1181</f>
        <v>10</v>
      </c>
      <c r="O1181" s="6">
        <f>SUM(O1179:O1179)</f>
        <v>3020</v>
      </c>
      <c r="R1181" s="13" t="s">
        <v>69</v>
      </c>
      <c r="S1181">
        <f>G1181*2</f>
        <v>20</v>
      </c>
      <c r="T1181" s="4">
        <f>S1181+T1174</f>
        <v>2112.67706</v>
      </c>
      <c r="U1181" s="4"/>
      <c r="V1181" s="4">
        <f>S1181/7.5</f>
        <v>2.6666666666666665</v>
      </c>
      <c r="W1181" s="4">
        <f>V1181+W1174</f>
        <v>281.69027466666677</v>
      </c>
      <c r="X1181">
        <f>T1181/7.5</f>
        <v>281.69027466666665</v>
      </c>
      <c r="Z1181" s="39">
        <f>V1181</f>
        <v>2.6666666666666665</v>
      </c>
    </row>
    <row r="1182" spans="1:26" x14ac:dyDescent="0.2">
      <c r="A1182" s="13"/>
      <c r="B1182" s="9"/>
      <c r="G1182" s="6"/>
      <c r="J1182" s="9"/>
      <c r="K1182" s="6"/>
      <c r="O1182" s="6"/>
      <c r="R1182" s="13"/>
    </row>
    <row r="1183" spans="1:26" x14ac:dyDescent="0.2">
      <c r="C1183" s="2" t="s">
        <v>0</v>
      </c>
      <c r="D1183" s="18" t="s">
        <v>21</v>
      </c>
      <c r="E1183" s="2"/>
      <c r="F1183" s="2"/>
      <c r="G1183" s="18" t="s">
        <v>28</v>
      </c>
      <c r="K1183" s="2" t="str">
        <f>G1183</f>
        <v>Total ut</v>
      </c>
      <c r="M1183" s="2" t="s">
        <v>22</v>
      </c>
      <c r="N1183" s="2"/>
      <c r="O1183" s="18" t="s">
        <v>122</v>
      </c>
      <c r="R1183" s="13"/>
      <c r="T1183" s="4"/>
      <c r="U1183" s="4"/>
      <c r="V1183" s="4"/>
    </row>
    <row r="1184" spans="1:26" x14ac:dyDescent="0.2">
      <c r="A1184" s="13" t="s">
        <v>126</v>
      </c>
      <c r="G1184" s="4"/>
      <c r="I1184" t="str">
        <f>A1184</f>
        <v>Partida alçada imprevistos d'instal·lació,</v>
      </c>
      <c r="O1184" s="4"/>
      <c r="R1184" s="13"/>
      <c r="T1184" s="4"/>
      <c r="U1184" s="4"/>
      <c r="V1184" s="4"/>
    </row>
    <row r="1185" spans="1:24" x14ac:dyDescent="0.2">
      <c r="A1185" s="13" t="s">
        <v>218</v>
      </c>
      <c r="G1185" s="4"/>
      <c r="I1185" t="str">
        <f>A1185</f>
        <v>per diferents incidències, (10%).</v>
      </c>
      <c r="K1185" s="4"/>
      <c r="O1185" s="4"/>
      <c r="R1185" s="13"/>
      <c r="T1185" s="4"/>
      <c r="U1185" s="4"/>
      <c r="V1185" s="4"/>
    </row>
    <row r="1186" spans="1:24" x14ac:dyDescent="0.2">
      <c r="A1186" s="13"/>
      <c r="C1186">
        <v>1</v>
      </c>
      <c r="D1186">
        <v>1</v>
      </c>
      <c r="G1186" s="4">
        <f>C1186*D1186</f>
        <v>1</v>
      </c>
      <c r="K1186" s="4">
        <f>G1186</f>
        <v>1</v>
      </c>
      <c r="M1186">
        <v>8793</v>
      </c>
      <c r="O1186" s="4">
        <f>K1186*M1186</f>
        <v>8793</v>
      </c>
      <c r="R1186" s="13"/>
      <c r="T1186" s="4"/>
      <c r="U1186" s="4"/>
      <c r="V1186" s="4"/>
    </row>
    <row r="1187" spans="1:24" x14ac:dyDescent="0.2">
      <c r="A1187" s="13"/>
      <c r="G1187" s="4"/>
      <c r="K1187" s="4"/>
      <c r="O1187" s="4"/>
      <c r="R1187" s="13"/>
      <c r="T1187" s="4"/>
      <c r="U1187" s="4"/>
      <c r="V1187" s="4"/>
    </row>
    <row r="1188" spans="1:24" ht="14.25" x14ac:dyDescent="0.2">
      <c r="A1188" s="13"/>
      <c r="B1188" s="9" t="s">
        <v>26</v>
      </c>
      <c r="G1188" s="6">
        <f>SUM(G1186:G1186)</f>
        <v>1</v>
      </c>
      <c r="J1188" s="9" t="s">
        <v>26</v>
      </c>
      <c r="K1188" s="6">
        <f>G1188</f>
        <v>1</v>
      </c>
      <c r="O1188" s="6">
        <f>SUM(O1186:O1186)</f>
        <v>8793</v>
      </c>
      <c r="R1188" s="15"/>
      <c r="S1188" s="15"/>
      <c r="T1188" s="4"/>
      <c r="U1188" s="4"/>
    </row>
    <row r="1189" spans="1:24" x14ac:dyDescent="0.2">
      <c r="B1189" s="9"/>
      <c r="G1189" s="6"/>
      <c r="J1189" s="9"/>
      <c r="K1189" s="6"/>
      <c r="O1189" s="6"/>
      <c r="R1189" s="13"/>
    </row>
    <row r="1190" spans="1:24" s="15" customFormat="1" ht="15" x14ac:dyDescent="0.25">
      <c r="B1190" s="27"/>
      <c r="G1190" s="19"/>
      <c r="J1190" s="7" t="s">
        <v>113</v>
      </c>
      <c r="K1190" s="19"/>
      <c r="O1190" s="19">
        <f>O1174+O1094+O1085+O1042+O996+O950+O858+O1188+O904+O1166+O1181+O1158+O1142+O1126+O1110</f>
        <v>96722.969999999972</v>
      </c>
      <c r="R1190"/>
      <c r="S1190"/>
      <c r="T1190" s="16"/>
    </row>
    <row r="1191" spans="1:24" x14ac:dyDescent="0.2">
      <c r="B1191" s="9"/>
      <c r="G1191" s="6"/>
      <c r="J1191" s="9"/>
      <c r="K1191" s="6"/>
      <c r="O1191" s="6"/>
      <c r="R1191" s="13"/>
    </row>
    <row r="1192" spans="1:24" x14ac:dyDescent="0.2">
      <c r="G1192" s="4"/>
      <c r="K1192" s="4"/>
      <c r="O1192" s="4"/>
    </row>
    <row r="1193" spans="1:24" s="13" customFormat="1" x14ac:dyDescent="0.2">
      <c r="A1193" s="13" t="s">
        <v>143</v>
      </c>
      <c r="B1193" s="1"/>
      <c r="I1193" s="13" t="s">
        <v>150</v>
      </c>
      <c r="J1193" s="1"/>
      <c r="K1193" s="5"/>
      <c r="O1193" s="5"/>
    </row>
    <row r="1194" spans="1:24" s="24" customFormat="1" ht="15.75" x14ac:dyDescent="0.25">
      <c r="B1194" s="25"/>
      <c r="J1194" s="25"/>
      <c r="K1194" s="26"/>
      <c r="O1194" s="26"/>
      <c r="R1194"/>
      <c r="S1194"/>
    </row>
    <row r="1195" spans="1:24" x14ac:dyDescent="0.2">
      <c r="C1195" s="2" t="s">
        <v>0</v>
      </c>
      <c r="D1195" s="2" t="s">
        <v>21</v>
      </c>
      <c r="E1195" s="2"/>
      <c r="F1195" s="2"/>
      <c r="G1195" s="18" t="s">
        <v>28</v>
      </c>
      <c r="K1195" s="2" t="str">
        <f>G1195</f>
        <v>Total ut</v>
      </c>
      <c r="M1195" s="2" t="s">
        <v>22</v>
      </c>
      <c r="N1195" s="2"/>
      <c r="O1195" s="35" t="s">
        <v>229</v>
      </c>
      <c r="X1195" s="1"/>
    </row>
    <row r="1196" spans="1:24" x14ac:dyDescent="0.2">
      <c r="A1196" s="13" t="s">
        <v>251</v>
      </c>
      <c r="G1196" s="4"/>
      <c r="I1196" t="str">
        <f>A1196</f>
        <v xml:space="preserve">Contador de agua por ultrasonidos, con </v>
      </c>
      <c r="O1196" s="4"/>
      <c r="S1196" s="38"/>
      <c r="T1196" s="38"/>
      <c r="U1196" s="38"/>
      <c r="V1196" s="38"/>
      <c r="W1196" s="38"/>
      <c r="X1196" s="38"/>
    </row>
    <row r="1197" spans="1:24" x14ac:dyDescent="0.2">
      <c r="A1197" s="13" t="s">
        <v>252</v>
      </c>
      <c r="G1197" s="4"/>
      <c r="I1197" t="str">
        <f>A1197</f>
        <v>comunicación vía radio, DN 65 /Q: 40 m3/h</v>
      </c>
      <c r="K1197" s="4"/>
      <c r="O1197" s="4"/>
      <c r="S1197" s="38" t="s">
        <v>263</v>
      </c>
      <c r="T1197" s="38" t="s">
        <v>71</v>
      </c>
      <c r="U1197" s="38" t="s">
        <v>71</v>
      </c>
      <c r="V1197" s="38" t="s">
        <v>73</v>
      </c>
      <c r="W1197" s="38" t="s">
        <v>261</v>
      </c>
      <c r="X1197" s="38" t="s">
        <v>265</v>
      </c>
    </row>
    <row r="1198" spans="1:24" x14ac:dyDescent="0.2">
      <c r="A1198" s="13" t="s">
        <v>253</v>
      </c>
      <c r="G1198" s="4"/>
      <c r="I1198" t="str">
        <f>A1198</f>
        <v>PN-16 bar</v>
      </c>
      <c r="K1198" s="4"/>
      <c r="O1198" s="4"/>
      <c r="S1198" s="38" t="s">
        <v>264</v>
      </c>
      <c r="T1198" s="38" t="s">
        <v>72</v>
      </c>
      <c r="U1198" s="38" t="s">
        <v>72</v>
      </c>
      <c r="V1198" s="38" t="s">
        <v>74</v>
      </c>
      <c r="W1198" s="33"/>
      <c r="X1198" s="33" t="s">
        <v>266</v>
      </c>
    </row>
    <row r="1199" spans="1:24" x14ac:dyDescent="0.2">
      <c r="G1199" s="4"/>
      <c r="K1199" s="4"/>
      <c r="O1199" s="4"/>
      <c r="S1199" s="33"/>
      <c r="T1199" s="38" t="s">
        <v>69</v>
      </c>
      <c r="U1199" s="38" t="s">
        <v>70</v>
      </c>
      <c r="V1199" s="33" t="s">
        <v>262</v>
      </c>
      <c r="W1199" s="33"/>
      <c r="X1199" s="33"/>
    </row>
    <row r="1200" spans="1:24" x14ac:dyDescent="0.2">
      <c r="B1200" s="28" t="s">
        <v>254</v>
      </c>
      <c r="C1200">
        <v>1</v>
      </c>
      <c r="D1200">
        <v>1</v>
      </c>
      <c r="G1200" s="4">
        <f>C1200*D1200</f>
        <v>1</v>
      </c>
      <c r="J1200" s="28" t="str">
        <f>B1200</f>
        <v>_ Comptador DN65</v>
      </c>
      <c r="K1200" s="4">
        <f t="shared" ref="K1200" si="1037">G1200</f>
        <v>1</v>
      </c>
      <c r="M1200" s="4">
        <v>1259.7</v>
      </c>
      <c r="O1200" s="4">
        <f t="shared" ref="O1200" si="1038">K1200*M1200</f>
        <v>1259.7</v>
      </c>
      <c r="V1200" s="4"/>
      <c r="X1200" s="1"/>
    </row>
    <row r="1201" spans="1:24" x14ac:dyDescent="0.2">
      <c r="B1201" s="28"/>
      <c r="G1201" s="4"/>
      <c r="J1201" s="28"/>
      <c r="K1201" s="4"/>
      <c r="O1201" s="4"/>
      <c r="R1201" s="13" t="s">
        <v>70</v>
      </c>
      <c r="S1201">
        <f>G1202*0.82</f>
        <v>0.82</v>
      </c>
      <c r="T1201" s="4"/>
      <c r="U1201" s="4">
        <f>S1201+U1180</f>
        <v>1091.9824999999998</v>
      </c>
      <c r="V1201" s="4">
        <f>S1201/7.5</f>
        <v>0.10933333333333332</v>
      </c>
      <c r="W1201" s="4">
        <f>V1201+W1180</f>
        <v>145.59766666666661</v>
      </c>
    </row>
    <row r="1202" spans="1:24" x14ac:dyDescent="0.2">
      <c r="B1202" s="1" t="s">
        <v>26</v>
      </c>
      <c r="G1202" s="5">
        <f>SUM(G1198:G1200)</f>
        <v>1</v>
      </c>
      <c r="J1202" s="1" t="s">
        <v>26</v>
      </c>
      <c r="K1202" s="5">
        <f t="shared" ref="K1202" si="1039">G1202</f>
        <v>1</v>
      </c>
      <c r="O1202" s="5">
        <f>SUM(O1198:O1200)</f>
        <v>1259.7</v>
      </c>
      <c r="R1202" s="13" t="s">
        <v>69</v>
      </c>
      <c r="S1202">
        <f>G1202*0</f>
        <v>0</v>
      </c>
      <c r="T1202" s="4">
        <f>S1202+T1181</f>
        <v>2112.67706</v>
      </c>
      <c r="U1202" s="4"/>
      <c r="V1202" s="4">
        <f>S1202/7.5</f>
        <v>0</v>
      </c>
      <c r="W1202" s="4">
        <f>V1202+W1181</f>
        <v>281.69027466666677</v>
      </c>
      <c r="X1202">
        <f>T1202/7.5</f>
        <v>281.69027466666665</v>
      </c>
    </row>
    <row r="1203" spans="1:24" x14ac:dyDescent="0.2">
      <c r="B1203" s="1"/>
      <c r="G1203" s="5"/>
      <c r="J1203" s="1"/>
      <c r="K1203" s="5"/>
      <c r="O1203" s="5"/>
      <c r="R1203" s="13"/>
      <c r="T1203" s="4"/>
      <c r="U1203" s="4"/>
      <c r="V1203" s="4"/>
      <c r="X1203" s="1"/>
    </row>
    <row r="1204" spans="1:24" x14ac:dyDescent="0.2">
      <c r="C1204" s="2" t="s">
        <v>0</v>
      </c>
      <c r="D1204" s="2" t="s">
        <v>21</v>
      </c>
      <c r="E1204" s="2"/>
      <c r="F1204" s="2"/>
      <c r="G1204" s="18" t="s">
        <v>28</v>
      </c>
      <c r="K1204" s="2" t="str">
        <f>G1204</f>
        <v>Total ut</v>
      </c>
      <c r="M1204" s="2" t="s">
        <v>22</v>
      </c>
      <c r="N1204" s="2"/>
      <c r="O1204" s="35" t="s">
        <v>229</v>
      </c>
      <c r="X1204" s="1"/>
    </row>
    <row r="1205" spans="1:24" x14ac:dyDescent="0.2">
      <c r="A1205" s="13" t="s">
        <v>251</v>
      </c>
      <c r="G1205" s="4"/>
      <c r="I1205" t="str">
        <f>A1205</f>
        <v xml:space="preserve">Contador de agua por ultrasonidos, con </v>
      </c>
      <c r="O1205" s="4"/>
      <c r="X1205" s="1"/>
    </row>
    <row r="1206" spans="1:24" x14ac:dyDescent="0.2">
      <c r="A1206" s="13" t="s">
        <v>255</v>
      </c>
      <c r="G1206" s="4"/>
      <c r="I1206" t="str">
        <f>A1206</f>
        <v>comunicación vía radio, DN 80 /Q: 63 m3/h</v>
      </c>
      <c r="K1206" s="4"/>
      <c r="O1206" s="4"/>
      <c r="X1206" s="1"/>
    </row>
    <row r="1207" spans="1:24" x14ac:dyDescent="0.2">
      <c r="A1207" s="13" t="s">
        <v>253</v>
      </c>
      <c r="G1207" s="4"/>
      <c r="I1207" t="str">
        <f>A1207</f>
        <v>PN-16 bar</v>
      </c>
      <c r="K1207" s="4"/>
      <c r="O1207" s="4"/>
      <c r="X1207" s="1"/>
    </row>
    <row r="1208" spans="1:24" x14ac:dyDescent="0.2">
      <c r="G1208" s="4"/>
      <c r="K1208" s="4"/>
      <c r="O1208" s="4"/>
      <c r="X1208" s="1"/>
    </row>
    <row r="1209" spans="1:24" x14ac:dyDescent="0.2">
      <c r="B1209" s="28" t="s">
        <v>256</v>
      </c>
      <c r="C1209">
        <v>1</v>
      </c>
      <c r="D1209">
        <v>1</v>
      </c>
      <c r="G1209" s="4">
        <f>C1209*D1209</f>
        <v>1</v>
      </c>
      <c r="J1209" s="28" t="str">
        <f>B1209</f>
        <v>_ Comptador DN80</v>
      </c>
      <c r="K1209" s="4">
        <f t="shared" ref="K1209" si="1040">G1209</f>
        <v>1</v>
      </c>
      <c r="M1209" s="4">
        <v>1361.93</v>
      </c>
      <c r="O1209" s="4">
        <f t="shared" ref="O1209" si="1041">K1209*M1209</f>
        <v>1361.93</v>
      </c>
      <c r="V1209" s="4"/>
      <c r="X1209" s="1"/>
    </row>
    <row r="1210" spans="1:24" x14ac:dyDescent="0.2">
      <c r="B1210" s="28"/>
      <c r="G1210" s="4"/>
      <c r="J1210" s="28"/>
      <c r="K1210" s="4"/>
      <c r="O1210" s="4"/>
      <c r="R1210" s="13" t="s">
        <v>70</v>
      </c>
      <c r="S1210">
        <f>G1211*0.94</f>
        <v>0.94</v>
      </c>
      <c r="T1210" s="4"/>
      <c r="U1210" s="4">
        <f>S1210+U1201</f>
        <v>1092.9224999999999</v>
      </c>
      <c r="V1210" s="4">
        <f>S1210/7.5</f>
        <v>0.12533333333333332</v>
      </c>
      <c r="W1210" s="4">
        <f>V1210+W1201</f>
        <v>145.72299999999996</v>
      </c>
    </row>
    <row r="1211" spans="1:24" x14ac:dyDescent="0.2">
      <c r="B1211" s="1" t="s">
        <v>26</v>
      </c>
      <c r="G1211" s="5">
        <f>SUM(G1207:G1209)</f>
        <v>1</v>
      </c>
      <c r="J1211" s="1" t="s">
        <v>26</v>
      </c>
      <c r="K1211" s="5">
        <f t="shared" ref="K1211" si="1042">G1211</f>
        <v>1</v>
      </c>
      <c r="O1211" s="5">
        <f>SUM(O1207:O1209)</f>
        <v>1361.93</v>
      </c>
      <c r="R1211" s="13" t="s">
        <v>69</v>
      </c>
      <c r="S1211">
        <f>G1211*0</f>
        <v>0</v>
      </c>
      <c r="T1211" s="4">
        <f>S1211+T1202</f>
        <v>2112.67706</v>
      </c>
      <c r="U1211" s="4"/>
      <c r="V1211" s="4">
        <f>S1211/7.5</f>
        <v>0</v>
      </c>
      <c r="W1211" s="4">
        <f>V1211+W1202</f>
        <v>281.69027466666677</v>
      </c>
      <c r="X1211">
        <f>T1211/7.5</f>
        <v>281.69027466666665</v>
      </c>
    </row>
    <row r="1212" spans="1:24" x14ac:dyDescent="0.2">
      <c r="G1212" s="3"/>
      <c r="O1212" s="4"/>
      <c r="W1212" s="4"/>
      <c r="X1212" s="1"/>
    </row>
    <row r="1213" spans="1:24" x14ac:dyDescent="0.2">
      <c r="C1213" s="2" t="s">
        <v>0</v>
      </c>
      <c r="D1213" s="2" t="s">
        <v>21</v>
      </c>
      <c r="E1213" s="2"/>
      <c r="F1213" s="2"/>
      <c r="G1213" s="18" t="s">
        <v>28</v>
      </c>
      <c r="K1213" s="2" t="str">
        <f>G1213</f>
        <v>Total ut</v>
      </c>
      <c r="M1213" s="2" t="s">
        <v>22</v>
      </c>
      <c r="N1213" s="2"/>
      <c r="O1213" s="35" t="s">
        <v>229</v>
      </c>
      <c r="X1213" s="1"/>
    </row>
    <row r="1214" spans="1:24" x14ac:dyDescent="0.2">
      <c r="A1214" s="13" t="s">
        <v>251</v>
      </c>
      <c r="G1214" s="4"/>
      <c r="I1214" t="str">
        <f>A1214</f>
        <v xml:space="preserve">Contador de agua por ultrasonidos, con </v>
      </c>
      <c r="O1214" s="4"/>
      <c r="X1214" s="1"/>
    </row>
    <row r="1215" spans="1:24" x14ac:dyDescent="0.2">
      <c r="A1215" s="13" t="s">
        <v>259</v>
      </c>
      <c r="G1215" s="4"/>
      <c r="I1215" t="str">
        <f>A1215</f>
        <v>comunicación vía radio, DN 100 /Q: 100 m3/h</v>
      </c>
      <c r="K1215" s="4"/>
      <c r="O1215" s="4"/>
      <c r="X1215" s="1"/>
    </row>
    <row r="1216" spans="1:24" x14ac:dyDescent="0.2">
      <c r="A1216" s="13" t="s">
        <v>253</v>
      </c>
      <c r="G1216" s="4"/>
      <c r="I1216" t="str">
        <f>A1216</f>
        <v>PN-16 bar</v>
      </c>
      <c r="K1216" s="4"/>
      <c r="O1216" s="4"/>
      <c r="X1216" s="1"/>
    </row>
    <row r="1217" spans="1:26" x14ac:dyDescent="0.2">
      <c r="G1217" s="4"/>
      <c r="K1217" s="4"/>
      <c r="O1217" s="4"/>
      <c r="X1217" s="1"/>
    </row>
    <row r="1218" spans="1:26" x14ac:dyDescent="0.2">
      <c r="B1218" s="28" t="s">
        <v>258</v>
      </c>
      <c r="C1218">
        <v>1</v>
      </c>
      <c r="D1218">
        <v>1</v>
      </c>
      <c r="G1218" s="4">
        <f>C1218*D1218</f>
        <v>1</v>
      </c>
      <c r="J1218" s="28" t="str">
        <f>B1218</f>
        <v>_ Comptador DN125</v>
      </c>
      <c r="K1218" s="4">
        <f t="shared" ref="K1218" si="1043">G1218</f>
        <v>1</v>
      </c>
      <c r="M1218" s="4">
        <v>1609.29</v>
      </c>
      <c r="O1218" s="4">
        <f t="shared" ref="O1218" si="1044">K1218*M1218</f>
        <v>1609.29</v>
      </c>
      <c r="V1218" s="4"/>
      <c r="X1218" s="1"/>
    </row>
    <row r="1219" spans="1:26" x14ac:dyDescent="0.2">
      <c r="B1219" s="28"/>
      <c r="G1219" s="4"/>
      <c r="J1219" s="28"/>
      <c r="K1219" s="4"/>
      <c r="O1219" s="4"/>
      <c r="R1219" s="13" t="s">
        <v>70</v>
      </c>
      <c r="S1219">
        <f>G1220*1.1</f>
        <v>1.1000000000000001</v>
      </c>
      <c r="T1219" s="4"/>
      <c r="U1219" s="4">
        <f>S1219+U1210</f>
        <v>1094.0224999999998</v>
      </c>
      <c r="V1219" s="4">
        <f>S1219/7.5</f>
        <v>0.14666666666666667</v>
      </c>
      <c r="W1219" s="4">
        <f>V1219+W1210</f>
        <v>145.86966666666663</v>
      </c>
    </row>
    <row r="1220" spans="1:26" x14ac:dyDescent="0.2">
      <c r="B1220" s="1" t="s">
        <v>26</v>
      </c>
      <c r="G1220" s="5">
        <f>SUM(G1216:G1218)</f>
        <v>1</v>
      </c>
      <c r="J1220" s="1" t="s">
        <v>26</v>
      </c>
      <c r="K1220" s="5">
        <f t="shared" ref="K1220" si="1045">G1220</f>
        <v>1</v>
      </c>
      <c r="O1220" s="5">
        <f>SUM(O1216:O1218)</f>
        <v>1609.29</v>
      </c>
      <c r="R1220" s="13" t="s">
        <v>69</v>
      </c>
      <c r="S1220">
        <f>G1220*0</f>
        <v>0</v>
      </c>
      <c r="T1220" s="4">
        <f>S1220+T1211</f>
        <v>2112.67706</v>
      </c>
      <c r="U1220" s="4"/>
      <c r="V1220" s="4">
        <f>S1220/7.5</f>
        <v>0</v>
      </c>
      <c r="W1220" s="4">
        <f>V1220+W1211</f>
        <v>281.69027466666677</v>
      </c>
      <c r="X1220">
        <f>T1220/7.5</f>
        <v>281.69027466666665</v>
      </c>
    </row>
    <row r="1221" spans="1:26" x14ac:dyDescent="0.2">
      <c r="B1221" s="1"/>
      <c r="G1221" s="5"/>
      <c r="J1221" s="1"/>
      <c r="K1221" s="5"/>
      <c r="O1221" s="5"/>
      <c r="R1221" s="13"/>
      <c r="T1221" s="4"/>
      <c r="U1221" s="4"/>
      <c r="V1221" s="4"/>
      <c r="X1221" s="1"/>
    </row>
    <row r="1222" spans="1:26" x14ac:dyDescent="0.2">
      <c r="C1222" s="2" t="s">
        <v>0</v>
      </c>
      <c r="D1222" s="2" t="s">
        <v>21</v>
      </c>
      <c r="E1222" s="2"/>
      <c r="F1222" s="2"/>
      <c r="G1222" s="18" t="s">
        <v>28</v>
      </c>
      <c r="K1222" s="2" t="str">
        <f>G1222</f>
        <v>Total ut</v>
      </c>
      <c r="M1222" s="2" t="s">
        <v>22</v>
      </c>
      <c r="N1222" s="2"/>
      <c r="O1222" s="35" t="s">
        <v>229</v>
      </c>
      <c r="X1222" s="1"/>
    </row>
    <row r="1223" spans="1:26" x14ac:dyDescent="0.2">
      <c r="A1223" s="13" t="s">
        <v>251</v>
      </c>
      <c r="G1223" s="4"/>
      <c r="I1223" t="str">
        <f>A1223</f>
        <v xml:space="preserve">Contador de agua por ultrasonidos, con </v>
      </c>
      <c r="O1223" s="4"/>
      <c r="X1223" s="1"/>
    </row>
    <row r="1224" spans="1:26" x14ac:dyDescent="0.2">
      <c r="A1224" s="13" t="s">
        <v>257</v>
      </c>
      <c r="G1224" s="4"/>
      <c r="I1224" t="str">
        <f>A1224</f>
        <v>comunicación vía radio, DN 125 /Q: 150 m3/h</v>
      </c>
      <c r="K1224" s="4"/>
      <c r="O1224" s="4"/>
      <c r="X1224" s="1"/>
    </row>
    <row r="1225" spans="1:26" x14ac:dyDescent="0.2">
      <c r="A1225" s="13" t="s">
        <v>253</v>
      </c>
      <c r="G1225" s="4"/>
      <c r="I1225" t="str">
        <f>A1225</f>
        <v>PN-16 bar</v>
      </c>
      <c r="K1225" s="4"/>
      <c r="O1225" s="4"/>
      <c r="X1225" s="1"/>
    </row>
    <row r="1226" spans="1:26" x14ac:dyDescent="0.2">
      <c r="G1226" s="4"/>
      <c r="K1226" s="4"/>
      <c r="O1226" s="4"/>
      <c r="X1226" s="1"/>
    </row>
    <row r="1227" spans="1:26" x14ac:dyDescent="0.2">
      <c r="B1227" s="28" t="s">
        <v>258</v>
      </c>
      <c r="C1227">
        <v>1</v>
      </c>
      <c r="D1227">
        <v>3</v>
      </c>
      <c r="G1227" s="4">
        <f>C1227*D1227</f>
        <v>3</v>
      </c>
      <c r="J1227" s="28" t="str">
        <f>B1227</f>
        <v>_ Comptador DN125</v>
      </c>
      <c r="K1227" s="4">
        <f t="shared" ref="K1227" si="1046">G1227</f>
        <v>3</v>
      </c>
      <c r="M1227" s="4">
        <v>1838.66</v>
      </c>
      <c r="O1227" s="4">
        <f t="shared" ref="O1227" si="1047">K1227*M1227</f>
        <v>5515.9800000000005</v>
      </c>
      <c r="V1227" s="4"/>
      <c r="X1227" s="1"/>
    </row>
    <row r="1228" spans="1:26" x14ac:dyDescent="0.2">
      <c r="B1228" s="28"/>
      <c r="G1228" s="4"/>
      <c r="J1228" s="28"/>
      <c r="K1228" s="4"/>
      <c r="O1228" s="4"/>
      <c r="R1228" s="13" t="s">
        <v>70</v>
      </c>
      <c r="S1228">
        <f>G1229*1.1</f>
        <v>3.3000000000000003</v>
      </c>
      <c r="T1228" s="4"/>
      <c r="U1228" s="4">
        <f>S1228+U1219</f>
        <v>1097.3224999999998</v>
      </c>
      <c r="V1228" s="4">
        <f>S1228/7.5</f>
        <v>0.44000000000000006</v>
      </c>
      <c r="W1228" s="4">
        <f>V1228+W1219</f>
        <v>146.30966666666663</v>
      </c>
    </row>
    <row r="1229" spans="1:26" x14ac:dyDescent="0.2">
      <c r="B1229" s="1" t="s">
        <v>26</v>
      </c>
      <c r="G1229" s="5">
        <f>SUM(G1225:G1227)</f>
        <v>3</v>
      </c>
      <c r="J1229" s="1" t="s">
        <v>26</v>
      </c>
      <c r="K1229" s="5">
        <f t="shared" ref="K1229" si="1048">G1229</f>
        <v>3</v>
      </c>
      <c r="O1229" s="5">
        <f>SUM(O1225:O1227)</f>
        <v>5515.9800000000005</v>
      </c>
      <c r="R1229" s="13" t="s">
        <v>69</v>
      </c>
      <c r="S1229">
        <f>G1229*0</f>
        <v>0</v>
      </c>
      <c r="T1229" s="4">
        <f>S1229+T1220</f>
        <v>2112.67706</v>
      </c>
      <c r="U1229" s="4"/>
      <c r="V1229" s="4">
        <f>S1229/7.5</f>
        <v>0</v>
      </c>
      <c r="W1229" s="4">
        <f>V1229+W1220</f>
        <v>281.69027466666677</v>
      </c>
      <c r="X1229">
        <f>T1229/7.5</f>
        <v>281.69027466666665</v>
      </c>
      <c r="Z1229" s="39">
        <f>V1228+V1219+V1210+V1201</f>
        <v>0.82133333333333325</v>
      </c>
    </row>
    <row r="1230" spans="1:26" x14ac:dyDescent="0.2">
      <c r="B1230" s="1"/>
      <c r="G1230" s="5"/>
      <c r="J1230" s="1"/>
      <c r="K1230" s="5"/>
      <c r="O1230" s="5"/>
      <c r="R1230" s="13"/>
      <c r="T1230" s="4"/>
      <c r="U1230" s="4"/>
      <c r="V1230" s="4"/>
      <c r="X1230" s="1"/>
    </row>
    <row r="1231" spans="1:26" x14ac:dyDescent="0.2">
      <c r="C1231" s="2" t="s">
        <v>0</v>
      </c>
      <c r="D1231" s="18" t="s">
        <v>21</v>
      </c>
      <c r="E1231" s="2"/>
      <c r="F1231" s="2"/>
      <c r="G1231" s="18" t="s">
        <v>28</v>
      </c>
      <c r="K1231" s="2" t="str">
        <f>G1231</f>
        <v>Total ut</v>
      </c>
      <c r="M1231" s="2" t="s">
        <v>22</v>
      </c>
      <c r="N1231" s="2"/>
      <c r="O1231" s="18" t="s">
        <v>122</v>
      </c>
    </row>
    <row r="1232" spans="1:26" ht="19.5" customHeight="1" x14ac:dyDescent="0.2">
      <c r="A1232" s="13" t="s">
        <v>111</v>
      </c>
      <c r="C1232">
        <v>1</v>
      </c>
      <c r="D1232">
        <v>1</v>
      </c>
      <c r="G1232" s="4">
        <f>C1232*D1232</f>
        <v>1</v>
      </c>
      <c r="I1232" t="str">
        <f>A1232</f>
        <v>Software de control.</v>
      </c>
      <c r="K1232" s="4">
        <f>G1232</f>
        <v>1</v>
      </c>
      <c r="M1232" s="36">
        <v>6700</v>
      </c>
      <c r="O1232" s="4">
        <f>K1232*M1232</f>
        <v>6700</v>
      </c>
      <c r="Z1232">
        <f>SUM(Z73:Z1229)</f>
        <v>282.51160799999997</v>
      </c>
    </row>
    <row r="1233" spans="1:22" x14ac:dyDescent="0.2">
      <c r="A1233" s="13"/>
      <c r="G1233" s="4"/>
      <c r="K1233" s="4"/>
      <c r="M1233" s="4"/>
      <c r="O1233" s="4"/>
      <c r="R1233" s="13"/>
      <c r="V1233" s="4"/>
    </row>
    <row r="1234" spans="1:22" x14ac:dyDescent="0.2">
      <c r="B1234" s="9" t="s">
        <v>26</v>
      </c>
      <c r="G1234" s="6">
        <f>SUM(G1232:G1232)</f>
        <v>1</v>
      </c>
      <c r="J1234" s="9" t="s">
        <v>26</v>
      </c>
      <c r="K1234" s="6">
        <f>G1234</f>
        <v>1</v>
      </c>
      <c r="O1234" s="6">
        <f>SUM(O1232:O1233)</f>
        <v>6700</v>
      </c>
      <c r="R1234" s="13"/>
    </row>
    <row r="1235" spans="1:22" x14ac:dyDescent="0.2">
      <c r="B1235" s="9"/>
      <c r="G1235" s="6"/>
      <c r="J1235" s="9"/>
      <c r="K1235" s="6"/>
      <c r="O1235" s="6"/>
      <c r="R1235" s="13"/>
    </row>
    <row r="1236" spans="1:22" x14ac:dyDescent="0.2">
      <c r="C1236" s="2" t="s">
        <v>0</v>
      </c>
      <c r="D1236" s="18" t="s">
        <v>21</v>
      </c>
      <c r="E1236" s="2"/>
      <c r="F1236" s="2"/>
      <c r="G1236" s="18" t="s">
        <v>28</v>
      </c>
      <c r="K1236" s="2" t="str">
        <f>G1236</f>
        <v>Total ut</v>
      </c>
      <c r="M1236" s="2" t="s">
        <v>22</v>
      </c>
      <c r="N1236" s="2"/>
      <c r="O1236" s="18" t="s">
        <v>122</v>
      </c>
    </row>
    <row r="1237" spans="1:22" x14ac:dyDescent="0.2">
      <c r="A1237" s="13" t="s">
        <v>104</v>
      </c>
      <c r="G1237" s="4"/>
      <c r="I1237" t="str">
        <f>A1237</f>
        <v>Equip de recepció de ràdio del senyal dels</v>
      </c>
      <c r="O1237" s="4"/>
    </row>
    <row r="1238" spans="1:22" x14ac:dyDescent="0.2">
      <c r="A1238" s="13" t="s">
        <v>106</v>
      </c>
      <c r="G1238" s="4"/>
      <c r="I1238" t="str">
        <f>A1238</f>
        <v xml:space="preserve">equips de mesura, amb sistema </v>
      </c>
      <c r="K1238" s="4"/>
      <c r="O1238" s="4"/>
    </row>
    <row r="1239" spans="1:22" x14ac:dyDescent="0.2">
      <c r="A1239" s="13" t="s">
        <v>105</v>
      </c>
      <c r="C1239">
        <v>1</v>
      </c>
      <c r="D1239">
        <v>1</v>
      </c>
      <c r="G1239" s="4">
        <f>C1239*D1239</f>
        <v>1</v>
      </c>
      <c r="I1239" t="str">
        <f>A1239</f>
        <v>inhalàmbric, amb antena exterior.</v>
      </c>
      <c r="K1239" s="4">
        <f>G1239</f>
        <v>1</v>
      </c>
      <c r="M1239" s="36">
        <v>3000</v>
      </c>
      <c r="O1239" s="4">
        <f>K1239*M1239</f>
        <v>3000</v>
      </c>
      <c r="R1239" s="13"/>
      <c r="V1239" s="4"/>
    </row>
    <row r="1240" spans="1:22" x14ac:dyDescent="0.2">
      <c r="A1240" s="13"/>
      <c r="G1240" s="4"/>
      <c r="K1240" s="4"/>
      <c r="O1240" s="4"/>
      <c r="R1240" s="13"/>
      <c r="V1240" s="4"/>
    </row>
    <row r="1241" spans="1:22" x14ac:dyDescent="0.2">
      <c r="B1241" s="9" t="s">
        <v>26</v>
      </c>
      <c r="G1241" s="6">
        <f>SUM(G1237:G1239)</f>
        <v>1</v>
      </c>
      <c r="J1241" s="9" t="s">
        <v>26</v>
      </c>
      <c r="K1241" s="6">
        <f>G1241</f>
        <v>1</v>
      </c>
      <c r="O1241" s="6">
        <f>SUM(O1237:O1239)</f>
        <v>3000</v>
      </c>
      <c r="R1241" s="13"/>
    </row>
    <row r="1242" spans="1:22" x14ac:dyDescent="0.2">
      <c r="G1242" s="4"/>
      <c r="K1242" s="4"/>
      <c r="O1242" s="4"/>
    </row>
    <row r="1243" spans="1:22" s="15" customFormat="1" ht="15" x14ac:dyDescent="0.25">
      <c r="B1243" s="27"/>
      <c r="G1243" s="19"/>
      <c r="J1243" s="7" t="s">
        <v>114</v>
      </c>
      <c r="K1243" s="19"/>
      <c r="O1243" s="19">
        <f>O1241+O1234+O1229+O1220+O1211+O1202</f>
        <v>19446.900000000001</v>
      </c>
      <c r="R1243"/>
      <c r="S1243"/>
      <c r="T1243" s="16"/>
    </row>
    <row r="1244" spans="1:22" ht="15" x14ac:dyDescent="0.25">
      <c r="B1244" s="9"/>
      <c r="G1244" s="6"/>
      <c r="J1244" s="7"/>
      <c r="K1244" s="6"/>
      <c r="O1244" s="6"/>
    </row>
    <row r="1245" spans="1:22" x14ac:dyDescent="0.2">
      <c r="A1245" s="13" t="s">
        <v>144</v>
      </c>
      <c r="C1245" s="2"/>
      <c r="D1245" s="2"/>
      <c r="E1245" s="2"/>
      <c r="F1245" s="2"/>
      <c r="G1245" s="2"/>
      <c r="I1245" s="13" t="s">
        <v>151</v>
      </c>
      <c r="K1245" s="4"/>
    </row>
    <row r="1246" spans="1:22" x14ac:dyDescent="0.2">
      <c r="C1246" s="2"/>
      <c r="D1246" s="2"/>
      <c r="E1246" s="2"/>
      <c r="F1246" s="2"/>
      <c r="G1246" s="2"/>
      <c r="K1246" s="4"/>
    </row>
    <row r="1247" spans="1:22" x14ac:dyDescent="0.2">
      <c r="A1247" t="s">
        <v>81</v>
      </c>
      <c r="C1247" s="2"/>
      <c r="D1247" s="2"/>
      <c r="E1247" s="2"/>
      <c r="F1247" s="2"/>
      <c r="G1247" s="2"/>
      <c r="I1247" s="1" t="str">
        <f>A1247</f>
        <v xml:space="preserve">       a.- Instal·lacions provisionals.</v>
      </c>
      <c r="K1247" s="4"/>
    </row>
    <row r="1248" spans="1:22" x14ac:dyDescent="0.2">
      <c r="C1248" s="18" t="s">
        <v>0</v>
      </c>
      <c r="D1248" s="2"/>
      <c r="E1248" s="2" t="s">
        <v>4</v>
      </c>
      <c r="F1248" s="2"/>
      <c r="G1248" s="2" t="s">
        <v>5</v>
      </c>
      <c r="K1248" s="4" t="str">
        <f>G1248</f>
        <v>Total</v>
      </c>
      <c r="M1248" s="2" t="s">
        <v>22</v>
      </c>
      <c r="N1248" s="2"/>
      <c r="O1248" s="18" t="s">
        <v>122</v>
      </c>
    </row>
    <row r="1249" spans="1:15" x14ac:dyDescent="0.2">
      <c r="A1249" s="13" t="s">
        <v>80</v>
      </c>
      <c r="C1249" s="2">
        <v>1</v>
      </c>
      <c r="D1249" s="2"/>
      <c r="E1249" s="2">
        <v>2</v>
      </c>
      <c r="F1249" s="2"/>
      <c r="G1249" s="18">
        <f>C1249*E1249</f>
        <v>2</v>
      </c>
      <c r="I1249" t="str">
        <f>A1249</f>
        <v>Lloguer de caseta per vestidors.</v>
      </c>
      <c r="K1249" s="21">
        <f>G1249</f>
        <v>2</v>
      </c>
      <c r="M1249">
        <v>118.17</v>
      </c>
      <c r="O1249" s="20">
        <f>K1249*M1249</f>
        <v>236.34</v>
      </c>
    </row>
    <row r="1250" spans="1:15" x14ac:dyDescent="0.2">
      <c r="A1250" t="s">
        <v>6</v>
      </c>
      <c r="C1250" s="2">
        <v>1</v>
      </c>
      <c r="D1250" s="2"/>
      <c r="E1250" s="2">
        <v>1</v>
      </c>
      <c r="F1250" s="2"/>
      <c r="G1250" s="18">
        <f>C1250*E1250</f>
        <v>1</v>
      </c>
      <c r="I1250" t="str">
        <f>A1250</f>
        <v>Escomesa provisional electricitat a caseta.</v>
      </c>
      <c r="K1250" s="21">
        <f>G1250</f>
        <v>1</v>
      </c>
      <c r="M1250">
        <v>110.54</v>
      </c>
      <c r="O1250" s="20">
        <f t="shared" ref="O1250:O1252" si="1049">K1250*M1250</f>
        <v>110.54</v>
      </c>
    </row>
    <row r="1251" spans="1:15" x14ac:dyDescent="0.2">
      <c r="A1251" t="s">
        <v>7</v>
      </c>
      <c r="C1251" s="2">
        <v>1</v>
      </c>
      <c r="D1251" s="2"/>
      <c r="E1251" s="2">
        <v>1</v>
      </c>
      <c r="F1251" s="2"/>
      <c r="G1251" s="18">
        <f t="shared" ref="G1251:G1252" si="1050">C1251*E1251</f>
        <v>1</v>
      </c>
      <c r="I1251" t="str">
        <f>A1251</f>
        <v>Escomesa provisional fontaneria a caseta.</v>
      </c>
      <c r="K1251" s="21">
        <f>G1251</f>
        <v>1</v>
      </c>
      <c r="M1251">
        <v>98.73</v>
      </c>
      <c r="O1251" s="20">
        <f t="shared" si="1049"/>
        <v>98.73</v>
      </c>
    </row>
    <row r="1252" spans="1:15" x14ac:dyDescent="0.2">
      <c r="A1252" t="s">
        <v>8</v>
      </c>
      <c r="C1252" s="2">
        <v>1</v>
      </c>
      <c r="D1252" s="2"/>
      <c r="E1252" s="2">
        <v>1</v>
      </c>
      <c r="F1252" s="2"/>
      <c r="G1252" s="18">
        <f t="shared" si="1050"/>
        <v>1</v>
      </c>
      <c r="I1252" t="str">
        <f>A1252</f>
        <v>Escomesa provisional sanejament a caseta</v>
      </c>
      <c r="K1252" s="21">
        <f>G1252</f>
        <v>1</v>
      </c>
      <c r="M1252">
        <v>83.63</v>
      </c>
      <c r="O1252" s="20">
        <f t="shared" si="1049"/>
        <v>83.63</v>
      </c>
    </row>
    <row r="1253" spans="1:15" x14ac:dyDescent="0.2">
      <c r="C1253" s="2"/>
      <c r="D1253" s="2"/>
      <c r="E1253" s="2"/>
      <c r="F1253" s="2"/>
      <c r="G1253" s="2"/>
      <c r="K1253" s="4"/>
    </row>
    <row r="1254" spans="1:15" x14ac:dyDescent="0.2">
      <c r="B1254" s="9" t="s">
        <v>26</v>
      </c>
      <c r="G1254" s="22">
        <f>SUM(G1248:G1252)</f>
        <v>5</v>
      </c>
      <c r="J1254" s="9" t="s">
        <v>26</v>
      </c>
      <c r="K1254" s="23">
        <f>G1254</f>
        <v>5</v>
      </c>
      <c r="O1254" s="6">
        <f>SUM(O1247:O1252)</f>
        <v>529.24</v>
      </c>
    </row>
    <row r="1255" spans="1:15" x14ac:dyDescent="0.2">
      <c r="B1255" s="9"/>
      <c r="G1255" s="11"/>
      <c r="J1255" s="9"/>
      <c r="K1255" s="6"/>
      <c r="O1255" s="6"/>
    </row>
    <row r="1256" spans="1:15" x14ac:dyDescent="0.2">
      <c r="A1256" t="s">
        <v>9</v>
      </c>
      <c r="C1256" s="2"/>
      <c r="D1256" s="2"/>
      <c r="E1256" s="2"/>
      <c r="F1256" s="2"/>
      <c r="G1256" s="2"/>
      <c r="I1256" s="1" t="str">
        <f>A1256</f>
        <v xml:space="preserve">       b.- Senyalitzacions.</v>
      </c>
      <c r="K1256" s="4"/>
    </row>
    <row r="1257" spans="1:15" x14ac:dyDescent="0.2">
      <c r="C1257" s="18" t="s">
        <v>0</v>
      </c>
      <c r="D1257" s="2"/>
      <c r="E1257" s="2" t="s">
        <v>4</v>
      </c>
      <c r="F1257" s="2"/>
      <c r="G1257" s="2" t="s">
        <v>5</v>
      </c>
      <c r="K1257" s="4" t="str">
        <f>G1257</f>
        <v>Total</v>
      </c>
      <c r="M1257" s="2" t="s">
        <v>22</v>
      </c>
      <c r="N1257" s="2"/>
      <c r="O1257" s="18" t="s">
        <v>122</v>
      </c>
    </row>
    <row r="1258" spans="1:15" x14ac:dyDescent="0.2">
      <c r="A1258" t="s">
        <v>10</v>
      </c>
      <c r="C1258" s="2">
        <v>1</v>
      </c>
      <c r="D1258" s="2"/>
      <c r="E1258" s="2">
        <v>30</v>
      </c>
      <c r="F1258" s="2"/>
      <c r="G1258" s="18">
        <f>C1258*E1258</f>
        <v>30</v>
      </c>
      <c r="I1258" t="str">
        <f>A1258</f>
        <v>Tanca contenció vianants.</v>
      </c>
      <c r="K1258" s="21">
        <f>G1258</f>
        <v>30</v>
      </c>
      <c r="M1258">
        <v>11.15</v>
      </c>
      <c r="O1258" s="20">
        <f>K1258*M1258</f>
        <v>334.5</v>
      </c>
    </row>
    <row r="1259" spans="1:15" x14ac:dyDescent="0.2">
      <c r="C1259" s="2"/>
      <c r="D1259" s="2"/>
      <c r="E1259" s="2"/>
      <c r="F1259" s="2"/>
      <c r="G1259" s="2"/>
      <c r="K1259" s="4"/>
    </row>
    <row r="1260" spans="1:15" x14ac:dyDescent="0.2">
      <c r="B1260" s="9" t="s">
        <v>26</v>
      </c>
      <c r="G1260" s="22">
        <f>SUM(G1255:G1258)</f>
        <v>30</v>
      </c>
      <c r="J1260" s="9" t="s">
        <v>26</v>
      </c>
      <c r="K1260" s="23">
        <f>G1260</f>
        <v>30</v>
      </c>
      <c r="O1260" s="6">
        <f>SUM(O1257:O1258)</f>
        <v>334.5</v>
      </c>
    </row>
    <row r="1261" spans="1:15" x14ac:dyDescent="0.2">
      <c r="C1261" s="2"/>
      <c r="D1261" s="2"/>
      <c r="E1261" s="2"/>
      <c r="F1261" s="2"/>
      <c r="G1261" s="2"/>
      <c r="K1261" s="4"/>
    </row>
    <row r="1262" spans="1:15" x14ac:dyDescent="0.2">
      <c r="A1262" t="s">
        <v>82</v>
      </c>
      <c r="C1262" s="2"/>
      <c r="D1262" s="2"/>
      <c r="E1262" s="2"/>
      <c r="F1262" s="2"/>
      <c r="G1262" s="2"/>
      <c r="I1262" s="1" t="str">
        <f>A1262</f>
        <v xml:space="preserve">       c.- Proteccions personals i de tercers.</v>
      </c>
      <c r="K1262" s="4"/>
    </row>
    <row r="1263" spans="1:15" x14ac:dyDescent="0.2">
      <c r="C1263" s="18" t="s">
        <v>0</v>
      </c>
      <c r="D1263" s="2"/>
      <c r="E1263" s="2" t="s">
        <v>4</v>
      </c>
      <c r="F1263" s="2"/>
      <c r="G1263" s="2" t="s">
        <v>5</v>
      </c>
      <c r="K1263" s="4" t="str">
        <f t="shared" ref="K1263:K1268" si="1051">G1263</f>
        <v>Total</v>
      </c>
      <c r="M1263" s="2" t="s">
        <v>22</v>
      </c>
      <c r="N1263" s="2"/>
      <c r="O1263" s="18" t="s">
        <v>122</v>
      </c>
    </row>
    <row r="1264" spans="1:15" x14ac:dyDescent="0.2">
      <c r="A1264" t="s">
        <v>11</v>
      </c>
      <c r="C1264" s="2">
        <v>1</v>
      </c>
      <c r="D1264" s="2"/>
      <c r="E1264" s="2">
        <v>10</v>
      </c>
      <c r="F1264" s="2"/>
      <c r="G1264" s="18">
        <f>C1264*E1264</f>
        <v>10</v>
      </c>
      <c r="I1264" t="str">
        <f>A1264</f>
        <v>Cascs de seguretat.</v>
      </c>
      <c r="K1264" s="21">
        <f t="shared" si="1051"/>
        <v>10</v>
      </c>
      <c r="M1264">
        <v>10.15</v>
      </c>
      <c r="O1264" s="13">
        <f>K1264*M1264</f>
        <v>101.5</v>
      </c>
    </row>
    <row r="1265" spans="1:15" x14ac:dyDescent="0.2">
      <c r="A1265" t="s">
        <v>12</v>
      </c>
      <c r="C1265" s="2">
        <v>1</v>
      </c>
      <c r="D1265" s="2"/>
      <c r="E1265" s="2">
        <v>10</v>
      </c>
      <c r="F1265" s="2"/>
      <c r="G1265" s="18">
        <f t="shared" ref="G1265:G1267" si="1052">C1265*E1265</f>
        <v>10</v>
      </c>
      <c r="I1265" t="str">
        <f>A1265</f>
        <v>Ulleres contra impactes.</v>
      </c>
      <c r="K1265" s="21">
        <f t="shared" si="1051"/>
        <v>10</v>
      </c>
      <c r="M1265">
        <v>15.51</v>
      </c>
      <c r="O1265" s="13">
        <f>K1265*M1265</f>
        <v>155.1</v>
      </c>
    </row>
    <row r="1266" spans="1:15" x14ac:dyDescent="0.2">
      <c r="A1266" t="s">
        <v>13</v>
      </c>
      <c r="C1266" s="2">
        <v>1</v>
      </c>
      <c r="D1266" s="2"/>
      <c r="E1266" s="2">
        <v>10</v>
      </c>
      <c r="F1266" s="2"/>
      <c r="G1266" s="18">
        <f t="shared" si="1052"/>
        <v>10</v>
      </c>
      <c r="I1266" t="str">
        <f>A1266</f>
        <v>Mascaretes antipols.</v>
      </c>
      <c r="K1266" s="21">
        <f t="shared" si="1051"/>
        <v>10</v>
      </c>
      <c r="M1266">
        <v>5.9</v>
      </c>
      <c r="O1266" s="20">
        <f>K1266*M1266</f>
        <v>59</v>
      </c>
    </row>
    <row r="1267" spans="1:15" x14ac:dyDescent="0.2">
      <c r="A1267" t="s">
        <v>14</v>
      </c>
      <c r="C1267" s="2">
        <v>1</v>
      </c>
      <c r="D1267" s="2"/>
      <c r="E1267" s="2">
        <v>10</v>
      </c>
      <c r="F1267" s="2"/>
      <c r="G1267" s="18">
        <f t="shared" si="1052"/>
        <v>10</v>
      </c>
      <c r="I1267" t="str">
        <f>A1267</f>
        <v>Protectors auditius.</v>
      </c>
      <c r="K1267" s="21">
        <f t="shared" si="1051"/>
        <v>10</v>
      </c>
      <c r="M1267">
        <v>13.02</v>
      </c>
      <c r="O1267" s="13">
        <f>K1267*M1267</f>
        <v>130.19999999999999</v>
      </c>
    </row>
    <row r="1268" spans="1:15" x14ac:dyDescent="0.2">
      <c r="A1268" t="s">
        <v>85</v>
      </c>
      <c r="C1268" s="2">
        <v>1</v>
      </c>
      <c r="D1268" s="2"/>
      <c r="E1268" s="2">
        <v>40</v>
      </c>
      <c r="F1268" s="2"/>
      <c r="G1268" s="18">
        <f t="shared" ref="G1268" si="1053">C1268*E1268</f>
        <v>40</v>
      </c>
      <c r="I1268" t="str">
        <f>A1268</f>
        <v>Protecció de rases per passeres en carrers</v>
      </c>
      <c r="K1268" s="21">
        <f t="shared" si="1051"/>
        <v>40</v>
      </c>
      <c r="M1268">
        <v>22.91</v>
      </c>
      <c r="O1268" s="13">
        <f>K1268*M1268</f>
        <v>916.4</v>
      </c>
    </row>
    <row r="1269" spans="1:15" x14ac:dyDescent="0.2">
      <c r="C1269" s="2"/>
      <c r="D1269" s="2"/>
      <c r="E1269" s="2"/>
      <c r="F1269" s="2"/>
      <c r="G1269" s="2"/>
      <c r="K1269" s="4"/>
    </row>
    <row r="1270" spans="1:15" x14ac:dyDescent="0.2">
      <c r="B1270" s="9" t="s">
        <v>26</v>
      </c>
      <c r="G1270" s="11">
        <f>SUM(G1264:G1267)</f>
        <v>40</v>
      </c>
      <c r="J1270" s="9" t="s">
        <v>26</v>
      </c>
      <c r="K1270" s="23">
        <f>G1270</f>
        <v>40</v>
      </c>
      <c r="O1270" s="6">
        <f>SUM(O1263:O1268)</f>
        <v>1362.2</v>
      </c>
    </row>
    <row r="1271" spans="1:15" x14ac:dyDescent="0.2">
      <c r="C1271" s="2"/>
      <c r="D1271" s="2"/>
      <c r="E1271" s="2"/>
      <c r="F1271" s="2"/>
      <c r="G1271" s="2"/>
      <c r="K1271" s="4"/>
    </row>
    <row r="1272" spans="1:15" x14ac:dyDescent="0.2">
      <c r="A1272" s="1" t="s">
        <v>29</v>
      </c>
      <c r="C1272" s="2"/>
      <c r="D1272" s="2"/>
      <c r="E1272" s="2"/>
      <c r="F1272" s="2"/>
      <c r="G1272" s="2"/>
      <c r="I1272" s="1" t="str">
        <f>A1272</f>
        <v xml:space="preserve">        d.- Ma d'obra de seguretat.</v>
      </c>
      <c r="K1272" s="4"/>
    </row>
    <row r="1273" spans="1:15" x14ac:dyDescent="0.2">
      <c r="C1273" s="18" t="s">
        <v>0</v>
      </c>
      <c r="D1273" s="2"/>
      <c r="E1273" s="2" t="s">
        <v>4</v>
      </c>
      <c r="F1273" s="2"/>
      <c r="G1273" s="2" t="s">
        <v>5</v>
      </c>
      <c r="K1273" s="4" t="str">
        <f t="shared" ref="K1273:K1277" si="1054">G1273</f>
        <v>Total</v>
      </c>
      <c r="M1273" s="2" t="s">
        <v>22</v>
      </c>
      <c r="N1273" s="2"/>
      <c r="O1273" s="18" t="s">
        <v>122</v>
      </c>
    </row>
    <row r="1274" spans="1:15" x14ac:dyDescent="0.2">
      <c r="A1274" t="s">
        <v>15</v>
      </c>
      <c r="C1274" s="2">
        <v>1</v>
      </c>
      <c r="D1274" s="2"/>
      <c r="E1274" s="2">
        <v>1</v>
      </c>
      <c r="F1274" s="2"/>
      <c r="G1274" s="18">
        <f>C1274*E1274</f>
        <v>1</v>
      </c>
      <c r="I1274" t="str">
        <f>A1274</f>
        <v>Comité de seguretat e higiene.</v>
      </c>
      <c r="K1274" s="20">
        <f t="shared" si="1054"/>
        <v>1</v>
      </c>
      <c r="M1274">
        <v>57.14</v>
      </c>
      <c r="O1274" s="20">
        <v>67.34</v>
      </c>
    </row>
    <row r="1275" spans="1:15" x14ac:dyDescent="0.2">
      <c r="A1275" t="s">
        <v>16</v>
      </c>
      <c r="C1275" s="2">
        <v>1</v>
      </c>
      <c r="D1275" s="2"/>
      <c r="E1275" s="2">
        <v>1</v>
      </c>
      <c r="F1275" s="2"/>
      <c r="G1275" s="18">
        <f t="shared" ref="G1275:G1277" si="1055">C1275*E1275</f>
        <v>1</v>
      </c>
      <c r="I1275" t="str">
        <f>A1275</f>
        <v>Formació de seguretat e higiene.</v>
      </c>
      <c r="K1275" s="20">
        <f t="shared" si="1054"/>
        <v>1</v>
      </c>
      <c r="M1275">
        <v>12.68</v>
      </c>
      <c r="O1275" s="20">
        <v>22.78</v>
      </c>
    </row>
    <row r="1276" spans="1:15" x14ac:dyDescent="0.2">
      <c r="A1276" t="s">
        <v>17</v>
      </c>
      <c r="C1276" s="2">
        <v>1</v>
      </c>
      <c r="D1276" s="2"/>
      <c r="E1276" s="2">
        <v>1</v>
      </c>
      <c r="F1276" s="2"/>
      <c r="G1276" s="18">
        <f t="shared" si="1055"/>
        <v>1</v>
      </c>
      <c r="I1276" t="str">
        <f>A1276</f>
        <v>Reconeixement mèdic obligatori.</v>
      </c>
      <c r="K1276" s="20">
        <f t="shared" si="1054"/>
        <v>1</v>
      </c>
      <c r="M1276">
        <v>57.02</v>
      </c>
      <c r="O1276" s="20">
        <f>K1276*M1276</f>
        <v>57.02</v>
      </c>
    </row>
    <row r="1277" spans="1:15" x14ac:dyDescent="0.2">
      <c r="A1277" t="s">
        <v>18</v>
      </c>
      <c r="C1277" s="2">
        <v>1</v>
      </c>
      <c r="D1277" s="2"/>
      <c r="E1277" s="2">
        <v>2</v>
      </c>
      <c r="F1277" s="2"/>
      <c r="G1277" s="18">
        <f t="shared" si="1055"/>
        <v>2</v>
      </c>
      <c r="I1277" t="str">
        <f>A1277</f>
        <v>Equip de neteja i conservació.</v>
      </c>
      <c r="K1277" s="20">
        <f t="shared" si="1054"/>
        <v>2</v>
      </c>
      <c r="M1277">
        <v>32.369999999999997</v>
      </c>
      <c r="O1277" s="20">
        <f>K1277*M1277</f>
        <v>64.739999999999995</v>
      </c>
    </row>
    <row r="1278" spans="1:15" x14ac:dyDescent="0.2">
      <c r="C1278" s="2"/>
      <c r="D1278" s="2"/>
      <c r="E1278" s="2"/>
      <c r="F1278" s="2"/>
      <c r="G1278" s="2"/>
    </row>
    <row r="1279" spans="1:15" x14ac:dyDescent="0.2">
      <c r="B1279" s="9" t="s">
        <v>26</v>
      </c>
      <c r="G1279" s="11">
        <f>SUM(G1275:G1277)</f>
        <v>4</v>
      </c>
      <c r="J1279" s="9" t="s">
        <v>26</v>
      </c>
      <c r="K1279" s="6">
        <f>G1279</f>
        <v>4</v>
      </c>
      <c r="O1279" s="6">
        <f>SUM(O1274:O1277)</f>
        <v>211.88</v>
      </c>
    </row>
    <row r="1280" spans="1:15" x14ac:dyDescent="0.2">
      <c r="C1280" s="2"/>
      <c r="D1280" s="2"/>
      <c r="E1280" s="2"/>
      <c r="F1280" s="2"/>
      <c r="G1280" s="2"/>
    </row>
    <row r="1281" spans="1:15" ht="15" x14ac:dyDescent="0.25">
      <c r="A1281" s="15"/>
      <c r="B1281" s="15"/>
      <c r="C1281" s="17"/>
      <c r="D1281" s="17"/>
      <c r="E1281" s="17"/>
      <c r="F1281" s="17"/>
      <c r="G1281" s="17"/>
      <c r="H1281" s="15"/>
      <c r="I1281" s="15"/>
      <c r="J1281" s="7" t="s">
        <v>115</v>
      </c>
      <c r="K1281" s="15"/>
      <c r="L1281" s="15"/>
      <c r="M1281" s="15"/>
      <c r="N1281" s="15"/>
      <c r="O1281" s="14">
        <f>O1254+O1260+O1270+O1279</f>
        <v>2437.8200000000002</v>
      </c>
    </row>
    <row r="1282" spans="1:15" ht="15" x14ac:dyDescent="0.25">
      <c r="B1282" s="7"/>
      <c r="G1282" s="8"/>
    </row>
    <row r="1283" spans="1:15" x14ac:dyDescent="0.2">
      <c r="A1283" s="13" t="s">
        <v>145</v>
      </c>
      <c r="C1283" s="2"/>
      <c r="D1283" s="2"/>
      <c r="E1283" s="2"/>
      <c r="F1283" s="2"/>
      <c r="G1283" s="2"/>
      <c r="I1283" s="13" t="s">
        <v>152</v>
      </c>
      <c r="K1283" s="4"/>
    </row>
    <row r="1284" spans="1:15" x14ac:dyDescent="0.2">
      <c r="C1284" s="2"/>
      <c r="D1284" s="2"/>
      <c r="E1284" s="2"/>
      <c r="F1284" s="2"/>
      <c r="G1284" s="2"/>
      <c r="K1284" s="4"/>
    </row>
    <row r="1285" spans="1:15" x14ac:dyDescent="0.2">
      <c r="C1285" s="18" t="s">
        <v>0</v>
      </c>
      <c r="D1285" s="2"/>
      <c r="E1285" s="2" t="s">
        <v>4</v>
      </c>
      <c r="F1285" s="2"/>
      <c r="G1285" s="2" t="s">
        <v>5</v>
      </c>
      <c r="K1285" s="4" t="str">
        <f>G1285</f>
        <v>Total</v>
      </c>
      <c r="M1285" s="2" t="s">
        <v>22</v>
      </c>
      <c r="N1285" s="2"/>
      <c r="O1285" s="18" t="s">
        <v>122</v>
      </c>
    </row>
    <row r="1286" spans="1:15" x14ac:dyDescent="0.2">
      <c r="A1286" s="13" t="s">
        <v>109</v>
      </c>
      <c r="C1286" s="2"/>
      <c r="D1286" s="2"/>
      <c r="E1286" s="2"/>
      <c r="F1286" s="2"/>
      <c r="G1286" s="18"/>
      <c r="I1286" t="str">
        <f>A1286</f>
        <v>Memòries, Projecte i documentació</v>
      </c>
      <c r="K1286" s="21"/>
      <c r="O1286" s="20"/>
    </row>
    <row r="1287" spans="1:15" x14ac:dyDescent="0.2">
      <c r="A1287" s="13" t="s">
        <v>107</v>
      </c>
      <c r="C1287" s="2">
        <v>1</v>
      </c>
      <c r="D1287" s="2"/>
      <c r="E1287" s="2">
        <v>1</v>
      </c>
      <c r="F1287" s="2"/>
      <c r="G1287" s="18">
        <f>C1287*E1287</f>
        <v>1</v>
      </c>
      <c r="I1287" t="str">
        <f>A1287</f>
        <v>complementària.</v>
      </c>
      <c r="K1287" s="21">
        <f>G1287</f>
        <v>1</v>
      </c>
      <c r="M1287">
        <v>14500</v>
      </c>
      <c r="O1287" s="20">
        <f t="shared" ref="O1287:O1289" si="1056">K1287*M1287</f>
        <v>14500</v>
      </c>
    </row>
    <row r="1288" spans="1:15" x14ac:dyDescent="0.2">
      <c r="A1288" s="13" t="s">
        <v>110</v>
      </c>
      <c r="C1288" s="2"/>
      <c r="D1288" s="2"/>
      <c r="E1288" s="2"/>
      <c r="F1288" s="2"/>
      <c r="G1288" s="18"/>
      <c r="I1288" t="str">
        <f t="shared" ref="I1288:I1289" si="1057">A1288</f>
        <v>Supervisió,direccions d'obra i control</v>
      </c>
      <c r="K1288" s="21"/>
      <c r="O1288" s="20"/>
    </row>
    <row r="1289" spans="1:15" x14ac:dyDescent="0.2">
      <c r="A1289" s="13" t="s">
        <v>108</v>
      </c>
      <c r="C1289" s="2">
        <v>1</v>
      </c>
      <c r="D1289" s="2"/>
      <c r="E1289" s="2">
        <v>1</v>
      </c>
      <c r="F1289" s="2"/>
      <c r="G1289" s="18">
        <f t="shared" ref="G1289" si="1058">C1289*E1289</f>
        <v>1</v>
      </c>
      <c r="I1289" t="str">
        <f t="shared" si="1057"/>
        <v>medioambiental.</v>
      </c>
      <c r="K1289" s="21">
        <f t="shared" ref="K1289" si="1059">G1289</f>
        <v>1</v>
      </c>
      <c r="M1289">
        <v>5500</v>
      </c>
      <c r="O1289" s="20">
        <f t="shared" si="1056"/>
        <v>5500</v>
      </c>
    </row>
    <row r="1290" spans="1:15" x14ac:dyDescent="0.2">
      <c r="A1290" s="13"/>
      <c r="C1290" s="2"/>
      <c r="D1290" s="2"/>
      <c r="E1290" s="2"/>
      <c r="F1290" s="2"/>
      <c r="G1290" s="18"/>
      <c r="K1290" s="21"/>
      <c r="O1290" s="20"/>
    </row>
    <row r="1291" spans="1:15" ht="15" x14ac:dyDescent="0.25">
      <c r="A1291" s="13"/>
      <c r="C1291" s="2"/>
      <c r="D1291" s="2"/>
      <c r="E1291" s="2"/>
      <c r="F1291" s="2"/>
      <c r="G1291" s="18"/>
      <c r="J1291" s="7" t="s">
        <v>116</v>
      </c>
      <c r="K1291" s="15"/>
      <c r="L1291" s="15"/>
      <c r="M1291" s="15"/>
      <c r="N1291" s="15"/>
      <c r="O1291" s="14">
        <f>SUM(O1287:O1289)</f>
        <v>20000</v>
      </c>
    </row>
    <row r="1292" spans="1:15" x14ac:dyDescent="0.2">
      <c r="A1292" s="13"/>
      <c r="C1292" s="2"/>
      <c r="D1292" s="2"/>
      <c r="E1292" s="2"/>
      <c r="F1292" s="2"/>
      <c r="G1292" s="18"/>
      <c r="K1292" s="21"/>
      <c r="O1292" s="20"/>
    </row>
    <row r="1294" spans="1:15" x14ac:dyDescent="0.2">
      <c r="I1294" s="1" t="s">
        <v>146</v>
      </c>
    </row>
    <row r="1296" spans="1:15" x14ac:dyDescent="0.2">
      <c r="I1296" s="13" t="s">
        <v>117</v>
      </c>
      <c r="O1296" s="4">
        <f>O810</f>
        <v>162367.19758000001</v>
      </c>
    </row>
    <row r="1297" spans="9:15" x14ac:dyDescent="0.2">
      <c r="I1297" s="13" t="s">
        <v>118</v>
      </c>
      <c r="O1297" s="4">
        <f>O1190</f>
        <v>96722.969999999972</v>
      </c>
    </row>
    <row r="1298" spans="9:15" x14ac:dyDescent="0.2">
      <c r="I1298" s="13" t="s">
        <v>121</v>
      </c>
      <c r="O1298" s="4">
        <f>O1243</f>
        <v>19446.900000000001</v>
      </c>
    </row>
    <row r="1299" spans="9:15" x14ac:dyDescent="0.2">
      <c r="I1299" s="13" t="s">
        <v>119</v>
      </c>
      <c r="O1299" s="20">
        <f>O1281</f>
        <v>2437.8200000000002</v>
      </c>
    </row>
    <row r="1300" spans="9:15" x14ac:dyDescent="0.2">
      <c r="I1300" s="13" t="s">
        <v>120</v>
      </c>
      <c r="O1300" s="20">
        <f>O1291</f>
        <v>20000</v>
      </c>
    </row>
    <row r="1302" spans="9:15" x14ac:dyDescent="0.2">
      <c r="J1302" s="1" t="s">
        <v>123</v>
      </c>
      <c r="N1302" s="5"/>
      <c r="O1302" s="6">
        <f>SUM(O1296:O1300)</f>
        <v>300974.88757999998</v>
      </c>
    </row>
    <row r="1303" spans="9:15" x14ac:dyDescent="0.2">
      <c r="J1303" s="1"/>
      <c r="N1303" s="4"/>
    </row>
    <row r="1304" spans="9:15" x14ac:dyDescent="0.2">
      <c r="J1304" s="1"/>
      <c r="N1304" s="4"/>
    </row>
    <row r="1305" spans="9:15" x14ac:dyDescent="0.2">
      <c r="I1305" s="1" t="s">
        <v>30</v>
      </c>
      <c r="N1305" s="4"/>
    </row>
    <row r="1306" spans="9:15" x14ac:dyDescent="0.2">
      <c r="N1306" s="5"/>
    </row>
    <row r="1307" spans="9:15" x14ac:dyDescent="0.2">
      <c r="J1307" s="1" t="s">
        <v>75</v>
      </c>
      <c r="K1307" s="1"/>
      <c r="L1307" s="1"/>
      <c r="M1307" s="1"/>
      <c r="N1307" s="5"/>
      <c r="O1307" s="6">
        <f>O1302</f>
        <v>300974.88757999998</v>
      </c>
    </row>
    <row r="1308" spans="9:15" x14ac:dyDescent="0.2">
      <c r="J1308" s="1"/>
      <c r="K1308" s="1"/>
      <c r="L1308" s="1"/>
      <c r="M1308" s="1"/>
      <c r="N1308" s="5"/>
      <c r="O1308" s="12"/>
    </row>
    <row r="1309" spans="9:15" x14ac:dyDescent="0.2">
      <c r="J1309" s="10" t="s">
        <v>23</v>
      </c>
      <c r="K1309" s="1"/>
      <c r="L1309" s="1"/>
      <c r="M1309" s="1"/>
      <c r="N1309" s="5"/>
      <c r="O1309" s="4">
        <f>O1307*6%</f>
        <v>18058.4932548</v>
      </c>
    </row>
    <row r="1310" spans="9:15" x14ac:dyDescent="0.2">
      <c r="J1310" s="10"/>
      <c r="K1310" s="1"/>
      <c r="L1310" s="1"/>
      <c r="M1310" s="1"/>
      <c r="N1310" s="5"/>
      <c r="O1310" s="12"/>
    </row>
    <row r="1311" spans="9:15" x14ac:dyDescent="0.2">
      <c r="J1311" s="10" t="s">
        <v>24</v>
      </c>
      <c r="K1311" s="1"/>
      <c r="L1311" s="1"/>
      <c r="M1311" s="1"/>
      <c r="N1311" s="5"/>
      <c r="O1311" s="4">
        <f>O1307*13%</f>
        <v>39126.735385399996</v>
      </c>
    </row>
    <row r="1312" spans="9:15" x14ac:dyDescent="0.2">
      <c r="J1312" s="1"/>
      <c r="K1312" s="1"/>
      <c r="L1312" s="1"/>
      <c r="M1312" s="1"/>
      <c r="N1312" s="5"/>
      <c r="O1312" s="12"/>
    </row>
    <row r="1313" spans="9:17" x14ac:dyDescent="0.2">
      <c r="J1313" s="1" t="s">
        <v>76</v>
      </c>
      <c r="K1313" s="1"/>
      <c r="L1313" s="1"/>
      <c r="M1313" s="1"/>
      <c r="N1313" s="5"/>
      <c r="O1313" s="6">
        <f>O1307+O1309+O1311</f>
        <v>358160.11622019997</v>
      </c>
    </row>
    <row r="1314" spans="9:17" x14ac:dyDescent="0.2">
      <c r="J1314" s="1"/>
      <c r="K1314" s="1"/>
      <c r="L1314" s="1"/>
      <c r="M1314" s="1"/>
      <c r="N1314" s="5"/>
      <c r="O1314" s="12"/>
    </row>
    <row r="1315" spans="9:17" x14ac:dyDescent="0.2">
      <c r="J1315" t="s">
        <v>87</v>
      </c>
      <c r="O1315" s="4">
        <f>O1313*21%</f>
        <v>75213.624406241986</v>
      </c>
    </row>
    <row r="1316" spans="9:17" x14ac:dyDescent="0.2">
      <c r="N1316" s="5"/>
    </row>
    <row r="1317" spans="9:17" ht="15" x14ac:dyDescent="0.25">
      <c r="J1317" s="1" t="s">
        <v>124</v>
      </c>
      <c r="N1317" s="5"/>
      <c r="O1317" s="14">
        <f>O1313+O1315</f>
        <v>433373.74062644196</v>
      </c>
      <c r="Q1317">
        <v>434346</v>
      </c>
    </row>
    <row r="1318" spans="9:17" x14ac:dyDescent="0.2">
      <c r="J1318" s="1"/>
      <c r="N1318" s="5"/>
      <c r="O1318" s="12"/>
    </row>
    <row r="1319" spans="9:17" x14ac:dyDescent="0.2">
      <c r="J1319" s="1"/>
    </row>
    <row r="1320" spans="9:17" x14ac:dyDescent="0.2">
      <c r="I1320" s="13" t="s">
        <v>112</v>
      </c>
    </row>
    <row r="1321" spans="9:17" x14ac:dyDescent="0.2">
      <c r="I1321" s="1" t="s">
        <v>172</v>
      </c>
    </row>
    <row r="1322" spans="9:17" x14ac:dyDescent="0.2">
      <c r="I1322" s="1" t="s">
        <v>173</v>
      </c>
    </row>
    <row r="1323" spans="9:17" x14ac:dyDescent="0.2">
      <c r="I1323" s="13"/>
    </row>
    <row r="1324" spans="9:17" x14ac:dyDescent="0.2">
      <c r="I1324" s="37" t="s">
        <v>270</v>
      </c>
    </row>
    <row r="1325" spans="9:17" x14ac:dyDescent="0.2">
      <c r="I1325" s="37" t="s">
        <v>260</v>
      </c>
    </row>
    <row r="1327" spans="9:17" x14ac:dyDescent="0.2">
      <c r="K1327" s="13" t="s">
        <v>153</v>
      </c>
    </row>
    <row r="1329" spans="9:11" x14ac:dyDescent="0.2">
      <c r="K1329" s="13" t="s">
        <v>77</v>
      </c>
    </row>
    <row r="1330" spans="9:11" x14ac:dyDescent="0.2">
      <c r="K1330" s="13"/>
    </row>
    <row r="1335" spans="9:11" x14ac:dyDescent="0.2">
      <c r="K1335" s="13" t="s">
        <v>78</v>
      </c>
    </row>
    <row r="1336" spans="9:11" x14ac:dyDescent="0.2">
      <c r="K1336" s="13" t="s">
        <v>79</v>
      </c>
    </row>
    <row r="1342" spans="9:11" ht="14.25" x14ac:dyDescent="0.2">
      <c r="I1342" s="15"/>
    </row>
  </sheetData>
  <phoneticPr fontId="4" type="noConversion"/>
  <pageMargins left="1.1811023622047245" right="0.39370078740157483" top="1.3779527559055118" bottom="1.5748031496062993" header="0.51181102362204722" footer="0.51181102362204722"/>
  <pageSetup paperSize="9" orientation="portrait" horizontalDpi="300" verticalDpi="300" copies="2" r:id="rId1"/>
  <headerFooter alignWithMargins="0"/>
  <rowBreaks count="32" manualBreakCount="32">
    <brk id="27" max="14" man="1"/>
    <brk id="74" max="14" man="1"/>
    <brk id="116" max="14" man="1"/>
    <brk id="159" max="14" man="1"/>
    <brk id="202" max="14" man="1"/>
    <brk id="244" max="14" man="1"/>
    <brk id="286" max="14" man="1"/>
    <brk id="329" max="14" man="1"/>
    <brk id="372" max="14" man="1"/>
    <brk id="414" max="14" man="1"/>
    <brk id="456" max="14" man="1"/>
    <brk id="498" max="14" man="1"/>
    <brk id="539" max="14" man="1"/>
    <brk id="580" max="14" man="1"/>
    <brk id="621" max="14" man="1"/>
    <brk id="665" max="14" man="1"/>
    <brk id="710" max="14" man="1"/>
    <brk id="754" max="14" man="1"/>
    <brk id="797" max="14" man="1"/>
    <brk id="811" max="14" man="1"/>
    <brk id="859" max="14" man="1"/>
    <brk id="905" max="14" man="1"/>
    <brk id="951" max="14" man="1"/>
    <brk id="997" max="14" man="1"/>
    <brk id="1043" max="14" man="1"/>
    <brk id="1086" max="14" man="1"/>
    <brk id="1127" max="14" man="1"/>
    <brk id="1167" max="16383" man="1"/>
    <brk id="1192" max="14" man="1"/>
    <brk id="1230" max="14" man="1"/>
    <brk id="1244" max="16383" man="1"/>
    <brk id="129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8" sqref="E8"/>
    </sheetView>
  </sheetViews>
  <sheetFormatPr baseColWidth="10" defaultRowHeight="12.75" x14ac:dyDescent="0.2"/>
  <sheetData/>
  <phoneticPr fontId="4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Hoja1</vt:lpstr>
      <vt:lpstr>Hoja2</vt:lpstr>
      <vt:lpstr>Hoja3</vt:lpstr>
      <vt:lpstr>Hoja4</vt:lpstr>
      <vt:lpstr>Hoja5</vt:lpstr>
      <vt:lpstr>Hoja17</vt:lpstr>
      <vt:lpstr>Hoja21</vt:lpstr>
      <vt:lpstr>Hoja18</vt:lpstr>
      <vt:lpstr>Hoja19</vt:lpstr>
      <vt:lpstr>Hoja20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Hoja1!Área_de_impresión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Usuari</cp:lastModifiedBy>
  <cp:lastPrinted>2024-10-15T10:24:51Z</cp:lastPrinted>
  <dcterms:created xsi:type="dcterms:W3CDTF">2004-07-12T15:56:57Z</dcterms:created>
  <dcterms:modified xsi:type="dcterms:W3CDTF">2024-10-29T16:01:33Z</dcterms:modified>
</cp:coreProperties>
</file>