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Obelix\e\DireccioEconomicoFinancera\DEF\Gestio_Economica\Contractacio\2025_HUAV\CAPITOL_2\SERVEIS\25-1101435938_O_Seguretat\04.2_Sobre_digital_documentacio\"/>
    </mc:Choice>
  </mc:AlternateContent>
  <bookViews>
    <workbookView xWindow="0" yWindow="0" windowWidth="12288" windowHeight="11304"/>
  </bookViews>
  <sheets>
    <sheet name="S3" sheetId="14" r:id="rId1"/>
  </sheets>
  <calcPr calcId="162913"/>
</workbook>
</file>

<file path=xl/calcChain.xml><?xml version="1.0" encoding="utf-8"?>
<calcChain xmlns="http://schemas.openxmlformats.org/spreadsheetml/2006/main">
  <c r="S70" i="14" l="1"/>
  <c r="AN71" i="14"/>
  <c r="AN70" i="14"/>
  <c r="AN65" i="14"/>
  <c r="AN64" i="14"/>
  <c r="AA65" i="14"/>
  <c r="Z33" i="14"/>
  <c r="AR107" i="14" l="1"/>
  <c r="AL107" i="14"/>
  <c r="AE107" i="14"/>
  <c r="Y107" i="14"/>
  <c r="R107" i="14"/>
  <c r="L107" i="14"/>
  <c r="F107" i="14"/>
  <c r="AR25" i="14"/>
  <c r="AL25" i="14"/>
  <c r="AE25" i="14"/>
  <c r="Y25" i="14"/>
  <c r="R25" i="14"/>
  <c r="L25" i="14"/>
  <c r="F25" i="14"/>
  <c r="L161" i="14" l="1"/>
  <c r="L160" i="14"/>
  <c r="L159" i="14"/>
  <c r="K151" i="14" l="1"/>
  <c r="E98" i="14"/>
  <c r="H64" i="14"/>
  <c r="AS33" i="14" l="1"/>
  <c r="AM33" i="14"/>
  <c r="AF33" i="14"/>
  <c r="S33" i="14"/>
  <c r="M33" i="14"/>
  <c r="AS116" i="14"/>
  <c r="AR116" i="14"/>
  <c r="AM116" i="14"/>
  <c r="AL116" i="14"/>
  <c r="AF116" i="14"/>
  <c r="AE116" i="14"/>
  <c r="AQ116" i="14"/>
  <c r="AK136" i="14"/>
  <c r="AK133" i="14"/>
  <c r="AK125" i="14"/>
  <c r="AK116" i="14"/>
  <c r="AD136" i="14"/>
  <c r="AD133" i="14"/>
  <c r="AD125" i="14"/>
  <c r="AD116" i="14"/>
  <c r="AD111" i="14"/>
  <c r="AD102" i="14"/>
  <c r="AD99" i="14"/>
  <c r="AD95" i="14"/>
  <c r="AD54" i="14"/>
  <c r="AD51" i="14"/>
  <c r="AD43" i="14"/>
  <c r="AD34" i="14"/>
  <c r="AD29" i="14"/>
  <c r="AD20" i="14"/>
  <c r="AD17" i="14"/>
  <c r="X159" i="14"/>
  <c r="X160" i="14"/>
  <c r="X95" i="14"/>
  <c r="X99" i="14"/>
  <c r="X102" i="14"/>
  <c r="X111" i="14"/>
  <c r="X116" i="14"/>
  <c r="X125" i="14"/>
  <c r="X133" i="14"/>
  <c r="X136" i="14"/>
  <c r="Y116" i="14"/>
  <c r="R116" i="14"/>
  <c r="Q116" i="14"/>
  <c r="AR115" i="14"/>
  <c r="AL115" i="14"/>
  <c r="AE115" i="14"/>
  <c r="Y115" i="14"/>
  <c r="R115" i="14"/>
  <c r="L116" i="14"/>
  <c r="K116" i="14"/>
  <c r="G116" i="14"/>
  <c r="F116" i="14"/>
  <c r="E116" i="14"/>
  <c r="AQ117" i="14"/>
  <c r="AE117" i="14"/>
  <c r="AD117" i="14"/>
  <c r="R117" i="14"/>
  <c r="Q117" i="14"/>
  <c r="L117" i="14"/>
  <c r="K117" i="14"/>
  <c r="L115" i="14"/>
  <c r="F115" i="14"/>
  <c r="AQ113" i="14"/>
  <c r="AK113" i="14"/>
  <c r="AD113" i="14"/>
  <c r="X113" i="14"/>
  <c r="Q113" i="14"/>
  <c r="K113" i="14"/>
  <c r="E113" i="14"/>
  <c r="AQ31" i="14"/>
  <c r="AK31" i="14"/>
  <c r="AD31" i="14"/>
  <c r="X31" i="14"/>
  <c r="Q31" i="14"/>
  <c r="K31" i="14"/>
  <c r="AQ54" i="14" l="1"/>
  <c r="AQ51" i="14"/>
  <c r="AQ43" i="14"/>
  <c r="AQ34" i="14"/>
  <c r="AQ29" i="14"/>
  <c r="AQ20" i="14"/>
  <c r="AK54" i="14"/>
  <c r="AK51" i="14"/>
  <c r="AK43" i="14"/>
  <c r="AK34" i="14"/>
  <c r="X34" i="14"/>
  <c r="Q34" i="14"/>
  <c r="K34" i="14"/>
  <c r="AR35" i="14" l="1"/>
  <c r="AQ35" i="14"/>
  <c r="AE35" i="14"/>
  <c r="AD35" i="14"/>
  <c r="R35" i="14"/>
  <c r="Q35" i="14"/>
  <c r="L35" i="14"/>
  <c r="K35" i="14"/>
  <c r="AS34" i="14"/>
  <c r="AR34" i="14"/>
  <c r="AR33" i="14"/>
  <c r="AM34" i="14"/>
  <c r="AL34" i="14"/>
  <c r="AL33" i="14"/>
  <c r="AF34" i="14"/>
  <c r="AE34" i="14"/>
  <c r="AE33" i="14"/>
  <c r="Z34" i="14"/>
  <c r="Y34" i="14"/>
  <c r="Y33" i="14"/>
  <c r="F34" i="14"/>
  <c r="S34" i="14"/>
  <c r="R34" i="14"/>
  <c r="R33" i="14"/>
  <c r="M34" i="14"/>
  <c r="L34" i="14"/>
  <c r="L33" i="14"/>
  <c r="F20" i="14"/>
  <c r="F33" i="14"/>
  <c r="H33" i="14" s="1"/>
  <c r="I33" i="14" s="1"/>
  <c r="G33" i="14"/>
  <c r="E34" i="14"/>
  <c r="G34" i="14"/>
  <c r="H34" i="14" l="1"/>
  <c r="I34" i="14" s="1"/>
  <c r="G131" i="14"/>
  <c r="G123" i="14"/>
  <c r="AQ121" i="14"/>
  <c r="AQ132" i="14"/>
  <c r="AQ131" i="14"/>
  <c r="AQ130" i="14"/>
  <c r="AK132" i="14"/>
  <c r="AK131" i="14"/>
  <c r="AK130" i="14"/>
  <c r="AD132" i="14"/>
  <c r="AD131" i="14"/>
  <c r="AD130" i="14"/>
  <c r="X132" i="14"/>
  <c r="X131" i="14"/>
  <c r="X130" i="14"/>
  <c r="Q132" i="14"/>
  <c r="Q131" i="14"/>
  <c r="Q130" i="14"/>
  <c r="K132" i="14"/>
  <c r="K131" i="14"/>
  <c r="K130" i="14"/>
  <c r="AQ124" i="14"/>
  <c r="AQ123" i="14"/>
  <c r="AQ122" i="14"/>
  <c r="AK124" i="14"/>
  <c r="AK123" i="14"/>
  <c r="AK122" i="14"/>
  <c r="AD124" i="14"/>
  <c r="AD123" i="14"/>
  <c r="AD122" i="14"/>
  <c r="X124" i="14"/>
  <c r="X123" i="14"/>
  <c r="X122" i="14"/>
  <c r="Q124" i="14"/>
  <c r="Q123" i="14"/>
  <c r="Q122" i="14"/>
  <c r="K124" i="14"/>
  <c r="K123" i="14"/>
  <c r="K122" i="14"/>
  <c r="K121" i="14" l="1"/>
  <c r="Q121" i="14"/>
  <c r="X121" i="14"/>
  <c r="AD121" i="14"/>
  <c r="AK121" i="14"/>
  <c r="F43" i="14"/>
  <c r="AR130" i="14"/>
  <c r="AR131" i="14" s="1"/>
  <c r="AR132" i="14" s="1"/>
  <c r="AL130" i="14"/>
  <c r="AL131" i="14" s="1"/>
  <c r="AL132" i="14" s="1"/>
  <c r="AE130" i="14"/>
  <c r="AE131" i="14" s="1"/>
  <c r="AE132" i="14" s="1"/>
  <c r="Y130" i="14"/>
  <c r="Y131" i="14" s="1"/>
  <c r="Y132" i="14" s="1"/>
  <c r="R130" i="14"/>
  <c r="R131" i="14" s="1"/>
  <c r="R132" i="14" s="1"/>
  <c r="L130" i="14"/>
  <c r="L131" i="14" s="1"/>
  <c r="L132" i="14" s="1"/>
  <c r="F130" i="14"/>
  <c r="F131" i="14" s="1"/>
  <c r="F132" i="14" s="1"/>
  <c r="AR48" i="14"/>
  <c r="AR49" i="14" s="1"/>
  <c r="AR50" i="14" s="1"/>
  <c r="AL48" i="14"/>
  <c r="AL49" i="14" s="1"/>
  <c r="AL50" i="14" s="1"/>
  <c r="AE48" i="14"/>
  <c r="AE49" i="14" s="1"/>
  <c r="AE50" i="14" s="1"/>
  <c r="Y48" i="14"/>
  <c r="Y49" i="14" s="1"/>
  <c r="Y50" i="14" s="1"/>
  <c r="R48" i="14"/>
  <c r="R49" i="14" s="1"/>
  <c r="R50" i="14" s="1"/>
  <c r="L48" i="14"/>
  <c r="AR122" i="14"/>
  <c r="AR121" i="14"/>
  <c r="AL122" i="14"/>
  <c r="AL121" i="14"/>
  <c r="AL124" i="14" s="1"/>
  <c r="AE122" i="14"/>
  <c r="AE121" i="14"/>
  <c r="Y122" i="14"/>
  <c r="Y121" i="14"/>
  <c r="Y123" i="14" s="1"/>
  <c r="R122" i="14"/>
  <c r="R121" i="14"/>
  <c r="R124" i="14" s="1"/>
  <c r="L122" i="14"/>
  <c r="L121" i="14"/>
  <c r="L123" i="14" s="1"/>
  <c r="F122" i="14"/>
  <c r="F121" i="14"/>
  <c r="F124" i="14" s="1"/>
  <c r="AR40" i="14"/>
  <c r="AR39" i="14"/>
  <c r="AR42" i="14" s="1"/>
  <c r="AL40" i="14"/>
  <c r="AL39" i="14"/>
  <c r="AL42" i="14" s="1"/>
  <c r="AE40" i="14"/>
  <c r="AE39" i="14"/>
  <c r="AE42" i="14" s="1"/>
  <c r="Y40" i="14"/>
  <c r="Y39" i="14"/>
  <c r="Y42" i="14" s="1"/>
  <c r="R40" i="14"/>
  <c r="R39" i="14"/>
  <c r="R42" i="14" s="1"/>
  <c r="L40" i="14"/>
  <c r="L39" i="14"/>
  <c r="Y124" i="14" l="1"/>
  <c r="AE124" i="14"/>
  <c r="AR124" i="14"/>
  <c r="L124" i="14"/>
  <c r="AR123" i="14"/>
  <c r="AL123" i="14"/>
  <c r="AE123" i="14"/>
  <c r="R123" i="14"/>
  <c r="F123" i="14"/>
  <c r="AR41" i="14"/>
  <c r="AL41" i="14"/>
  <c r="AE41" i="14"/>
  <c r="Y41" i="14"/>
  <c r="R41" i="14"/>
  <c r="S49" i="14"/>
  <c r="AS49" i="14"/>
  <c r="AM49" i="14"/>
  <c r="AF49" i="14"/>
  <c r="Z49" i="14"/>
  <c r="M49" i="14"/>
  <c r="AS41" i="14"/>
  <c r="AM41" i="14"/>
  <c r="AF41" i="14"/>
  <c r="Z41" i="14"/>
  <c r="S41" i="14"/>
  <c r="M41" i="14"/>
  <c r="G132" i="14"/>
  <c r="G124" i="14"/>
  <c r="AQ134" i="14" l="1"/>
  <c r="AQ126" i="14"/>
  <c r="AD134" i="14"/>
  <c r="AD126" i="14"/>
  <c r="Q134" i="14"/>
  <c r="Q126" i="14"/>
  <c r="M124" i="14"/>
  <c r="K134" i="14"/>
  <c r="K126" i="14"/>
  <c r="AQ52" i="14" l="1"/>
  <c r="AD52" i="14"/>
  <c r="Q52" i="14"/>
  <c r="K52" i="14"/>
  <c r="M40" i="14"/>
  <c r="S40" i="14" s="1"/>
  <c r="Z40" i="14" s="1"/>
  <c r="AF40" i="14" s="1"/>
  <c r="AM40" i="14" s="1"/>
  <c r="AS40" i="14" s="1"/>
  <c r="M39" i="14"/>
  <c r="S39" i="14" s="1"/>
  <c r="Z39" i="14" s="1"/>
  <c r="AF39" i="14" s="1"/>
  <c r="AM39" i="14" s="1"/>
  <c r="AS39" i="14" s="1"/>
  <c r="AQ101" i="14" l="1"/>
  <c r="AK101" i="14"/>
  <c r="AD101" i="14"/>
  <c r="X101" i="14"/>
  <c r="Q101" i="14"/>
  <c r="AQ98" i="14"/>
  <c r="AK98" i="14"/>
  <c r="AD98" i="14"/>
  <c r="X98" i="14"/>
  <c r="Q98" i="14"/>
  <c r="K101" i="14"/>
  <c r="K98" i="14"/>
  <c r="X16" i="14"/>
  <c r="AD16" i="14"/>
  <c r="AK16" i="14"/>
  <c r="AQ16" i="14"/>
  <c r="AQ19" i="14"/>
  <c r="AK19" i="14"/>
  <c r="AD19" i="14"/>
  <c r="F29" i="14"/>
  <c r="L49" i="14"/>
  <c r="L50" i="14" s="1"/>
  <c r="F49" i="14"/>
  <c r="L42" i="14" l="1"/>
  <c r="L41" i="14"/>
  <c r="AT100" i="14" l="1"/>
  <c r="AN100" i="14"/>
  <c r="AG100" i="14"/>
  <c r="AA100" i="14"/>
  <c r="T100" i="14"/>
  <c r="N100" i="14"/>
  <c r="AT97" i="14"/>
  <c r="AN97" i="14"/>
  <c r="AG97" i="14"/>
  <c r="AA97" i="14"/>
  <c r="T97" i="14"/>
  <c r="N97" i="14"/>
  <c r="H100" i="14"/>
  <c r="H97" i="14"/>
  <c r="AT18" i="14"/>
  <c r="AN18" i="14"/>
  <c r="AG18" i="14"/>
  <c r="AA18" i="14"/>
  <c r="T18" i="14"/>
  <c r="N18" i="14"/>
  <c r="AT15" i="14"/>
  <c r="AN15" i="14"/>
  <c r="AG15" i="14"/>
  <c r="AA15" i="14"/>
  <c r="T15" i="14"/>
  <c r="N15" i="14"/>
  <c r="F41" i="14" l="1"/>
  <c r="F42" i="14"/>
  <c r="R9" i="14" l="1"/>
  <c r="M9" i="14"/>
  <c r="AR30" i="14" l="1"/>
  <c r="AR21" i="14"/>
  <c r="AR14" i="14"/>
  <c r="AE112" i="14"/>
  <c r="AE103" i="14"/>
  <c r="AE96" i="14"/>
  <c r="AE30" i="14"/>
  <c r="AE21" i="14"/>
  <c r="AE14" i="14"/>
  <c r="R112" i="14"/>
  <c r="L112" i="14"/>
  <c r="L103" i="14"/>
  <c r="R103" i="14"/>
  <c r="R96" i="14"/>
  <c r="L96" i="14"/>
  <c r="R30" i="14"/>
  <c r="L30" i="14"/>
  <c r="L21" i="14"/>
  <c r="R21" i="14"/>
  <c r="R14" i="14"/>
  <c r="AQ112" i="14"/>
  <c r="AQ103" i="14"/>
  <c r="AQ96" i="14"/>
  <c r="AQ30" i="14"/>
  <c r="AQ21" i="14"/>
  <c r="AD112" i="14"/>
  <c r="AD103" i="14"/>
  <c r="AD96" i="14"/>
  <c r="AD30" i="14"/>
  <c r="AD21" i="14"/>
  <c r="Q112" i="14"/>
  <c r="Q103" i="14"/>
  <c r="Q96" i="14"/>
  <c r="Q30" i="14"/>
  <c r="Q21" i="14"/>
  <c r="K112" i="14"/>
  <c r="K103" i="14"/>
  <c r="K96" i="14"/>
  <c r="K30" i="14"/>
  <c r="K21" i="14"/>
  <c r="N33" i="14" l="1"/>
  <c r="AS26" i="14"/>
  <c r="G48" i="14"/>
  <c r="M48" i="14" s="1"/>
  <c r="S48" i="14" s="1"/>
  <c r="Z48" i="14" s="1"/>
  <c r="AF48" i="14" s="1"/>
  <c r="AM48" i="14" s="1"/>
  <c r="AS48" i="14" s="1"/>
  <c r="G28" i="14"/>
  <c r="M28" i="14" s="1"/>
  <c r="S28" i="14" s="1"/>
  <c r="Z28" i="14" s="1"/>
  <c r="AF28" i="14" s="1"/>
  <c r="AM28" i="14" s="1"/>
  <c r="AS28" i="14" s="1"/>
  <c r="G27" i="14"/>
  <c r="M27" i="14" s="1"/>
  <c r="S27" i="14" s="1"/>
  <c r="Z27" i="14" s="1"/>
  <c r="AF27" i="14" s="1"/>
  <c r="AM27" i="14" s="1"/>
  <c r="AS27" i="14" s="1"/>
  <c r="G26" i="14"/>
  <c r="M26" i="14" s="1"/>
  <c r="S26" i="14" s="1"/>
  <c r="Z26" i="14" s="1"/>
  <c r="AF26" i="14" s="1"/>
  <c r="AM26" i="14" s="1"/>
  <c r="G25" i="14"/>
  <c r="M25" i="14" s="1"/>
  <c r="S25" i="14" s="1"/>
  <c r="Z25" i="14" s="1"/>
  <c r="AF25" i="14" s="1"/>
  <c r="AM25" i="14" s="1"/>
  <c r="AS25" i="14" s="1"/>
  <c r="N34" i="14" l="1"/>
  <c r="O34" i="14" s="1"/>
  <c r="O33" i="14"/>
  <c r="T33" i="14"/>
  <c r="AM160" i="14"/>
  <c r="AM153" i="14"/>
  <c r="AM147" i="14"/>
  <c r="AM141" i="14"/>
  <c r="AS136" i="14"/>
  <c r="AS133" i="14"/>
  <c r="AS125" i="14"/>
  <c r="AS111" i="14"/>
  <c r="AS102" i="14"/>
  <c r="AS99" i="14"/>
  <c r="AS95" i="14"/>
  <c r="AM78" i="14"/>
  <c r="AM71" i="14"/>
  <c r="AM65" i="14"/>
  <c r="AM59" i="14"/>
  <c r="AS54" i="14"/>
  <c r="AS51" i="14"/>
  <c r="AS43" i="14"/>
  <c r="AS29" i="14"/>
  <c r="AS20" i="14"/>
  <c r="AS17" i="14"/>
  <c r="AM146" i="14"/>
  <c r="AM140" i="14"/>
  <c r="AM136" i="14"/>
  <c r="AM133" i="14"/>
  <c r="AM125" i="14"/>
  <c r="AM111" i="14"/>
  <c r="AM102" i="14"/>
  <c r="AM99" i="14"/>
  <c r="AM95" i="14"/>
  <c r="AM77" i="14"/>
  <c r="AM70" i="14"/>
  <c r="AM64" i="14"/>
  <c r="Z153" i="14"/>
  <c r="Z147" i="14"/>
  <c r="Z141" i="14"/>
  <c r="AF136" i="14"/>
  <c r="AF133" i="14"/>
  <c r="AF125" i="14"/>
  <c r="AF111" i="14"/>
  <c r="AF102" i="14"/>
  <c r="AF99" i="14"/>
  <c r="AF95" i="14"/>
  <c r="AF54" i="14"/>
  <c r="AF51" i="14"/>
  <c r="AF43" i="14"/>
  <c r="AF29" i="14"/>
  <c r="AF20" i="14"/>
  <c r="AF17" i="14"/>
  <c r="Z159" i="14"/>
  <c r="Z152" i="14"/>
  <c r="Z146" i="14"/>
  <c r="Z136" i="14"/>
  <c r="Z133" i="14"/>
  <c r="Z125" i="14"/>
  <c r="Z111" i="14"/>
  <c r="Z102" i="14"/>
  <c r="Z99" i="14"/>
  <c r="Z95" i="14"/>
  <c r="Y20" i="14"/>
  <c r="Z20" i="14"/>
  <c r="Z17" i="14"/>
  <c r="X54" i="14"/>
  <c r="X51" i="14"/>
  <c r="X43" i="14"/>
  <c r="X29" i="14"/>
  <c r="X20" i="14"/>
  <c r="X17" i="14"/>
  <c r="E161" i="14"/>
  <c r="E160" i="14"/>
  <c r="E159" i="14"/>
  <c r="AA33" i="14" l="1"/>
  <c r="T34" i="14"/>
  <c r="U34" i="14" s="1"/>
  <c r="U33" i="14"/>
  <c r="AQ136" i="14"/>
  <c r="AQ133" i="14"/>
  <c r="AQ125" i="14"/>
  <c r="AQ111" i="14"/>
  <c r="AQ102" i="14"/>
  <c r="AQ99" i="14"/>
  <c r="AQ95" i="14"/>
  <c r="AQ17" i="14"/>
  <c r="AK111" i="14"/>
  <c r="AK102" i="14"/>
  <c r="AK99" i="14"/>
  <c r="AK95" i="14"/>
  <c r="AK141" i="14"/>
  <c r="AK140" i="14"/>
  <c r="AK147" i="14"/>
  <c r="AK146" i="14"/>
  <c r="AK153" i="14"/>
  <c r="AK152" i="14"/>
  <c r="AK160" i="14"/>
  <c r="AK159" i="14"/>
  <c r="AK78" i="14"/>
  <c r="AK71" i="14"/>
  <c r="AK65" i="14"/>
  <c r="AK59" i="14"/>
  <c r="AK77" i="14"/>
  <c r="AK70" i="14"/>
  <c r="AK64" i="14"/>
  <c r="AK58" i="14"/>
  <c r="AK29" i="14"/>
  <c r="AK20" i="14"/>
  <c r="AK17" i="14"/>
  <c r="L154" i="14"/>
  <c r="L153" i="14"/>
  <c r="L152" i="14"/>
  <c r="L148" i="14"/>
  <c r="L147" i="14"/>
  <c r="L146" i="14"/>
  <c r="L142" i="14"/>
  <c r="L141" i="14"/>
  <c r="L140" i="14"/>
  <c r="L79" i="14"/>
  <c r="L78" i="14"/>
  <c r="L77" i="14"/>
  <c r="Q136" i="14"/>
  <c r="Q133" i="14"/>
  <c r="Q125" i="14"/>
  <c r="Q111" i="14"/>
  <c r="Q102" i="14"/>
  <c r="Q99" i="14"/>
  <c r="Q95" i="14"/>
  <c r="Q54" i="14"/>
  <c r="Q51" i="14"/>
  <c r="Q43" i="14"/>
  <c r="Q29" i="14"/>
  <c r="Q20" i="14"/>
  <c r="Q17" i="14"/>
  <c r="K136" i="14"/>
  <c r="K133" i="14"/>
  <c r="K125" i="14"/>
  <c r="K111" i="14"/>
  <c r="K102" i="14"/>
  <c r="K99" i="14"/>
  <c r="K95" i="14"/>
  <c r="L72" i="14"/>
  <c r="L71" i="14"/>
  <c r="L70" i="14"/>
  <c r="L66" i="14"/>
  <c r="L65" i="14"/>
  <c r="L64" i="14"/>
  <c r="K54" i="14"/>
  <c r="K51" i="14"/>
  <c r="K43" i="14"/>
  <c r="K29" i="14"/>
  <c r="K20" i="14"/>
  <c r="K17" i="14"/>
  <c r="E136" i="14"/>
  <c r="E133" i="14"/>
  <c r="E125" i="14"/>
  <c r="E111" i="14"/>
  <c r="E102" i="14"/>
  <c r="E99" i="14"/>
  <c r="E95" i="14"/>
  <c r="E54" i="14"/>
  <c r="E51" i="14"/>
  <c r="E43" i="14"/>
  <c r="E29" i="14"/>
  <c r="E20" i="14"/>
  <c r="E17" i="14"/>
  <c r="AB33" i="14" l="1"/>
  <c r="AA34" i="14"/>
  <c r="AB34" i="14" s="1"/>
  <c r="AG33" i="14"/>
  <c r="AS132" i="14"/>
  <c r="AM132" i="14"/>
  <c r="AF132" i="14"/>
  <c r="Z132" i="14"/>
  <c r="S132" i="14"/>
  <c r="AS124" i="14"/>
  <c r="AM124" i="14"/>
  <c r="AF124" i="14"/>
  <c r="Z124" i="14"/>
  <c r="S124" i="14"/>
  <c r="M132" i="14"/>
  <c r="AS50" i="14"/>
  <c r="AM50" i="14"/>
  <c r="AF50" i="14"/>
  <c r="Z50" i="14"/>
  <c r="S50" i="14"/>
  <c r="M50" i="14"/>
  <c r="AF42" i="14"/>
  <c r="M42" i="14"/>
  <c r="AG34" i="14" l="1"/>
  <c r="AH34" i="14" s="1"/>
  <c r="AH33" i="14"/>
  <c r="AT33" i="14"/>
  <c r="AN33" i="14"/>
  <c r="AS42" i="14"/>
  <c r="AU33" i="14" l="1"/>
  <c r="AT34" i="14"/>
  <c r="AU34" i="14" s="1"/>
  <c r="AN34" i="14"/>
  <c r="AO34" i="14" s="1"/>
  <c r="AO33" i="14"/>
  <c r="AQ49" i="14"/>
  <c r="AK49" i="14"/>
  <c r="AD49" i="14"/>
  <c r="X49" i="14"/>
  <c r="Q49" i="14"/>
  <c r="K49" i="14"/>
  <c r="AM42" i="14" l="1"/>
  <c r="Z42" i="14"/>
  <c r="S42" i="14"/>
  <c r="F50" i="14"/>
  <c r="AQ41" i="14" l="1"/>
  <c r="AQ40" i="14"/>
  <c r="AQ39" i="14"/>
  <c r="AK41" i="14"/>
  <c r="AK40" i="14"/>
  <c r="AK39" i="14"/>
  <c r="AD41" i="14"/>
  <c r="AD40" i="14"/>
  <c r="AD39" i="14"/>
  <c r="X41" i="14"/>
  <c r="X40" i="14"/>
  <c r="X39" i="14"/>
  <c r="Q41" i="14"/>
  <c r="Q40" i="14"/>
  <c r="Q39" i="14"/>
  <c r="K40" i="14"/>
  <c r="K41" i="14"/>
  <c r="K39" i="14"/>
  <c r="Z77" i="14" l="1"/>
  <c r="Z70" i="14"/>
  <c r="Z64" i="14"/>
  <c r="Z58" i="14"/>
  <c r="Z54" i="14"/>
  <c r="Z51" i="14"/>
  <c r="Z43" i="14"/>
  <c r="Z29" i="14"/>
  <c r="AM58" i="14"/>
  <c r="AM54" i="14"/>
  <c r="AM51" i="14"/>
  <c r="AM43" i="14"/>
  <c r="AM29" i="14"/>
  <c r="AM20" i="14"/>
  <c r="AM17" i="14"/>
  <c r="G159" i="14"/>
  <c r="G152" i="14"/>
  <c r="G146" i="14"/>
  <c r="G140" i="14"/>
  <c r="G136" i="14"/>
  <c r="G133" i="14"/>
  <c r="G125" i="14"/>
  <c r="G111" i="14"/>
  <c r="G102" i="14"/>
  <c r="G99" i="14"/>
  <c r="G77" i="14"/>
  <c r="G70" i="14"/>
  <c r="G64" i="14"/>
  <c r="G58" i="14"/>
  <c r="G54" i="14"/>
  <c r="G51" i="14"/>
  <c r="G43" i="14"/>
  <c r="G29" i="14"/>
  <c r="G20" i="14"/>
  <c r="G17" i="14"/>
  <c r="G122" i="14" l="1"/>
  <c r="M122" i="14" s="1"/>
  <c r="S122" i="14" s="1"/>
  <c r="Z122" i="14" s="1"/>
  <c r="AF122" i="14" s="1"/>
  <c r="AM122" i="14" s="1"/>
  <c r="AS122" i="14" s="1"/>
  <c r="G121" i="14"/>
  <c r="M121" i="14" s="1"/>
  <c r="S121" i="14" s="1"/>
  <c r="Z121" i="14" s="1"/>
  <c r="AF121" i="14" s="1"/>
  <c r="AM121" i="14" s="1"/>
  <c r="AS121" i="14" s="1"/>
  <c r="AS123" i="14" l="1"/>
  <c r="S123" i="14"/>
  <c r="AF123" i="14"/>
  <c r="AM123" i="14"/>
  <c r="M123" i="14"/>
  <c r="Z123" i="14"/>
  <c r="AF131" i="14"/>
  <c r="AS131" i="14"/>
  <c r="AM131" i="14"/>
  <c r="Z131" i="14"/>
  <c r="S131" i="14"/>
  <c r="M131" i="14"/>
  <c r="K45" i="14"/>
  <c r="Q45" i="14"/>
  <c r="X45" i="14"/>
  <c r="AD45" i="14"/>
  <c r="AK45" i="14"/>
  <c r="AQ45" i="14"/>
  <c r="AL102" i="14" l="1"/>
  <c r="AL99" i="14"/>
  <c r="AL95" i="14"/>
  <c r="AL160" i="14"/>
  <c r="AL159" i="14"/>
  <c r="Y160" i="14"/>
  <c r="Y159" i="14"/>
  <c r="AL78" i="14"/>
  <c r="AL77" i="14"/>
  <c r="AL153" i="14"/>
  <c r="AL152" i="14"/>
  <c r="AL147" i="14"/>
  <c r="AL146" i="14"/>
  <c r="AL141" i="14"/>
  <c r="AL140" i="14"/>
  <c r="Y153" i="14"/>
  <c r="X153" i="14"/>
  <c r="Y152" i="14"/>
  <c r="X152" i="14"/>
  <c r="Y147" i="14"/>
  <c r="X147" i="14"/>
  <c r="Y146" i="14"/>
  <c r="X146" i="14"/>
  <c r="Y141" i="14"/>
  <c r="Y140" i="14"/>
  <c r="AE20" i="14"/>
  <c r="R111" i="14"/>
  <c r="R102" i="14"/>
  <c r="R99" i="14"/>
  <c r="AE136" i="14" l="1"/>
  <c r="AE133" i="14"/>
  <c r="AG131" i="14" s="1"/>
  <c r="AH131" i="14" s="1"/>
  <c r="AE125" i="14"/>
  <c r="AE111" i="14"/>
  <c r="AE102" i="14"/>
  <c r="AE99" i="14"/>
  <c r="AE95" i="14"/>
  <c r="Y136" i="14"/>
  <c r="Y133" i="14"/>
  <c r="AA131" i="14" s="1"/>
  <c r="AB131" i="14" s="1"/>
  <c r="Y125" i="14"/>
  <c r="Y111" i="14"/>
  <c r="Y102" i="14"/>
  <c r="Y99" i="14"/>
  <c r="Y95" i="14"/>
  <c r="AL136" i="14"/>
  <c r="AL133" i="14"/>
  <c r="AN131" i="14" s="1"/>
  <c r="AO131" i="14" s="1"/>
  <c r="AL125" i="14"/>
  <c r="AN124" i="14" s="1"/>
  <c r="AO124" i="14" s="1"/>
  <c r="AL111" i="14"/>
  <c r="AR136" i="14"/>
  <c r="AR133" i="14"/>
  <c r="AT131" i="14" s="1"/>
  <c r="AU131" i="14" s="1"/>
  <c r="AR125" i="14"/>
  <c r="AR111" i="14"/>
  <c r="AR102" i="14"/>
  <c r="AR99" i="14"/>
  <c r="AR95" i="14"/>
  <c r="AL20" i="14"/>
  <c r="R20" i="14"/>
  <c r="R125" i="14"/>
  <c r="T124" i="14" s="1"/>
  <c r="U124" i="14" s="1"/>
  <c r="AT124" i="14" l="1"/>
  <c r="AU124" i="14" s="1"/>
  <c r="AT132" i="14"/>
  <c r="AU132" i="14" s="1"/>
  <c r="AG124" i="14"/>
  <c r="AH124" i="14" s="1"/>
  <c r="AG132" i="14"/>
  <c r="AH132" i="14" s="1"/>
  <c r="AA132" i="14"/>
  <c r="AB132" i="14" s="1"/>
  <c r="AA124" i="14"/>
  <c r="AB124" i="14" s="1"/>
  <c r="AG123" i="14"/>
  <c r="AH123" i="14" s="1"/>
  <c r="AT123" i="14"/>
  <c r="AU123" i="14" s="1"/>
  <c r="AN123" i="14"/>
  <c r="AO123" i="14" s="1"/>
  <c r="AA123" i="14"/>
  <c r="AB123" i="14" s="1"/>
  <c r="T123" i="14"/>
  <c r="U123" i="14" s="1"/>
  <c r="F17" i="14" l="1"/>
  <c r="R136" i="14" l="1"/>
  <c r="R133" i="14"/>
  <c r="R95" i="14"/>
  <c r="T131" i="14" l="1"/>
  <c r="U131" i="14" s="1"/>
  <c r="T132" i="14"/>
  <c r="U132" i="14" s="1"/>
  <c r="L136" i="14"/>
  <c r="L133" i="14"/>
  <c r="L125" i="14"/>
  <c r="N124" i="14" s="1"/>
  <c r="O124" i="14" s="1"/>
  <c r="L111" i="14"/>
  <c r="L102" i="14"/>
  <c r="L99" i="14"/>
  <c r="L95" i="14"/>
  <c r="L20" i="14"/>
  <c r="F161" i="14"/>
  <c r="F160" i="14"/>
  <c r="F159" i="14"/>
  <c r="F154" i="14"/>
  <c r="F153" i="14"/>
  <c r="F152" i="14"/>
  <c r="F148" i="14"/>
  <c r="F147" i="14"/>
  <c r="F146" i="14"/>
  <c r="F142" i="14"/>
  <c r="F141" i="14"/>
  <c r="F140" i="14"/>
  <c r="F136" i="14"/>
  <c r="F133" i="14"/>
  <c r="H132" i="14" s="1"/>
  <c r="I132" i="14" s="1"/>
  <c r="F125" i="14"/>
  <c r="H124" i="14" s="1"/>
  <c r="I124" i="14" s="1"/>
  <c r="F111" i="14"/>
  <c r="F102" i="14"/>
  <c r="F99" i="14"/>
  <c r="F95" i="14"/>
  <c r="C108" i="14"/>
  <c r="C109" i="14"/>
  <c r="C110" i="14"/>
  <c r="C107" i="14"/>
  <c r="C92" i="14"/>
  <c r="C93" i="14"/>
  <c r="C94" i="14"/>
  <c r="C91" i="14"/>
  <c r="Y78" i="14"/>
  <c r="Y77" i="14"/>
  <c r="AL70" i="14"/>
  <c r="AL64" i="14"/>
  <c r="AL58" i="14"/>
  <c r="Y71" i="14"/>
  <c r="Y70" i="14"/>
  <c r="Y65" i="14"/>
  <c r="Y64" i="14"/>
  <c r="Y59" i="14"/>
  <c r="Y58" i="14"/>
  <c r="F79" i="14"/>
  <c r="F78" i="14"/>
  <c r="F77" i="14"/>
  <c r="F72" i="14"/>
  <c r="F71" i="14"/>
  <c r="F70" i="14"/>
  <c r="F66" i="14"/>
  <c r="F65" i="14"/>
  <c r="F64" i="14"/>
  <c r="F58" i="14"/>
  <c r="F60" i="14"/>
  <c r="F59" i="14"/>
  <c r="F54" i="14"/>
  <c r="L54" i="14"/>
  <c r="R54" i="14"/>
  <c r="Y54" i="14"/>
  <c r="AE54" i="14"/>
  <c r="AL54" i="14"/>
  <c r="AL51" i="14"/>
  <c r="AE51" i="14"/>
  <c r="AG50" i="14" s="1"/>
  <c r="AH50" i="14" s="1"/>
  <c r="Y51" i="14"/>
  <c r="AA50" i="14" s="1"/>
  <c r="AB50" i="14" s="1"/>
  <c r="R51" i="14"/>
  <c r="L51" i="14"/>
  <c r="AL43" i="14"/>
  <c r="AN42" i="14" s="1"/>
  <c r="AE43" i="14"/>
  <c r="AG42" i="14" s="1"/>
  <c r="Y43" i="14"/>
  <c r="AA42" i="14" s="1"/>
  <c r="R43" i="14"/>
  <c r="T42" i="14" s="1"/>
  <c r="L43" i="14"/>
  <c r="N42" i="14" s="1"/>
  <c r="AL29" i="14"/>
  <c r="AE29" i="14"/>
  <c r="Y29" i="14"/>
  <c r="R29" i="14"/>
  <c r="L29" i="14"/>
  <c r="N49" i="14" l="1"/>
  <c r="N50" i="14"/>
  <c r="N131" i="14"/>
  <c r="O131" i="14" s="1"/>
  <c r="N132" i="14"/>
  <c r="O132" i="14" s="1"/>
  <c r="AN132" i="14"/>
  <c r="AO132" i="14" s="1"/>
  <c r="AN50" i="14"/>
  <c r="AO50" i="14" s="1"/>
  <c r="T49" i="14"/>
  <c r="T50" i="14"/>
  <c r="AO42" i="14"/>
  <c r="N123" i="14"/>
  <c r="O123" i="14" s="1"/>
  <c r="H121" i="14"/>
  <c r="H123" i="14"/>
  <c r="I123" i="14" s="1"/>
  <c r="H122" i="14"/>
  <c r="I122" i="14" s="1"/>
  <c r="H131" i="14"/>
  <c r="I131" i="14" s="1"/>
  <c r="AN41" i="14"/>
  <c r="AO41" i="14" s="1"/>
  <c r="AG41" i="14"/>
  <c r="AH41" i="14" s="1"/>
  <c r="N41" i="14"/>
  <c r="AA41" i="14"/>
  <c r="AB41" i="14" s="1"/>
  <c r="T41" i="14"/>
  <c r="AL109" i="14"/>
  <c r="AE109" i="14"/>
  <c r="Y109" i="14"/>
  <c r="R109" i="14"/>
  <c r="L109" i="14"/>
  <c r="F109" i="14"/>
  <c r="R108" i="14"/>
  <c r="AL108" i="14"/>
  <c r="AE108" i="14"/>
  <c r="Y108" i="14"/>
  <c r="L108" i="14"/>
  <c r="F108" i="14"/>
  <c r="R91" i="14"/>
  <c r="AL91" i="14"/>
  <c r="L91" i="14"/>
  <c r="AE91" i="14"/>
  <c r="F91" i="14"/>
  <c r="Y91" i="14"/>
  <c r="AL110" i="14"/>
  <c r="AE110" i="14"/>
  <c r="Y110" i="14"/>
  <c r="R110" i="14"/>
  <c r="L110" i="14"/>
  <c r="F110" i="14"/>
  <c r="F94" i="14"/>
  <c r="AL94" i="14"/>
  <c r="AE94" i="14"/>
  <c r="Y94" i="14"/>
  <c r="R94" i="14"/>
  <c r="L94" i="14"/>
  <c r="AL93" i="14"/>
  <c r="AE93" i="14"/>
  <c r="Y93" i="14"/>
  <c r="R93" i="14"/>
  <c r="L93" i="14"/>
  <c r="F93" i="14"/>
  <c r="AL92" i="14"/>
  <c r="AE92" i="14"/>
  <c r="Y92" i="14"/>
  <c r="R92" i="14"/>
  <c r="L92" i="14"/>
  <c r="F92" i="14"/>
  <c r="AL28" i="14"/>
  <c r="AL27" i="14"/>
  <c r="AL26" i="14"/>
  <c r="AE28" i="14"/>
  <c r="AE27" i="14"/>
  <c r="AE26" i="14"/>
  <c r="Y28" i="14"/>
  <c r="Y27" i="14"/>
  <c r="Y26" i="14"/>
  <c r="R28" i="14"/>
  <c r="R27" i="14"/>
  <c r="R26" i="14"/>
  <c r="L26" i="14"/>
  <c r="L27" i="14"/>
  <c r="L28" i="14"/>
  <c r="F26" i="14"/>
  <c r="F27" i="14"/>
  <c r="F28" i="14"/>
  <c r="AL17" i="14"/>
  <c r="AE17" i="14"/>
  <c r="Y17" i="14"/>
  <c r="R17" i="14"/>
  <c r="L17" i="14"/>
  <c r="F51" i="14"/>
  <c r="H42" i="14"/>
  <c r="AL12" i="14"/>
  <c r="AL11" i="14"/>
  <c r="AL10" i="14"/>
  <c r="AL9" i="14"/>
  <c r="AE12" i="14"/>
  <c r="AE11" i="14"/>
  <c r="AE10" i="14"/>
  <c r="AE9" i="14"/>
  <c r="Y12" i="14"/>
  <c r="Y11" i="14"/>
  <c r="Y10" i="14"/>
  <c r="Y9" i="14"/>
  <c r="R12" i="14"/>
  <c r="R11" i="14"/>
  <c r="R10" i="14"/>
  <c r="L10" i="14"/>
  <c r="L11" i="14"/>
  <c r="L12" i="14"/>
  <c r="L9" i="14"/>
  <c r="F10" i="14"/>
  <c r="F11" i="14"/>
  <c r="F12" i="14"/>
  <c r="F9" i="14"/>
  <c r="O50" i="14" l="1"/>
  <c r="U50" i="14"/>
  <c r="U49" i="14"/>
  <c r="O49" i="14"/>
  <c r="U41" i="14"/>
  <c r="O41" i="14"/>
  <c r="H49" i="14"/>
  <c r="H50" i="14"/>
  <c r="H125" i="14"/>
  <c r="O42" i="14"/>
  <c r="AH42" i="14"/>
  <c r="U42" i="14"/>
  <c r="AB42" i="14"/>
  <c r="AA49" i="14"/>
  <c r="AB49" i="14" s="1"/>
  <c r="AN49" i="14"/>
  <c r="AO49" i="14" s="1"/>
  <c r="AG49" i="14"/>
  <c r="AH49" i="14" s="1"/>
  <c r="H39" i="14"/>
  <c r="H40" i="14"/>
  <c r="H41" i="14"/>
  <c r="X141" i="14"/>
  <c r="X140" i="14"/>
  <c r="X71" i="14"/>
  <c r="X70" i="14"/>
  <c r="X65" i="14"/>
  <c r="X64" i="14"/>
  <c r="X59" i="14"/>
  <c r="X58" i="14"/>
  <c r="E154" i="14"/>
  <c r="E153" i="14"/>
  <c r="E152" i="14"/>
  <c r="E148" i="14"/>
  <c r="E147" i="14"/>
  <c r="E146" i="14"/>
  <c r="E142" i="14"/>
  <c r="E141" i="14"/>
  <c r="E140" i="14"/>
  <c r="E72" i="14"/>
  <c r="E71" i="14"/>
  <c r="E70" i="14"/>
  <c r="E66" i="14"/>
  <c r="E65" i="14"/>
  <c r="E64" i="14"/>
  <c r="E60" i="14"/>
  <c r="E59" i="14"/>
  <c r="E58" i="14"/>
  <c r="E79" i="14"/>
  <c r="E78" i="14"/>
  <c r="E77" i="14"/>
  <c r="K145" i="14"/>
  <c r="K139" i="14"/>
  <c r="AC84" i="14"/>
  <c r="AP84" i="14"/>
  <c r="AQ127" i="14"/>
  <c r="AK127" i="14"/>
  <c r="AD127" i="14"/>
  <c r="X127" i="14"/>
  <c r="Q127" i="14"/>
  <c r="K127" i="14"/>
  <c r="E127" i="14"/>
  <c r="AQ118" i="14"/>
  <c r="AK118" i="14"/>
  <c r="AD118" i="14"/>
  <c r="X118" i="14"/>
  <c r="Q118" i="14"/>
  <c r="K118" i="14"/>
  <c r="E118" i="14"/>
  <c r="AQ104" i="14"/>
  <c r="AK104" i="14"/>
  <c r="AD104" i="14"/>
  <c r="X104" i="14"/>
  <c r="Q104" i="14"/>
  <c r="K104" i="14"/>
  <c r="E104" i="14"/>
  <c r="E101" i="14"/>
  <c r="AQ88" i="14"/>
  <c r="AK88" i="14"/>
  <c r="AD88" i="14"/>
  <c r="X88" i="14"/>
  <c r="Q88" i="14"/>
  <c r="K88" i="14"/>
  <c r="E88" i="14"/>
  <c r="AQ36" i="14"/>
  <c r="AK36" i="14"/>
  <c r="AD36" i="14"/>
  <c r="X36" i="14"/>
  <c r="Q36" i="14"/>
  <c r="K36" i="14"/>
  <c r="AQ22" i="14"/>
  <c r="AK22" i="14"/>
  <c r="AD22" i="14"/>
  <c r="X22" i="14"/>
  <c r="Q22" i="14"/>
  <c r="K22" i="14"/>
  <c r="X19" i="14"/>
  <c r="Q19" i="14"/>
  <c r="K19" i="14"/>
  <c r="Q16" i="14"/>
  <c r="K16" i="14"/>
  <c r="AQ6" i="14"/>
  <c r="AK6" i="14"/>
  <c r="AD6" i="14"/>
  <c r="X6" i="14"/>
  <c r="Q6" i="14"/>
  <c r="K6" i="14"/>
  <c r="Q84" i="14"/>
  <c r="X78" i="14"/>
  <c r="X77" i="14"/>
  <c r="I41" i="14" l="1"/>
  <c r="I49" i="14"/>
  <c r="I50" i="14"/>
  <c r="I42" i="14"/>
  <c r="H43" i="14"/>
  <c r="G92" i="14"/>
  <c r="M92" i="14" s="1"/>
  <c r="S92" i="14" s="1"/>
  <c r="Z92" i="14" s="1"/>
  <c r="AF92" i="14" s="1"/>
  <c r="AM92" i="14" s="1"/>
  <c r="AS92" i="14" s="1"/>
  <c r="G93" i="14"/>
  <c r="M93" i="14" s="1"/>
  <c r="S93" i="14" s="1"/>
  <c r="Z93" i="14" s="1"/>
  <c r="AF93" i="14" s="1"/>
  <c r="AM93" i="14" s="1"/>
  <c r="AS93" i="14" s="1"/>
  <c r="G94" i="14"/>
  <c r="M94" i="14" s="1"/>
  <c r="S94" i="14" s="1"/>
  <c r="Z94" i="14" s="1"/>
  <c r="AF94" i="14" s="1"/>
  <c r="AM94" i="14" s="1"/>
  <c r="AS94" i="14" s="1"/>
  <c r="G91" i="14"/>
  <c r="M91" i="14" l="1"/>
  <c r="S91" i="14" s="1"/>
  <c r="Z91" i="14" s="1"/>
  <c r="AF91" i="14" s="1"/>
  <c r="AM91" i="14" s="1"/>
  <c r="AS91" i="14" s="1"/>
  <c r="G115" i="14"/>
  <c r="M115" i="14" s="1"/>
  <c r="S115" i="14" s="1"/>
  <c r="G110" i="14"/>
  <c r="G109" i="14"/>
  <c r="G108" i="14"/>
  <c r="G107" i="14"/>
  <c r="S102" i="14"/>
  <c r="S99" i="14"/>
  <c r="H94" i="14"/>
  <c r="I94" i="14" s="1"/>
  <c r="H93" i="14"/>
  <c r="I93" i="14" s="1"/>
  <c r="H92" i="14"/>
  <c r="I92" i="14" s="1"/>
  <c r="H91" i="14"/>
  <c r="I40" i="14"/>
  <c r="H28" i="14"/>
  <c r="I28" i="14" s="1"/>
  <c r="H27" i="14"/>
  <c r="I27" i="14" s="1"/>
  <c r="N25" i="14"/>
  <c r="M12" i="14"/>
  <c r="H12" i="14"/>
  <c r="I12" i="14" s="1"/>
  <c r="M11" i="14"/>
  <c r="N11" i="14" s="1"/>
  <c r="O11" i="14" s="1"/>
  <c r="H11" i="14"/>
  <c r="I11" i="14" s="1"/>
  <c r="M10" i="14"/>
  <c r="H10" i="14"/>
  <c r="I10" i="14" s="1"/>
  <c r="H9" i="14"/>
  <c r="T115" i="14" l="1"/>
  <c r="Z115" i="14"/>
  <c r="H115" i="14"/>
  <c r="H107" i="14"/>
  <c r="I107" i="14" s="1"/>
  <c r="M107" i="14"/>
  <c r="S107" i="14" s="1"/>
  <c r="Z107" i="14" s="1"/>
  <c r="AF107" i="14" s="1"/>
  <c r="AM107" i="14" s="1"/>
  <c r="AS107" i="14" s="1"/>
  <c r="M108" i="14"/>
  <c r="S108" i="14" s="1"/>
  <c r="Z108" i="14" s="1"/>
  <c r="AF108" i="14" s="1"/>
  <c r="AM108" i="14" s="1"/>
  <c r="AS108" i="14" s="1"/>
  <c r="H109" i="14"/>
  <c r="I109" i="14" s="1"/>
  <c r="M109" i="14"/>
  <c r="S109" i="14" s="1"/>
  <c r="Z109" i="14" s="1"/>
  <c r="AF109" i="14" s="1"/>
  <c r="AM109" i="14" s="1"/>
  <c r="AS109" i="14" s="1"/>
  <c r="H110" i="14"/>
  <c r="I110" i="14" s="1"/>
  <c r="M110" i="14"/>
  <c r="S110" i="14" s="1"/>
  <c r="Z110" i="14" s="1"/>
  <c r="AF110" i="14" s="1"/>
  <c r="AM110" i="14" s="1"/>
  <c r="AS110" i="14" s="1"/>
  <c r="H48" i="14"/>
  <c r="G130" i="14"/>
  <c r="M130" i="14" s="1"/>
  <c r="S130" i="14" s="1"/>
  <c r="Z130" i="14" s="1"/>
  <c r="AF130" i="14" s="1"/>
  <c r="AM130" i="14" s="1"/>
  <c r="AS130" i="14" s="1"/>
  <c r="T122" i="14"/>
  <c r="U122" i="14" s="1"/>
  <c r="N122" i="14"/>
  <c r="N121" i="14"/>
  <c r="T121" i="14"/>
  <c r="N40" i="14"/>
  <c r="N39" i="14"/>
  <c r="N48" i="14"/>
  <c r="I91" i="14"/>
  <c r="H95" i="14"/>
  <c r="O25" i="14"/>
  <c r="I9" i="14"/>
  <c r="H13" i="14"/>
  <c r="S9" i="14"/>
  <c r="Z9" i="14" s="1"/>
  <c r="AF9" i="14" s="1"/>
  <c r="AM9" i="14" s="1"/>
  <c r="AS9" i="14" s="1"/>
  <c r="S12" i="14"/>
  <c r="T12" i="14" s="1"/>
  <c r="U12" i="14" s="1"/>
  <c r="S10" i="14"/>
  <c r="T10" i="14" s="1"/>
  <c r="U10" i="14" s="1"/>
  <c r="S11" i="14"/>
  <c r="Z11" i="14" s="1"/>
  <c r="AF11" i="14" s="1"/>
  <c r="AM11" i="14" s="1"/>
  <c r="AS11" i="14" s="1"/>
  <c r="I39" i="14"/>
  <c r="N28" i="14"/>
  <c r="O28" i="14" s="1"/>
  <c r="N12" i="14"/>
  <c r="O12" i="14" s="1"/>
  <c r="N9" i="14"/>
  <c r="N10" i="14"/>
  <c r="O10" i="14" s="1"/>
  <c r="I121" i="14"/>
  <c r="N92" i="14"/>
  <c r="O92" i="14" s="1"/>
  <c r="N93" i="14"/>
  <c r="O93" i="14" s="1"/>
  <c r="N94" i="14"/>
  <c r="O94" i="14" s="1"/>
  <c r="H108" i="14"/>
  <c r="I108" i="14" s="1"/>
  <c r="N91" i="14"/>
  <c r="N26" i="14"/>
  <c r="O26" i="14" s="1"/>
  <c r="H25" i="14"/>
  <c r="H26" i="14"/>
  <c r="I26" i="14" s="1"/>
  <c r="AF115" i="14" l="1"/>
  <c r="AA115" i="14"/>
  <c r="I115" i="14"/>
  <c r="H116" i="14"/>
  <c r="I116" i="14" s="1"/>
  <c r="U115" i="14"/>
  <c r="T116" i="14"/>
  <c r="U116" i="14" s="1"/>
  <c r="N115" i="14"/>
  <c r="N108" i="14"/>
  <c r="O108" i="14" s="1"/>
  <c r="H51" i="14"/>
  <c r="I51" i="14" s="1"/>
  <c r="N51" i="14"/>
  <c r="O51" i="14" s="1"/>
  <c r="O40" i="14"/>
  <c r="H102" i="14"/>
  <c r="H99" i="14"/>
  <c r="H17" i="14"/>
  <c r="H20" i="14"/>
  <c r="T48" i="14"/>
  <c r="O39" i="14"/>
  <c r="N43" i="14"/>
  <c r="O43" i="14" s="1"/>
  <c r="T125" i="14"/>
  <c r="O121" i="14"/>
  <c r="N125" i="14"/>
  <c r="H130" i="14"/>
  <c r="H133" i="14" s="1"/>
  <c r="U121" i="14"/>
  <c r="AA40" i="14"/>
  <c r="AB40" i="14" s="1"/>
  <c r="T40" i="14"/>
  <c r="T39" i="14"/>
  <c r="AA39" i="14"/>
  <c r="I48" i="14"/>
  <c r="O48" i="14"/>
  <c r="O122" i="14"/>
  <c r="Z10" i="14"/>
  <c r="AA10" i="14" s="1"/>
  <c r="I125" i="14"/>
  <c r="I43" i="14"/>
  <c r="AN11" i="14"/>
  <c r="AO11" i="14" s="1"/>
  <c r="O91" i="14"/>
  <c r="N95" i="14"/>
  <c r="H111" i="14"/>
  <c r="H152" i="14" s="1"/>
  <c r="O9" i="14"/>
  <c r="N13" i="14"/>
  <c r="N109" i="14"/>
  <c r="O109" i="14" s="1"/>
  <c r="AN9" i="14"/>
  <c r="H29" i="14"/>
  <c r="AG9" i="14"/>
  <c r="AA9" i="14"/>
  <c r="Z12" i="14"/>
  <c r="AF12" i="14" s="1"/>
  <c r="T9" i="14"/>
  <c r="T11" i="14"/>
  <c r="U11" i="14" s="1"/>
  <c r="AG11" i="14"/>
  <c r="AH11" i="14" s="1"/>
  <c r="AA11" i="14"/>
  <c r="AB11" i="14" s="1"/>
  <c r="T28" i="14"/>
  <c r="U28" i="14" s="1"/>
  <c r="T25" i="14"/>
  <c r="U25" i="14" s="1"/>
  <c r="T91" i="14"/>
  <c r="AA121" i="14"/>
  <c r="AA92" i="14"/>
  <c r="AB92" i="14" s="1"/>
  <c r="T94" i="14"/>
  <c r="U94" i="14" s="1"/>
  <c r="T92" i="14"/>
  <c r="U92" i="14" s="1"/>
  <c r="T108" i="14"/>
  <c r="U108" i="14" s="1"/>
  <c r="N107" i="14"/>
  <c r="N27" i="14"/>
  <c r="N29" i="14" s="1"/>
  <c r="I25" i="14"/>
  <c r="N110" i="14"/>
  <c r="O110" i="14" s="1"/>
  <c r="T109" i="14"/>
  <c r="U109" i="14" s="1"/>
  <c r="T93" i="14"/>
  <c r="U93" i="14" s="1"/>
  <c r="AA91" i="14"/>
  <c r="T26" i="14"/>
  <c r="U26" i="14" s="1"/>
  <c r="AA122" i="14"/>
  <c r="AB122" i="14" s="1"/>
  <c r="AA94" i="14"/>
  <c r="AB94" i="14" s="1"/>
  <c r="AA93" i="14"/>
  <c r="AB93" i="14" s="1"/>
  <c r="AA25" i="14"/>
  <c r="H71" i="14" l="1"/>
  <c r="N54" i="14"/>
  <c r="H70" i="14"/>
  <c r="H54" i="14"/>
  <c r="AA116" i="14"/>
  <c r="AB116" i="14" s="1"/>
  <c r="AB115" i="14"/>
  <c r="H146" i="14"/>
  <c r="H136" i="14"/>
  <c r="AM115" i="14"/>
  <c r="AG115" i="14"/>
  <c r="O115" i="14"/>
  <c r="N116" i="14"/>
  <c r="O116" i="14" s="1"/>
  <c r="H140" i="14"/>
  <c r="T43" i="14"/>
  <c r="U43" i="14" s="1"/>
  <c r="U40" i="14"/>
  <c r="T51" i="14"/>
  <c r="U51" i="14" s="1"/>
  <c r="N102" i="14"/>
  <c r="N99" i="14"/>
  <c r="H58" i="14"/>
  <c r="H77" i="14" s="1"/>
  <c r="N20" i="14"/>
  <c r="H65" i="14" s="1"/>
  <c r="N17" i="14"/>
  <c r="O125" i="14"/>
  <c r="U125" i="14"/>
  <c r="AA48" i="14"/>
  <c r="AA51" i="14" s="1"/>
  <c r="U48" i="14"/>
  <c r="AA43" i="14"/>
  <c r="I17" i="14"/>
  <c r="AA125" i="14"/>
  <c r="N130" i="14"/>
  <c r="N133" i="14" s="1"/>
  <c r="O133" i="14" s="1"/>
  <c r="I133" i="14"/>
  <c r="I130" i="14"/>
  <c r="I65" i="14"/>
  <c r="AB121" i="14"/>
  <c r="AB39" i="14"/>
  <c r="U39" i="14"/>
  <c r="I64" i="14"/>
  <c r="AG121" i="14"/>
  <c r="AG122" i="14"/>
  <c r="AH122" i="14" s="1"/>
  <c r="AF10" i="14"/>
  <c r="AM10" i="14" s="1"/>
  <c r="I152" i="14"/>
  <c r="I70" i="14"/>
  <c r="I111" i="14"/>
  <c r="AA12" i="14"/>
  <c r="AB12" i="14" s="1"/>
  <c r="N111" i="14"/>
  <c r="H153" i="14" s="1"/>
  <c r="AA95" i="14"/>
  <c r="U91" i="14"/>
  <c r="T95" i="14"/>
  <c r="AH9" i="14"/>
  <c r="AO9" i="14"/>
  <c r="U9" i="14"/>
  <c r="T13" i="14"/>
  <c r="AB9" i="14"/>
  <c r="I20" i="14"/>
  <c r="O95" i="14"/>
  <c r="O13" i="14"/>
  <c r="AG25" i="14"/>
  <c r="AG91" i="14"/>
  <c r="O27" i="14"/>
  <c r="I95" i="14"/>
  <c r="AM12" i="14"/>
  <c r="AG12" i="14"/>
  <c r="AH12" i="14" s="1"/>
  <c r="AA26" i="14"/>
  <c r="AB26" i="14" s="1"/>
  <c r="AB91" i="14"/>
  <c r="I29" i="14"/>
  <c r="T27" i="14"/>
  <c r="U27" i="14" s="1"/>
  <c r="I99" i="14"/>
  <c r="O107" i="14"/>
  <c r="AG39" i="14"/>
  <c r="AG92" i="14"/>
  <c r="AH92" i="14" s="1"/>
  <c r="AB25" i="14"/>
  <c r="AA109" i="14"/>
  <c r="AB109" i="14" s="1"/>
  <c r="T107" i="14"/>
  <c r="AB10" i="14"/>
  <c r="AG93" i="14"/>
  <c r="AH93" i="14" s="1"/>
  <c r="I13" i="14"/>
  <c r="T110" i="14"/>
  <c r="U110" i="14" s="1"/>
  <c r="AA108" i="14"/>
  <c r="AB108" i="14" s="1"/>
  <c r="AG94" i="14"/>
  <c r="AH94" i="14" s="1"/>
  <c r="H147" i="14" l="1"/>
  <c r="AH115" i="14"/>
  <c r="AG116" i="14"/>
  <c r="AH116" i="14" s="1"/>
  <c r="N136" i="14"/>
  <c r="AS115" i="14"/>
  <c r="AT115" i="14" s="1"/>
  <c r="AN115" i="14"/>
  <c r="H59" i="14"/>
  <c r="I59" i="14" s="1"/>
  <c r="H141" i="14"/>
  <c r="T99" i="14"/>
  <c r="T102" i="14"/>
  <c r="AA102" i="14"/>
  <c r="AA146" i="14" s="1"/>
  <c r="AA99" i="14"/>
  <c r="T17" i="14"/>
  <c r="T20" i="14"/>
  <c r="H66" i="14" s="1"/>
  <c r="AB125" i="14"/>
  <c r="AB51" i="14"/>
  <c r="AB43" i="14"/>
  <c r="I146" i="14"/>
  <c r="H159" i="14"/>
  <c r="AB48" i="14"/>
  <c r="AG48" i="14"/>
  <c r="AG51" i="14" s="1"/>
  <c r="I102" i="14"/>
  <c r="I147" i="14"/>
  <c r="AG125" i="14"/>
  <c r="I140" i="14"/>
  <c r="T130" i="14"/>
  <c r="T133" i="14" s="1"/>
  <c r="U133" i="14" s="1"/>
  <c r="O130" i="14"/>
  <c r="AH121" i="14"/>
  <c r="AG40" i="14"/>
  <c r="AG43" i="14" s="1"/>
  <c r="AH39" i="14"/>
  <c r="AG10" i="14"/>
  <c r="AH10" i="14" s="1"/>
  <c r="AA28" i="14"/>
  <c r="AB28" i="14" s="1"/>
  <c r="I71" i="14"/>
  <c r="I58" i="14"/>
  <c r="U13" i="14"/>
  <c r="AA13" i="14"/>
  <c r="T111" i="14"/>
  <c r="AG95" i="14"/>
  <c r="T29" i="14"/>
  <c r="O20" i="14"/>
  <c r="AN94" i="14"/>
  <c r="AO94" i="14" s="1"/>
  <c r="U107" i="14"/>
  <c r="AS10" i="14"/>
  <c r="AN10" i="14"/>
  <c r="AG26" i="14"/>
  <c r="AH26" i="14" s="1"/>
  <c r="AH91" i="14"/>
  <c r="AN122" i="14"/>
  <c r="AO122" i="14" s="1"/>
  <c r="AN93" i="14"/>
  <c r="AO93" i="14" s="1"/>
  <c r="AA107" i="14"/>
  <c r="AN92" i="14"/>
  <c r="AO92" i="14" s="1"/>
  <c r="AA27" i="14"/>
  <c r="AG28" i="14"/>
  <c r="AH28" i="14" s="1"/>
  <c r="AH25" i="14"/>
  <c r="AA110" i="14"/>
  <c r="AB110" i="14" s="1"/>
  <c r="AG109" i="14"/>
  <c r="AH109" i="14" s="1"/>
  <c r="AN121" i="14"/>
  <c r="AN39" i="14"/>
  <c r="O17" i="14"/>
  <c r="AN25" i="14"/>
  <c r="AG108" i="14"/>
  <c r="AH108" i="14" s="1"/>
  <c r="O99" i="14"/>
  <c r="AS12" i="14"/>
  <c r="AN12" i="14"/>
  <c r="AO12" i="14" s="1"/>
  <c r="AN91" i="14"/>
  <c r="H160" i="14" l="1"/>
  <c r="H72" i="14"/>
  <c r="T54" i="14"/>
  <c r="T136" i="14"/>
  <c r="H148" i="14"/>
  <c r="H149" i="14" s="1"/>
  <c r="AN116" i="14"/>
  <c r="AO116" i="14" s="1"/>
  <c r="AO115" i="14"/>
  <c r="AU115" i="14"/>
  <c r="AT116" i="14"/>
  <c r="AU116" i="14" s="1"/>
  <c r="H67" i="14"/>
  <c r="AN48" i="14"/>
  <c r="AN51" i="14" s="1"/>
  <c r="AO51" i="14" s="1"/>
  <c r="H142" i="14"/>
  <c r="H143" i="14" s="1"/>
  <c r="AG102" i="14"/>
  <c r="AA147" i="14" s="1"/>
  <c r="AG99" i="14"/>
  <c r="H154" i="14"/>
  <c r="H155" i="14" s="1"/>
  <c r="N152" i="14" s="1"/>
  <c r="O152" i="14" s="1"/>
  <c r="AA20" i="14"/>
  <c r="AA64" i="14" s="1"/>
  <c r="AA17" i="14"/>
  <c r="AA58" i="14" s="1"/>
  <c r="H60" i="14"/>
  <c r="I60" i="14" s="1"/>
  <c r="AH125" i="14"/>
  <c r="AH51" i="14"/>
  <c r="AH43" i="14"/>
  <c r="O102" i="14"/>
  <c r="AH48" i="14"/>
  <c r="H78" i="14"/>
  <c r="AN125" i="14"/>
  <c r="I141" i="14"/>
  <c r="AA130" i="14"/>
  <c r="AA133" i="14" s="1"/>
  <c r="AB133" i="14" s="1"/>
  <c r="U130" i="14"/>
  <c r="AO121" i="14"/>
  <c r="AH40" i="14"/>
  <c r="AO48" i="14"/>
  <c r="AN40" i="14"/>
  <c r="AO40" i="14" s="1"/>
  <c r="AG13" i="14"/>
  <c r="AO39" i="14"/>
  <c r="I153" i="14"/>
  <c r="AA29" i="14"/>
  <c r="I72" i="14"/>
  <c r="I73" i="14" s="1"/>
  <c r="H73" i="14"/>
  <c r="AN95" i="14"/>
  <c r="AA111" i="14"/>
  <c r="AN13" i="14"/>
  <c r="I54" i="14"/>
  <c r="U20" i="14"/>
  <c r="U102" i="14"/>
  <c r="U29" i="14"/>
  <c r="O29" i="14"/>
  <c r="AN28" i="14"/>
  <c r="AO28" i="14" s="1"/>
  <c r="AB27" i="14"/>
  <c r="AT122" i="14"/>
  <c r="AU122" i="14" s="1"/>
  <c r="I77" i="14"/>
  <c r="AB95" i="14"/>
  <c r="AG110" i="14"/>
  <c r="AH110" i="14" s="1"/>
  <c r="AG107" i="14"/>
  <c r="U99" i="14"/>
  <c r="AN109" i="14"/>
  <c r="AO109" i="14" s="1"/>
  <c r="AG27" i="14"/>
  <c r="AG29" i="14" s="1"/>
  <c r="AB13" i="14"/>
  <c r="AO25" i="14"/>
  <c r="I136" i="14"/>
  <c r="AN26" i="14"/>
  <c r="AO26" i="14" s="1"/>
  <c r="U111" i="14"/>
  <c r="AN108" i="14"/>
  <c r="AO108" i="14" s="1"/>
  <c r="U95" i="14"/>
  <c r="O111" i="14"/>
  <c r="AT121" i="14"/>
  <c r="AB107" i="14"/>
  <c r="AO10" i="14"/>
  <c r="AO91" i="14"/>
  <c r="U17" i="14"/>
  <c r="I148" i="14" l="1"/>
  <c r="AA71" i="14"/>
  <c r="AB71" i="14" s="1"/>
  <c r="AG54" i="14"/>
  <c r="AA70" i="14"/>
  <c r="AA72" i="14" s="1"/>
  <c r="AA54" i="14"/>
  <c r="AA136" i="14"/>
  <c r="I66" i="14"/>
  <c r="N64" i="14"/>
  <c r="S71" i="14"/>
  <c r="T71" i="14" s="1"/>
  <c r="AB64" i="14"/>
  <c r="H79" i="14"/>
  <c r="H161" i="14"/>
  <c r="H162" i="14" s="1"/>
  <c r="N159" i="14" s="1"/>
  <c r="AA140" i="14"/>
  <c r="AN17" i="14"/>
  <c r="AN20" i="14"/>
  <c r="AG20" i="14"/>
  <c r="AG17" i="14"/>
  <c r="AA59" i="14" s="1"/>
  <c r="AB59" i="14" s="1"/>
  <c r="AN99" i="14"/>
  <c r="AN102" i="14"/>
  <c r="AN146" i="14" s="1"/>
  <c r="I154" i="14"/>
  <c r="I155" i="14" s="1"/>
  <c r="H61" i="14"/>
  <c r="T70" i="14" s="1"/>
  <c r="AO125" i="14"/>
  <c r="AB146" i="14"/>
  <c r="AB99" i="14"/>
  <c r="AN43" i="14"/>
  <c r="AT125" i="14"/>
  <c r="AA152" i="14"/>
  <c r="AB152" i="14" s="1"/>
  <c r="AB130" i="14"/>
  <c r="AG130" i="14"/>
  <c r="AG133" i="14" s="1"/>
  <c r="AH133" i="14" s="1"/>
  <c r="N70" i="14"/>
  <c r="S72" i="14"/>
  <c r="AU121" i="14"/>
  <c r="AB58" i="14"/>
  <c r="I149" i="14"/>
  <c r="N146" i="14"/>
  <c r="O146" i="14" s="1"/>
  <c r="I67" i="14"/>
  <c r="AG111" i="14"/>
  <c r="AB20" i="14"/>
  <c r="AH95" i="14"/>
  <c r="O136" i="14"/>
  <c r="I160" i="14"/>
  <c r="AB17" i="14"/>
  <c r="I159" i="14"/>
  <c r="AN27" i="14"/>
  <c r="AH13" i="14"/>
  <c r="AN107" i="14"/>
  <c r="AN110" i="14"/>
  <c r="AO110" i="14" s="1"/>
  <c r="O54" i="14"/>
  <c r="AH27" i="14"/>
  <c r="AH107" i="14"/>
  <c r="AB70" i="14" l="1"/>
  <c r="O159" i="14"/>
  <c r="AG136" i="14"/>
  <c r="AB65" i="14"/>
  <c r="I61" i="14"/>
  <c r="N58" i="14"/>
  <c r="O58" i="14" s="1"/>
  <c r="S73" i="14"/>
  <c r="U70" i="14" s="1"/>
  <c r="AA141" i="14"/>
  <c r="O70" i="14"/>
  <c r="AU125" i="14"/>
  <c r="AO43" i="14"/>
  <c r="AA148" i="14"/>
  <c r="N147" i="14" s="1"/>
  <c r="AB102" i="14"/>
  <c r="AB140" i="14"/>
  <c r="AB147" i="14"/>
  <c r="AA153" i="14"/>
  <c r="AB153" i="14" s="1"/>
  <c r="AN130" i="14"/>
  <c r="AN133" i="14" s="1"/>
  <c r="AN140" i="14" s="1"/>
  <c r="AT130" i="14"/>
  <c r="AT133" i="14" s="1"/>
  <c r="AH130" i="14"/>
  <c r="I142" i="14"/>
  <c r="T72" i="14"/>
  <c r="AN58" i="14"/>
  <c r="AO58" i="14" s="1"/>
  <c r="AA60" i="14"/>
  <c r="N59" i="14" s="1"/>
  <c r="AB72" i="14"/>
  <c r="N71" i="14"/>
  <c r="AO64" i="14"/>
  <c r="O64" i="14"/>
  <c r="AN111" i="14"/>
  <c r="AO27" i="14"/>
  <c r="AN29" i="14"/>
  <c r="AN54" i="14" s="1"/>
  <c r="AH20" i="14"/>
  <c r="AB111" i="14"/>
  <c r="I78" i="14"/>
  <c r="AO13" i="14"/>
  <c r="AH99" i="14"/>
  <c r="U136" i="14"/>
  <c r="AO107" i="14"/>
  <c r="AH17" i="14"/>
  <c r="I79" i="14"/>
  <c r="U54" i="14"/>
  <c r="AB29" i="14"/>
  <c r="AO95" i="14"/>
  <c r="AN136" i="14" l="1"/>
  <c r="AA66" i="14"/>
  <c r="N65" i="14" s="1"/>
  <c r="U73" i="14"/>
  <c r="U72" i="14"/>
  <c r="U71" i="14"/>
  <c r="T73" i="14"/>
  <c r="AB148" i="14"/>
  <c r="O147" i="14"/>
  <c r="AA154" i="14"/>
  <c r="AB154" i="14" s="1"/>
  <c r="AH102" i="14"/>
  <c r="AO146" i="14"/>
  <c r="AO99" i="14"/>
  <c r="AO70" i="14"/>
  <c r="AU130" i="14"/>
  <c r="AU133" i="14"/>
  <c r="N140" i="14"/>
  <c r="O140" i="14" s="1"/>
  <c r="I143" i="14"/>
  <c r="AO130" i="14"/>
  <c r="O59" i="14"/>
  <c r="AB60" i="14"/>
  <c r="O71" i="14"/>
  <c r="AN152" i="14"/>
  <c r="AO29" i="14"/>
  <c r="H80" i="14"/>
  <c r="N77" i="14" s="1"/>
  <c r="AO20" i="14"/>
  <c r="AH29" i="14"/>
  <c r="AB136" i="14"/>
  <c r="AA159" i="14"/>
  <c r="AA77" i="14"/>
  <c r="AB54" i="14"/>
  <c r="AO17" i="14"/>
  <c r="I161" i="14"/>
  <c r="AH111" i="14"/>
  <c r="AB66" i="14" l="1"/>
  <c r="N153" i="14"/>
  <c r="O153" i="14" s="1"/>
  <c r="O65" i="14"/>
  <c r="AO102" i="14"/>
  <c r="AO133" i="14"/>
  <c r="AO140" i="14"/>
  <c r="AB141" i="14"/>
  <c r="AA142" i="14"/>
  <c r="N141" i="14" s="1"/>
  <c r="AO152" i="14"/>
  <c r="I162" i="14"/>
  <c r="AO111" i="14"/>
  <c r="AB159" i="14"/>
  <c r="I80" i="14"/>
  <c r="AB77" i="14"/>
  <c r="AH136" i="14"/>
  <c r="AA160" i="14"/>
  <c r="AB160" i="14" s="1"/>
  <c r="AA78" i="14"/>
  <c r="AB78" i="14" s="1"/>
  <c r="AH54" i="14"/>
  <c r="O141" i="14" l="1"/>
  <c r="AB142" i="14"/>
  <c r="AA79" i="14"/>
  <c r="N78" i="14" s="1"/>
  <c r="AA161" i="14"/>
  <c r="N160" i="14" s="1"/>
  <c r="AN77" i="14"/>
  <c r="AO54" i="14"/>
  <c r="O77" i="14"/>
  <c r="AO136" i="14"/>
  <c r="AN159" i="14"/>
  <c r="O160" i="14" l="1"/>
  <c r="AB79" i="14"/>
  <c r="O78" i="14"/>
  <c r="AO77" i="14"/>
  <c r="AO159" i="14"/>
  <c r="AB161" i="14"/>
  <c r="AR20" i="14"/>
  <c r="AR29" i="14"/>
  <c r="AR17" i="14"/>
  <c r="AL65" i="14"/>
  <c r="AL71" i="14"/>
  <c r="AR54" i="14"/>
  <c r="AL59" i="14"/>
  <c r="AR10" i="14"/>
  <c r="AT10" i="14" s="1"/>
  <c r="AU10" i="14" s="1"/>
  <c r="AR92" i="14"/>
  <c r="AT92" i="14" s="1"/>
  <c r="AU92" i="14" s="1"/>
  <c r="AR110" i="14"/>
  <c r="AT110" i="14" s="1"/>
  <c r="AU110" i="14" s="1"/>
  <c r="AR43" i="14"/>
  <c r="AT42" i="14" s="1"/>
  <c r="AU42" i="14" s="1"/>
  <c r="AR12" i="14"/>
  <c r="AT12" i="14" s="1"/>
  <c r="AU12" i="14" s="1"/>
  <c r="AR93" i="14"/>
  <c r="AT93" i="14" s="1"/>
  <c r="AU93" i="14" s="1"/>
  <c r="AR108" i="14"/>
  <c r="AT108" i="14" s="1"/>
  <c r="AU108" i="14" s="1"/>
  <c r="AR109" i="14"/>
  <c r="AT109" i="14" s="1"/>
  <c r="AU109" i="14" s="1"/>
  <c r="AR28" i="14"/>
  <c r="AT28" i="14" s="1"/>
  <c r="AU28" i="14" s="1"/>
  <c r="AR27" i="14"/>
  <c r="AT27" i="14" s="1"/>
  <c r="AU27" i="14" s="1"/>
  <c r="AT107" i="14"/>
  <c r="AT25" i="14"/>
  <c r="AR9" i="14"/>
  <c r="AT9" i="14" s="1"/>
  <c r="AU9" i="14" s="1"/>
  <c r="AR91" i="14"/>
  <c r="AT91" i="14" s="1"/>
  <c r="AU91" i="14" s="1"/>
  <c r="AR11" i="14"/>
  <c r="AT11" i="14" s="1"/>
  <c r="AU11" i="14" s="1"/>
  <c r="AR94" i="14"/>
  <c r="AT94" i="14" s="1"/>
  <c r="AU94" i="14" s="1"/>
  <c r="AR26" i="14"/>
  <c r="AT26" i="14" s="1"/>
  <c r="AU26" i="14" s="1"/>
  <c r="AR51" i="14"/>
  <c r="AT50" i="14" s="1"/>
  <c r="AU50" i="14" s="1"/>
  <c r="AT49" i="14" l="1"/>
  <c r="AU49" i="14" s="1"/>
  <c r="AT48" i="14"/>
  <c r="AT41" i="14"/>
  <c r="AU41" i="14" s="1"/>
  <c r="AT39" i="14"/>
  <c r="AT40" i="14"/>
  <c r="AU40" i="14" s="1"/>
  <c r="AT111" i="14"/>
  <c r="AU107" i="14"/>
  <c r="AT29" i="14"/>
  <c r="AT54" i="14" s="1"/>
  <c r="AU25" i="14"/>
  <c r="AT13" i="14"/>
  <c r="AT95" i="14"/>
  <c r="AT136" i="14" l="1"/>
  <c r="AN160" i="14" s="1"/>
  <c r="AT51" i="14"/>
  <c r="AT17" i="14"/>
  <c r="AT20" i="14"/>
  <c r="AT99" i="14"/>
  <c r="AN141" i="14" s="1"/>
  <c r="AT102" i="14"/>
  <c r="AN147" i="14" s="1"/>
  <c r="AT43" i="14"/>
  <c r="AU48" i="14"/>
  <c r="AU51" i="14"/>
  <c r="AU39" i="14"/>
  <c r="AU29" i="14"/>
  <c r="AU111" i="14"/>
  <c r="AN153" i="14"/>
  <c r="AU95" i="14"/>
  <c r="AU13" i="14"/>
  <c r="AN78" i="14" l="1"/>
  <c r="AU43" i="14"/>
  <c r="AO71" i="14"/>
  <c r="AN72" i="14"/>
  <c r="AU20" i="14"/>
  <c r="AU17" i="14"/>
  <c r="AN59" i="14"/>
  <c r="AU99" i="14"/>
  <c r="AU102" i="14"/>
  <c r="AO153" i="14"/>
  <c r="AN154" i="14"/>
  <c r="AU136" i="14"/>
  <c r="AU54" i="14" l="1"/>
  <c r="AO72" i="14"/>
  <c r="N72" i="14"/>
  <c r="N73" i="14" s="1"/>
  <c r="AO59" i="14"/>
  <c r="AN60" i="14"/>
  <c r="N60" i="14" s="1"/>
  <c r="N61" i="14" s="1"/>
  <c r="AO65" i="14"/>
  <c r="AN66" i="14"/>
  <c r="N66" i="14" s="1"/>
  <c r="N67" i="14" s="1"/>
  <c r="AO147" i="14"/>
  <c r="AN148" i="14"/>
  <c r="N148" i="14" s="1"/>
  <c r="AO141" i="14"/>
  <c r="AN142" i="14"/>
  <c r="N142" i="14" s="1"/>
  <c r="AO154" i="14"/>
  <c r="N154" i="14"/>
  <c r="AO160" i="14"/>
  <c r="AN161" i="14"/>
  <c r="AN79" i="14"/>
  <c r="N79" i="14" s="1"/>
  <c r="AO78" i="14"/>
  <c r="AO161" i="14" l="1"/>
  <c r="N161" i="14"/>
  <c r="O72" i="14"/>
  <c r="O73" i="14"/>
  <c r="AO66" i="14"/>
  <c r="AO60" i="14"/>
  <c r="AO142" i="14"/>
  <c r="AO148" i="14"/>
  <c r="O154" i="14"/>
  <c r="N155" i="14"/>
  <c r="O155" i="14" s="1"/>
  <c r="AO79" i="14"/>
  <c r="O161" i="14" l="1"/>
  <c r="N162" i="14"/>
  <c r="O162" i="14" s="1"/>
  <c r="O60" i="14"/>
  <c r="O61" i="14"/>
  <c r="O66" i="14"/>
  <c r="O67" i="14"/>
  <c r="O148" i="14"/>
  <c r="N149" i="14"/>
  <c r="O149" i="14" s="1"/>
  <c r="O142" i="14"/>
  <c r="N143" i="14"/>
  <c r="O143" i="14" s="1"/>
  <c r="N80" i="14"/>
  <c r="O80" i="14" s="1"/>
  <c r="O79" i="14"/>
</calcChain>
</file>

<file path=xl/sharedStrings.xml><?xml version="1.0" encoding="utf-8"?>
<sst xmlns="http://schemas.openxmlformats.org/spreadsheetml/2006/main" count="989" uniqueCount="109">
  <si>
    <t>Diürn laborable</t>
  </si>
  <si>
    <t>Nocturn laborable</t>
  </si>
  <si>
    <t>Diürn festiu</t>
  </si>
  <si>
    <t>Nocturn festiu</t>
  </si>
  <si>
    <t>CRA</t>
  </si>
  <si>
    <t>PREU UNITARI HORA SENSE IVA</t>
  </si>
  <si>
    <t>IMPORT                         SENSE IVA</t>
  </si>
  <si>
    <t>IMPORT                     AMB IVA</t>
  </si>
  <si>
    <t>TIPOLOGIA D'HORES</t>
  </si>
  <si>
    <t>d'increment preus unitari de l'hora respecte any anterior</t>
  </si>
  <si>
    <t>Import any 2025</t>
  </si>
  <si>
    <t>NÚMERO DE 
CENTRES</t>
  </si>
  <si>
    <t>TIPUS D'ALARMA</t>
  </si>
  <si>
    <t>Universitat de Lleida</t>
  </si>
  <si>
    <t>SENSE IVA</t>
  </si>
  <si>
    <t>AMB IVA</t>
  </si>
  <si>
    <t xml:space="preserve">TOTAL </t>
  </si>
  <si>
    <t>Import any 2026</t>
  </si>
  <si>
    <t>TOTAL</t>
  </si>
  <si>
    <t>Contracte inicial</t>
  </si>
  <si>
    <t>1a Pròrroga</t>
  </si>
  <si>
    <t>2a Pròrroga</t>
  </si>
  <si>
    <t>Pressupost base de licitació (contracte inicial)</t>
  </si>
  <si>
    <t>IMPORTS DE LICITACIÓ</t>
  </si>
  <si>
    <t>OFERTA ECONÒMICA</t>
  </si>
  <si>
    <t>Els imports de licitació són màxims. D'acord amb el plec de clàusules administratives particulars, no es valorarà la proposició  del licitador i, per tant,  s'exclourà del procedimentquan algun  dels imports oferts superi l'import de licitació.</t>
  </si>
  <si>
    <t>LICITADOR</t>
  </si>
  <si>
    <t>NIF</t>
  </si>
  <si>
    <t>Nom i cognoms representant 1:</t>
  </si>
  <si>
    <t>DNI representant 2:</t>
  </si>
  <si>
    <t>CAL PRESENTAR AQUESTA OFERTA EN FORMAT DE FULL DE CÀLCUL</t>
  </si>
  <si>
    <r>
      <t xml:space="preserve">D'acord amb el que s'estableix plec de clàusules administratives particulars,  per mitjà de l’eina Sobre Digital les empreses hauran de signar el document “resum” de les seves ofertes, amb signatura electrònica avançada basada en un certificat qualificat o reconegut, amb la signatura del qual s’entén signada la totalitat de l’oferta, atès que aquest document conté les empremtes electròniques de tots els documents que la composen. 
</t>
    </r>
    <r>
      <rPr>
        <b/>
        <sz val="16"/>
        <color rgb="FFC00000"/>
        <rFont val="Calibri"/>
        <family val="2"/>
        <scheme val="minor"/>
      </rPr>
      <t>Per aquest motiu, no és necessari passar aquest document a pdf i signar-l'ho electrònicament, ja que es suficient amb signar el document "resum" de les ofertes per mitjà de l'eina Sobre Digital.</t>
    </r>
  </si>
  <si>
    <r>
      <t xml:space="preserve">S'estableixen els requisits següents per a la presentació d'aquest document d'oferta:
1-presentar l'oferta en el format de 
full de càlcul facilitat
2-no alterar l'estructura del full de càlcul
</t>
    </r>
    <r>
      <rPr>
        <b/>
        <sz val="16"/>
        <color rgb="FFC00000"/>
        <rFont val="Calibri"/>
        <family val="2"/>
        <scheme val="minor"/>
      </rPr>
      <t>L'incompliment de qualsevol dels requisits anteriors comportarà l'exclusió  de la licitació quan afecti a  elements substancials i/o materials de l'oferta de manera que no permeti determinar el contingut material de l’oferta i/o valorar-la d'acord amb els criteris d'adjudicació.</t>
    </r>
    <r>
      <rPr>
        <b/>
        <sz val="16"/>
        <color theme="1"/>
        <rFont val="Calibri"/>
        <family val="2"/>
        <scheme val="minor"/>
      </rPr>
      <t xml:space="preserve">
</t>
    </r>
  </si>
  <si>
    <t>Tipus horari</t>
  </si>
  <si>
    <t>Descripció del tipus d'horari</t>
  </si>
  <si>
    <t>Entre les 6:00 i les 22:00 hores</t>
  </si>
  <si>
    <t>Entre les 22:00 i les 6:00 hores</t>
  </si>
  <si>
    <t xml:space="preserve">Percentatge de rebaixa ofert a l'import unitari  per hora </t>
  </si>
  <si>
    <t>Lloc i data:</t>
  </si>
  <si>
    <t xml:space="preserve">Caldrà omplir únicament els camps ressaltats en groc 
(la resta de camps s'emplenaran automàticament). </t>
  </si>
  <si>
    <t xml:space="preserve">Els licitadors hauran d'omplir únicament els camps ressaltat en groc 
(la resta de camps s'emplenaran automàticament). </t>
  </si>
  <si>
    <t>Import any 2027</t>
  </si>
  <si>
    <t>Import any 2028</t>
  </si>
  <si>
    <t>TOTAL Valor estimat del contracte (VEC)</t>
  </si>
  <si>
    <t>Atenció Primària de Lleida (AP LLEIDA)
Centre receptor d'alarmes (CRA) + Acudir</t>
  </si>
  <si>
    <t>Atenció Primària de l'Alt Pirineu i Aran (AP PIRINEU)
Centre receptor d'alarmes (CRA)</t>
  </si>
  <si>
    <t>NÚMERO 
D'HORES</t>
  </si>
  <si>
    <t>mesos</t>
  </si>
  <si>
    <t>Primera pròrroga UdL</t>
  </si>
  <si>
    <t>Primera pròrroga HUSM</t>
  </si>
  <si>
    <t>Segona pròrroga HUSM</t>
  </si>
  <si>
    <t>Segona pròrroga UdL</t>
  </si>
  <si>
    <t>Valor estimat del contracte UdL</t>
  </si>
  <si>
    <t>Pressupost base de licitació UdL</t>
  </si>
  <si>
    <t>2027 - 2028</t>
  </si>
  <si>
    <t>(24 mesos)</t>
  </si>
  <si>
    <t>(12 mesos)</t>
  </si>
  <si>
    <t>PREU UNITARI  SENSE IVA</t>
  </si>
  <si>
    <t>IMPORT MENSUAL
SENSE IVA</t>
  </si>
  <si>
    <t>d'increment import mensual respecte any anterior
(no s'aplica al servei de manteniment)</t>
  </si>
  <si>
    <t>Total 
amb IVA</t>
  </si>
  <si>
    <t>Total 
sense IVA</t>
  </si>
  <si>
    <t>Entitat</t>
  </si>
  <si>
    <t>Percentatge de
finançament</t>
  </si>
  <si>
    <t>Institut Català de la Salut</t>
  </si>
  <si>
    <t>Gestió de Serveis Sanitaris</t>
  </si>
  <si>
    <t>normatiu</t>
  </si>
  <si>
    <t>Mant. correctiu</t>
  </si>
  <si>
    <r>
      <t>Mant. correctiu</t>
    </r>
    <r>
      <rPr>
        <sz val="10"/>
        <color theme="1"/>
        <rFont val="Calibri"/>
        <family val="2"/>
        <scheme val="minor"/>
      </rPr>
      <t>:</t>
    </r>
  </si>
  <si>
    <t>Mateniment</t>
  </si>
  <si>
    <t>correctiu</t>
  </si>
  <si>
    <r>
      <t>Mant. P+N</t>
    </r>
    <r>
      <rPr>
        <sz val="10"/>
        <color theme="1"/>
        <rFont val="Calibri"/>
        <family val="2"/>
        <scheme val="minor"/>
      </rPr>
      <t>:
Manteniment</t>
    </r>
  </si>
  <si>
    <t>preventiu i</t>
  </si>
  <si>
    <t>TOTAL segona pròrroga 
HUAV + EHP + AP LLEIDA + AP PIRINEU</t>
  </si>
  <si>
    <t>TOTAL primera pròrroga 
HUAV + ECC + EHP + AP LLEIDA + AP PIRINEU</t>
  </si>
  <si>
    <t>Es preveu que durant l’any 2025 entri  en funcionament el nou edifici de consultes
externes (ECE) dins del recinte de l’Hospital Universitari Arnau de Vilanova (HUAV).
L’entrada en funcionament d’aquest edifici comportarà una reorganització de les
consultes externes que afectarà a l’edifici principal de l’HUAV
així com de l’Espai Hospitalari Polivalent (EHP). 
Per aquest motiu, s’indica el número màxim d’hores a realitzar en el nou edifici
de consultes externes i en l’Espai Hospitalari Polivalent, sens perjudici que
aquestes hores puguin augmentar o disminuir en funció de la distribució
de consultes externes que es faci en aquests dos espais.
Abans de l’entrada en funcionament del nou edifici de consultes externes,
també serà necessari el vigilant per realitzar les seves funcions durant
el trasllat de les consultes.</t>
  </si>
  <si>
    <t xml:space="preserve"> SEGURETAT / CONTRACTE INICIAL / 1 de setembre de 2025 - 31 d'agost de 2027</t>
  </si>
  <si>
    <t>Import any 2029</t>
  </si>
  <si>
    <t>2025 - 2027</t>
  </si>
  <si>
    <t>2028 - 2029</t>
  </si>
  <si>
    <t>SEGURETAT / PRIMERA PRÒRROGA / 1 de setembre de 2027 - 31 d'agost de 2028</t>
  </si>
  <si>
    <t>SEGURETAT / SEGONA PRÒRROGA / 1 de setembre de 2028 - 31 d'agost de 2029</t>
  </si>
  <si>
    <t>d'increment en els preus unitaris de l'hora respecte any anterior</t>
  </si>
  <si>
    <t>HORES
MENSUALS
ESTIMADES</t>
  </si>
  <si>
    <t>HORES
ESTIMADES</t>
  </si>
  <si>
    <t>Conjunt HUAV</t>
  </si>
  <si>
    <t>Mant. Correctiu</t>
  </si>
  <si>
    <t>Servei CRA + ACUDIR</t>
  </si>
  <si>
    <t xml:space="preserve"> Servei CRA</t>
  </si>
  <si>
    <t>Primera pròrroga 
Conjunt HUAV + AP LLEIDA + AP PIRINEU</t>
  </si>
  <si>
    <t>Segona pròrroga 
Conjunt HUAV + AP LLEIDA + AP PIRINEU</t>
  </si>
  <si>
    <r>
      <t xml:space="preserve">TOTAL primera pròrroga 
</t>
    </r>
    <r>
      <rPr>
        <b/>
        <sz val="9"/>
        <color theme="1"/>
        <rFont val="Calibri"/>
        <family val="2"/>
        <scheme val="minor"/>
      </rPr>
      <t>Conjunt HUAV + AP LLEIDA + AP PIRINEU + UdL + HUSM</t>
    </r>
  </si>
  <si>
    <r>
      <t xml:space="preserve">TOTAL segona pròrroga 
</t>
    </r>
    <r>
      <rPr>
        <b/>
        <sz val="9"/>
        <color theme="1"/>
        <rFont val="Calibri"/>
        <family val="2"/>
        <scheme val="minor"/>
      </rPr>
      <t>Conjunt HUAV + AP LLEIDA + AP PIRINEU + UdL + HUSM</t>
    </r>
  </si>
  <si>
    <t>Oferta UdL</t>
  </si>
  <si>
    <t>Mant. P + N</t>
  </si>
  <si>
    <t xml:space="preserve">Percentatge de rebaixa ofert a l'import mensual sense IVA de CRA i CRA + ACUDIR </t>
  </si>
  <si>
    <t>Servei d’actuacions puntuals de suport de seguretat interior i exterior
 dels edificis de la UdL al recinte de l'HUSM</t>
  </si>
  <si>
    <t>Edificis de la UdL al recinte de l'HUAV</t>
  </si>
  <si>
    <t>Hospital Universitari de Santa Maria (HUSM), recinte HUSM i edificis recinte HUSM
Gestió de Serveis Sanitaris (GSS)</t>
  </si>
  <si>
    <t>Conjunt HUAV (Edifici principal HUAV + Urgències HUAV + 
EHP HUAV + Edifici CCEE HUAV + recinte HUAV) + Edifici UdL</t>
  </si>
  <si>
    <t>Pressupost base de licitació ICS Lleida
Conjunt HUAV + AP LLEIDA + AP PIRINEU</t>
  </si>
  <si>
    <t>Valor estimat del contracte ICS Lleida
Conjunt HUAV + AP LLEIDA + AP PIRINEU</t>
  </si>
  <si>
    <t>Oferta ICS Lleida
Conjunt HUAV + AP LLEIDA + AP PIRINEU</t>
  </si>
  <si>
    <t>Oferta HUSM - GSS</t>
  </si>
  <si>
    <t>Pressupost base de licitació HUSM - GSS</t>
  </si>
  <si>
    <t>Valor estimat del contracte HUSM - GSS</t>
  </si>
  <si>
    <t>Percentatge de rebaixa ofert a l'import mensual sense IVA del manteniment P+N de les CRA</t>
  </si>
  <si>
    <t>Nom i cognoms representant 2:</t>
  </si>
  <si>
    <t>DNI representant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</si>
</sst>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 #,##0.00\ &quot;€&quot;_-;\-* #,##0.00\ &quot;€&quot;_-;_-* &quot;-&quot;??\ &quot;€&quot;_-;_-@_-"/>
    <numFmt numFmtId="164" formatCode="#,##0.00\ &quot;€&quot;"/>
    <numFmt numFmtId="165" formatCode="#,##0.000000\ &quot;€&quot;"/>
    <numFmt numFmtId="166" formatCode="#,##0.0000\ &quot;€&quot;"/>
    <numFmt numFmtId="167" formatCode="0.000000%"/>
    <numFmt numFmtId="168" formatCode="#,##0.0"/>
  </numFmts>
  <fonts count="23" x14ac:knownFonts="1">
    <font>
      <sz val="11"/>
      <color theme="1"/>
      <name val="Calibri"/>
      <family val="2"/>
      <scheme val="minor"/>
    </font>
    <font>
      <b/>
      <sz val="10"/>
      <color theme="1"/>
      <name val="Calibri"/>
      <family val="2"/>
      <scheme val="minor"/>
    </font>
    <font>
      <sz val="10"/>
      <color theme="1"/>
      <name val="Calibri"/>
      <family val="2"/>
      <scheme val="minor"/>
    </font>
    <font>
      <b/>
      <sz val="8"/>
      <color theme="1"/>
      <name val="Calibri"/>
      <family val="2"/>
      <scheme val="minor"/>
    </font>
    <font>
      <sz val="10"/>
      <name val="Calibri"/>
      <family val="2"/>
      <scheme val="minor"/>
    </font>
    <font>
      <sz val="10"/>
      <color rgb="FFC00000"/>
      <name val="Calibri"/>
      <family val="2"/>
      <scheme val="minor"/>
    </font>
    <font>
      <b/>
      <sz val="10"/>
      <name val="Calibri"/>
      <family val="2"/>
      <scheme val="minor"/>
    </font>
    <font>
      <b/>
      <sz val="10"/>
      <color rgb="FF0070C0"/>
      <name val="Calibri"/>
      <family val="2"/>
      <scheme val="minor"/>
    </font>
    <font>
      <b/>
      <sz val="10"/>
      <color rgb="FFC00000"/>
      <name val="Calibri"/>
      <family val="2"/>
      <scheme val="minor"/>
    </font>
    <font>
      <b/>
      <sz val="15"/>
      <color theme="1"/>
      <name val="Calibri"/>
      <family val="2"/>
      <scheme val="minor"/>
    </font>
    <font>
      <b/>
      <sz val="17"/>
      <color theme="1"/>
      <name val="Calibri"/>
      <family val="2"/>
      <scheme val="minor"/>
    </font>
    <font>
      <b/>
      <sz val="50"/>
      <color rgb="FFC00000"/>
      <name val="Calibri"/>
      <family val="2"/>
      <scheme val="minor"/>
    </font>
    <font>
      <b/>
      <sz val="16"/>
      <color theme="1"/>
      <name val="Calibri"/>
      <family val="2"/>
      <scheme val="minor"/>
    </font>
    <font>
      <b/>
      <sz val="16"/>
      <color rgb="FFC00000"/>
      <name val="Calibri"/>
      <family val="2"/>
      <scheme val="minor"/>
    </font>
    <font>
      <sz val="10"/>
      <name val="Arial"/>
      <family val="2"/>
    </font>
    <font>
      <sz val="10"/>
      <color theme="9" tint="0.79998168889431442"/>
      <name val="Calibri"/>
      <family val="2"/>
      <scheme val="minor"/>
    </font>
    <font>
      <b/>
      <sz val="11"/>
      <color theme="1"/>
      <name val="Calibri"/>
      <family val="2"/>
      <scheme val="minor"/>
    </font>
    <font>
      <sz val="11"/>
      <color theme="1"/>
      <name val="Calibri"/>
      <family val="2"/>
      <scheme val="minor"/>
    </font>
    <font>
      <b/>
      <sz val="9"/>
      <color theme="1"/>
      <name val="Calibri"/>
      <family val="2"/>
      <scheme val="minor"/>
    </font>
    <font>
      <b/>
      <sz val="10"/>
      <color rgb="FFFF0000"/>
      <name val="Calibri"/>
      <family val="2"/>
      <scheme val="minor"/>
    </font>
    <font>
      <sz val="10"/>
      <color theme="3" tint="0.79998168889431442"/>
      <name val="Calibri"/>
      <family val="2"/>
      <scheme val="minor"/>
    </font>
    <font>
      <sz val="10"/>
      <color theme="4" tint="0.79998168889431442"/>
      <name val="Calibri"/>
      <family val="2"/>
      <scheme val="minor"/>
    </font>
    <font>
      <sz val="10"/>
      <color theme="6" tint="0.79998168889431442"/>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1"/>
        <bgColor indexed="64"/>
      </patternFill>
    </fill>
    <fill>
      <patternFill patternType="solid">
        <fgColor theme="1" tint="4.9989318521683403E-2"/>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FFFF"/>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0" fontId="14" fillId="0" borderId="0"/>
    <xf numFmtId="44" fontId="17" fillId="0" borderId="0" applyFont="0" applyFill="0" applyBorder="0" applyAlignment="0" applyProtection="0"/>
  </cellStyleXfs>
  <cellXfs count="284">
    <xf numFmtId="0" fontId="0" fillId="0" borderId="0" xfId="0"/>
    <xf numFmtId="0" fontId="2" fillId="7" borderId="0" xfId="0" applyFont="1" applyFill="1" applyAlignment="1" applyProtection="1">
      <alignment horizontal="center" vertical="center"/>
    </xf>
    <xf numFmtId="0" fontId="5" fillId="6" borderId="0" xfId="0" applyFont="1" applyFill="1" applyAlignment="1" applyProtection="1">
      <alignment horizontal="center" vertical="center"/>
    </xf>
    <xf numFmtId="0" fontId="2" fillId="0" borderId="0" xfId="0" applyFont="1" applyAlignment="1" applyProtection="1">
      <alignment horizontal="center" vertical="center"/>
    </xf>
    <xf numFmtId="0" fontId="2" fillId="5" borderId="0" xfId="0" applyFont="1" applyFill="1" applyBorder="1" applyAlignment="1" applyProtection="1">
      <alignment horizontal="center" vertical="center"/>
    </xf>
    <xf numFmtId="0" fontId="2" fillId="4" borderId="0" xfId="0"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2" fillId="7" borderId="0" xfId="0" applyFont="1" applyFill="1" applyBorder="1" applyAlignment="1" applyProtection="1">
      <alignment horizontal="center" vertical="center"/>
    </xf>
    <xf numFmtId="0" fontId="2" fillId="6" borderId="0" xfId="0" applyFont="1" applyFill="1" applyAlignment="1" applyProtection="1">
      <alignment horizontal="center" vertical="center"/>
    </xf>
    <xf numFmtId="0" fontId="1" fillId="2" borderId="2" xfId="0" applyFont="1" applyFill="1" applyBorder="1" applyAlignment="1" applyProtection="1">
      <alignment vertical="center"/>
    </xf>
    <xf numFmtId="0" fontId="1" fillId="5" borderId="0" xfId="0" applyFont="1" applyFill="1" applyBorder="1" applyAlignment="1" applyProtection="1">
      <alignment horizontal="center" vertical="center"/>
    </xf>
    <xf numFmtId="0" fontId="1" fillId="4" borderId="0" xfId="0" applyFont="1" applyFill="1" applyBorder="1" applyAlignment="1" applyProtection="1">
      <alignment horizontal="center" vertical="center"/>
    </xf>
    <xf numFmtId="0" fontId="1" fillId="2" borderId="5" xfId="0" applyFont="1" applyFill="1" applyBorder="1" applyAlignment="1" applyProtection="1">
      <alignment vertical="center"/>
    </xf>
    <xf numFmtId="0" fontId="1" fillId="5" borderId="0"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2" fillId="7" borderId="0" xfId="0" applyFont="1" applyFill="1" applyAlignment="1" applyProtection="1">
      <alignment horizontal="center" vertical="center" wrapText="1"/>
    </xf>
    <xf numFmtId="0" fontId="2" fillId="5" borderId="0" xfId="0"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 fillId="4" borderId="0" xfId="0" applyFont="1" applyFill="1" applyBorder="1" applyAlignment="1" applyProtection="1">
      <alignment horizontal="center" vertical="center" wrapText="1"/>
    </xf>
    <xf numFmtId="3" fontId="3" fillId="2" borderId="19" xfId="0" applyNumberFormat="1" applyFont="1" applyFill="1" applyBorder="1" applyAlignment="1" applyProtection="1">
      <alignment horizontal="center" vertical="center" wrapText="1"/>
    </xf>
    <xf numFmtId="0" fontId="3" fillId="2" borderId="20" xfId="0" applyFont="1" applyFill="1" applyBorder="1" applyAlignment="1" applyProtection="1">
      <alignment horizontal="center" vertical="center" wrapText="1"/>
    </xf>
    <xf numFmtId="0" fontId="3" fillId="2" borderId="11" xfId="0"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2" fillId="3" borderId="0" xfId="0" applyFont="1" applyFill="1" applyBorder="1" applyAlignment="1" applyProtection="1">
      <alignment horizontal="center" vertical="center" wrapText="1"/>
    </xf>
    <xf numFmtId="0" fontId="2" fillId="7" borderId="0" xfId="0" applyFont="1" applyFill="1" applyBorder="1" applyAlignment="1" applyProtection="1">
      <alignment horizontal="center" vertical="center" wrapText="1"/>
    </xf>
    <xf numFmtId="0" fontId="2" fillId="6" borderId="0" xfId="0" applyFont="1" applyFill="1" applyAlignment="1" applyProtection="1">
      <alignment horizontal="center" vertical="center" wrapText="1"/>
    </xf>
    <xf numFmtId="0" fontId="2" fillId="0" borderId="0" xfId="0" applyFont="1" applyAlignment="1" applyProtection="1">
      <alignment horizontal="center" vertical="center" wrapText="1"/>
    </xf>
    <xf numFmtId="3" fontId="2" fillId="2" borderId="7" xfId="0" applyNumberFormat="1" applyFont="1" applyFill="1" applyBorder="1" applyAlignment="1" applyProtection="1">
      <alignment horizontal="center" vertical="center"/>
    </xf>
    <xf numFmtId="166" fontId="2" fillId="2" borderId="7" xfId="0" applyNumberFormat="1" applyFont="1" applyFill="1" applyBorder="1" applyAlignment="1" applyProtection="1">
      <alignment horizontal="center" vertical="center"/>
    </xf>
    <xf numFmtId="164" fontId="2" fillId="2" borderId="7" xfId="0" applyNumberFormat="1" applyFont="1" applyFill="1" applyBorder="1" applyAlignment="1" applyProtection="1">
      <alignment horizontal="right" vertical="center"/>
    </xf>
    <xf numFmtId="165" fontId="2" fillId="5" borderId="0" xfId="0" applyNumberFormat="1" applyFont="1" applyFill="1" applyBorder="1" applyAlignment="1" applyProtection="1">
      <alignment horizontal="center" vertical="center"/>
    </xf>
    <xf numFmtId="164" fontId="2" fillId="5" borderId="0" xfId="0" applyNumberFormat="1" applyFont="1" applyFill="1" applyBorder="1" applyAlignment="1" applyProtection="1">
      <alignment horizontal="right" vertical="center"/>
    </xf>
    <xf numFmtId="3" fontId="2" fillId="2" borderId="11" xfId="0" applyNumberFormat="1" applyFont="1" applyFill="1" applyBorder="1" applyAlignment="1" applyProtection="1">
      <alignment horizontal="center" vertical="center"/>
    </xf>
    <xf numFmtId="164" fontId="2" fillId="4" borderId="0" xfId="0" applyNumberFormat="1" applyFont="1" applyFill="1" applyBorder="1" applyAlignment="1" applyProtection="1">
      <alignment horizontal="right" vertical="center"/>
    </xf>
    <xf numFmtId="164" fontId="2" fillId="2" borderId="8" xfId="0" applyNumberFormat="1" applyFont="1" applyFill="1" applyBorder="1" applyAlignment="1" applyProtection="1">
      <alignment horizontal="right" vertical="center"/>
    </xf>
    <xf numFmtId="3" fontId="3" fillId="2" borderId="7" xfId="0" applyNumberFormat="1" applyFont="1" applyFill="1" applyBorder="1" applyAlignment="1" applyProtection="1">
      <alignment horizontal="center" vertical="center"/>
    </xf>
    <xf numFmtId="0" fontId="2" fillId="7" borderId="0" xfId="0" applyFont="1" applyFill="1" applyAlignment="1" applyProtection="1">
      <alignment horizontal="center" vertical="top"/>
    </xf>
    <xf numFmtId="0" fontId="2" fillId="5" borderId="0" xfId="0" applyFont="1" applyFill="1" applyBorder="1" applyAlignment="1" applyProtection="1">
      <alignment horizontal="center" vertical="top"/>
    </xf>
    <xf numFmtId="3" fontId="3" fillId="5" borderId="0" xfId="0" applyNumberFormat="1" applyFont="1" applyFill="1" applyBorder="1" applyAlignment="1" applyProtection="1">
      <alignment horizontal="center" vertical="top"/>
    </xf>
    <xf numFmtId="3" fontId="2" fillId="5" borderId="0" xfId="0" applyNumberFormat="1" applyFont="1" applyFill="1" applyBorder="1" applyAlignment="1" applyProtection="1">
      <alignment horizontal="center" vertical="top"/>
    </xf>
    <xf numFmtId="164" fontId="2" fillId="5" borderId="0" xfId="0" applyNumberFormat="1" applyFont="1" applyFill="1" applyBorder="1" applyAlignment="1" applyProtection="1">
      <alignment horizontal="right" vertical="top"/>
    </xf>
    <xf numFmtId="10" fontId="2" fillId="5" borderId="0" xfId="0" applyNumberFormat="1" applyFont="1" applyFill="1" applyBorder="1" applyAlignment="1" applyProtection="1">
      <alignment horizontal="right" vertical="top"/>
    </xf>
    <xf numFmtId="0" fontId="2" fillId="5" borderId="0" xfId="0" applyFont="1" applyFill="1" applyBorder="1" applyAlignment="1" applyProtection="1">
      <alignment horizontal="left" vertical="top"/>
    </xf>
    <xf numFmtId="0" fontId="2" fillId="4" borderId="0" xfId="0" applyFont="1" applyFill="1" applyBorder="1" applyAlignment="1" applyProtection="1">
      <alignment horizontal="center" vertical="top"/>
    </xf>
    <xf numFmtId="10" fontId="2" fillId="4" borderId="0" xfId="0" applyNumberFormat="1" applyFont="1" applyFill="1" applyBorder="1" applyAlignment="1" applyProtection="1">
      <alignment horizontal="right" vertical="top"/>
    </xf>
    <xf numFmtId="0" fontId="2" fillId="4" borderId="0" xfId="0" applyFont="1" applyFill="1" applyBorder="1" applyAlignment="1" applyProtection="1">
      <alignment horizontal="left" vertical="top"/>
    </xf>
    <xf numFmtId="0" fontId="2" fillId="3" borderId="0" xfId="0" applyFont="1" applyFill="1" applyBorder="1" applyAlignment="1" applyProtection="1">
      <alignment horizontal="center" vertical="top"/>
    </xf>
    <xf numFmtId="10" fontId="2" fillId="3" borderId="0" xfId="0" applyNumberFormat="1" applyFont="1" applyFill="1" applyBorder="1" applyAlignment="1" applyProtection="1">
      <alignment horizontal="right" vertical="top"/>
    </xf>
    <xf numFmtId="0" fontId="2" fillId="3" borderId="0" xfId="0" applyFont="1" applyFill="1" applyBorder="1" applyAlignment="1" applyProtection="1">
      <alignment horizontal="left" vertical="top"/>
    </xf>
    <xf numFmtId="0" fontId="2" fillId="7" borderId="0" xfId="0" applyFont="1" applyFill="1" applyBorder="1" applyAlignment="1" applyProtection="1">
      <alignment horizontal="center" vertical="top"/>
    </xf>
    <xf numFmtId="0" fontId="2" fillId="6" borderId="0" xfId="0" applyFont="1" applyFill="1" applyAlignment="1" applyProtection="1">
      <alignment horizontal="center" vertical="top"/>
    </xf>
    <xf numFmtId="0" fontId="2" fillId="0" borderId="0" xfId="0" applyFont="1" applyAlignment="1" applyProtection="1">
      <alignment horizontal="center" vertical="top"/>
    </xf>
    <xf numFmtId="3" fontId="3" fillId="5" borderId="0" xfId="0" applyNumberFormat="1" applyFont="1" applyFill="1" applyBorder="1" applyAlignment="1" applyProtection="1">
      <alignment horizontal="center" vertical="center"/>
    </xf>
    <xf numFmtId="3" fontId="3" fillId="4" borderId="0" xfId="0" applyNumberFormat="1"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2" borderId="7" xfId="0" applyFont="1" applyFill="1" applyBorder="1" applyAlignment="1" applyProtection="1">
      <alignment horizontal="center" vertical="center" wrapText="1"/>
    </xf>
    <xf numFmtId="0" fontId="2" fillId="2" borderId="7" xfId="0" applyFont="1" applyFill="1" applyBorder="1" applyAlignment="1" applyProtection="1">
      <alignment horizontal="center" vertical="top"/>
    </xf>
    <xf numFmtId="2" fontId="2" fillId="5" borderId="0" xfId="0" applyNumberFormat="1" applyFont="1" applyFill="1" applyBorder="1" applyAlignment="1" applyProtection="1">
      <alignment horizontal="center" vertical="center"/>
    </xf>
    <xf numFmtId="0" fontId="3" fillId="2" borderId="12" xfId="0" applyFont="1" applyFill="1" applyBorder="1" applyAlignment="1" applyProtection="1">
      <alignment horizontal="center" vertical="center" wrapText="1"/>
    </xf>
    <xf numFmtId="0" fontId="3" fillId="2" borderId="13" xfId="0" applyFont="1" applyFill="1" applyBorder="1" applyAlignment="1" applyProtection="1">
      <alignment horizontal="center" vertical="center" wrapText="1"/>
    </xf>
    <xf numFmtId="0" fontId="2" fillId="5" borderId="0" xfId="0" applyFont="1" applyFill="1" applyAlignment="1" applyProtection="1">
      <alignment horizontal="center" vertical="center"/>
    </xf>
    <xf numFmtId="164" fontId="4" fillId="2" borderId="11" xfId="0" applyNumberFormat="1" applyFont="1" applyFill="1" applyBorder="1" applyAlignment="1" applyProtection="1">
      <alignment horizontal="right" vertical="center"/>
    </xf>
    <xf numFmtId="0" fontId="2" fillId="4" borderId="0" xfId="0" applyFont="1" applyFill="1" applyAlignment="1" applyProtection="1">
      <alignment horizontal="center" vertical="center"/>
    </xf>
    <xf numFmtId="0" fontId="2" fillId="3" borderId="0" xfId="0" applyFont="1" applyFill="1" applyAlignment="1" applyProtection="1">
      <alignment horizontal="center" vertical="center"/>
    </xf>
    <xf numFmtId="164" fontId="2" fillId="2" borderId="7" xfId="0" applyNumberFormat="1" applyFont="1" applyFill="1" applyBorder="1" applyAlignment="1" applyProtection="1">
      <alignment horizontal="center" vertical="center"/>
    </xf>
    <xf numFmtId="0" fontId="0" fillId="2" borderId="14" xfId="0" applyFill="1" applyBorder="1" applyAlignment="1" applyProtection="1"/>
    <xf numFmtId="0" fontId="0" fillId="2" borderId="15" xfId="0" applyFill="1" applyBorder="1" applyAlignment="1" applyProtection="1"/>
    <xf numFmtId="164" fontId="1" fillId="2" borderId="7" xfId="0" applyNumberFormat="1" applyFont="1" applyFill="1" applyBorder="1" applyAlignment="1" applyProtection="1">
      <alignment horizontal="center" vertical="center"/>
    </xf>
    <xf numFmtId="164" fontId="6" fillId="2" borderId="7" xfId="0" applyNumberFormat="1" applyFont="1" applyFill="1" applyBorder="1" applyAlignment="1" applyProtection="1">
      <alignment horizontal="right" vertical="center"/>
    </xf>
    <xf numFmtId="0" fontId="0" fillId="5" borderId="0" xfId="0" applyFill="1" applyProtection="1"/>
    <xf numFmtId="0" fontId="2" fillId="2" borderId="0" xfId="0" applyFont="1" applyFill="1" applyAlignment="1" applyProtection="1">
      <alignment horizontal="center" vertical="center"/>
    </xf>
    <xf numFmtId="0" fontId="2" fillId="2" borderId="0" xfId="0" applyFont="1" applyFill="1" applyAlignment="1" applyProtection="1">
      <alignment horizontal="center" vertical="center" wrapText="1"/>
    </xf>
    <xf numFmtId="0" fontId="2" fillId="2" borderId="0" xfId="0" applyFont="1" applyFill="1" applyAlignment="1" applyProtection="1">
      <alignment horizontal="center" vertical="top"/>
    </xf>
    <xf numFmtId="0" fontId="2" fillId="0" borderId="0" xfId="0" applyFont="1" applyFill="1" applyAlignment="1" applyProtection="1">
      <alignment horizontal="center" vertical="center"/>
    </xf>
    <xf numFmtId="164" fontId="1" fillId="2" borderId="7" xfId="0" applyNumberFormat="1" applyFont="1" applyFill="1" applyBorder="1" applyAlignment="1" applyProtection="1">
      <alignment horizontal="right" vertical="center"/>
    </xf>
    <xf numFmtId="0" fontId="2" fillId="2" borderId="24" xfId="0" applyFont="1" applyFill="1" applyBorder="1" applyAlignment="1" applyProtection="1">
      <alignment horizontal="center" vertical="center"/>
    </xf>
    <xf numFmtId="0" fontId="2" fillId="2" borderId="11" xfId="0" applyFont="1" applyFill="1" applyBorder="1" applyAlignment="1" applyProtection="1">
      <alignment horizontal="center" vertical="center" wrapText="1"/>
    </xf>
    <xf numFmtId="167" fontId="8" fillId="8" borderId="17" xfId="0" applyNumberFormat="1" applyFont="1" applyFill="1" applyBorder="1" applyAlignment="1" applyProtection="1">
      <alignment horizontal="center" vertical="center"/>
      <protection locked="0"/>
    </xf>
    <xf numFmtId="0" fontId="15" fillId="5" borderId="0" xfId="0" applyFont="1" applyFill="1" applyAlignment="1" applyProtection="1">
      <alignment horizontal="center" vertical="center"/>
    </xf>
    <xf numFmtId="166" fontId="2" fillId="2" borderId="8" xfId="0" applyNumberFormat="1" applyFont="1" applyFill="1" applyBorder="1" applyAlignment="1" applyProtection="1">
      <alignment horizontal="center" vertical="center"/>
    </xf>
    <xf numFmtId="3" fontId="2" fillId="2" borderId="14" xfId="0" applyNumberFormat="1" applyFont="1" applyFill="1" applyBorder="1" applyAlignment="1" applyProtection="1">
      <alignment horizontal="right" vertical="center"/>
    </xf>
    <xf numFmtId="0" fontId="2" fillId="0" borderId="16" xfId="0" applyFont="1" applyFill="1" applyBorder="1" applyAlignment="1" applyProtection="1">
      <alignment horizontal="left" vertical="center"/>
    </xf>
    <xf numFmtId="164" fontId="2" fillId="5" borderId="0" xfId="0" applyNumberFormat="1" applyFont="1" applyFill="1" applyAlignment="1" applyProtection="1">
      <alignment horizontal="center" vertical="center"/>
    </xf>
    <xf numFmtId="3" fontId="1" fillId="2" borderId="14" xfId="0" applyNumberFormat="1" applyFont="1" applyFill="1" applyBorder="1" applyAlignment="1" applyProtection="1">
      <alignment horizontal="right" vertical="center"/>
    </xf>
    <xf numFmtId="0" fontId="1" fillId="0" borderId="16" xfId="0" applyFont="1" applyFill="1" applyBorder="1" applyAlignment="1" applyProtection="1">
      <alignment horizontal="left" vertical="center"/>
    </xf>
    <xf numFmtId="164" fontId="1" fillId="5" borderId="0" xfId="0" applyNumberFormat="1" applyFont="1" applyFill="1" applyBorder="1" applyAlignment="1" applyProtection="1">
      <alignment horizontal="right" vertical="center"/>
    </xf>
    <xf numFmtId="164" fontId="1" fillId="4" borderId="0" xfId="0" applyNumberFormat="1" applyFont="1" applyFill="1" applyBorder="1" applyAlignment="1" applyProtection="1">
      <alignment horizontal="right" vertical="center"/>
    </xf>
    <xf numFmtId="0" fontId="1" fillId="3" borderId="0" xfId="0" applyFont="1" applyFill="1" applyBorder="1" applyAlignment="1" applyProtection="1">
      <alignment horizontal="center" vertical="center"/>
    </xf>
    <xf numFmtId="0" fontId="16" fillId="2" borderId="15" xfId="0" applyFont="1" applyFill="1" applyBorder="1" applyAlignment="1" applyProtection="1"/>
    <xf numFmtId="0" fontId="16" fillId="2" borderId="14" xfId="0" applyFont="1" applyFill="1" applyBorder="1" applyAlignment="1" applyProtection="1"/>
    <xf numFmtId="0" fontId="1" fillId="5" borderId="0" xfId="0" applyFont="1" applyFill="1" applyAlignment="1" applyProtection="1">
      <alignment horizontal="center" vertical="center"/>
    </xf>
    <xf numFmtId="3" fontId="2" fillId="2" borderId="14" xfId="0" applyNumberFormat="1" applyFont="1" applyFill="1" applyBorder="1" applyAlignment="1" applyProtection="1">
      <alignment horizontal="center" vertical="center"/>
    </xf>
    <xf numFmtId="3" fontId="2" fillId="2" borderId="16" xfId="0" applyNumberFormat="1" applyFont="1" applyFill="1" applyBorder="1" applyAlignment="1" applyProtection="1">
      <alignment horizontal="center" vertical="center"/>
    </xf>
    <xf numFmtId="3" fontId="2" fillId="2" borderId="19" xfId="0" applyNumberFormat="1" applyFont="1" applyFill="1" applyBorder="1" applyAlignment="1" applyProtection="1">
      <alignment horizontal="center" vertical="center"/>
    </xf>
    <xf numFmtId="3" fontId="2" fillId="2" borderId="20" xfId="0" applyNumberFormat="1" applyFont="1" applyFill="1" applyBorder="1" applyAlignment="1" applyProtection="1">
      <alignment horizontal="center" vertical="center"/>
    </xf>
    <xf numFmtId="164" fontId="7" fillId="2" borderId="7" xfId="0" applyNumberFormat="1" applyFont="1" applyFill="1" applyBorder="1" applyAlignment="1" applyProtection="1">
      <alignment horizontal="center" vertical="center"/>
    </xf>
    <xf numFmtId="164" fontId="2" fillId="5" borderId="0" xfId="0" applyNumberFormat="1" applyFont="1" applyFill="1" applyBorder="1" applyAlignment="1" applyProtection="1">
      <alignment horizontal="center" vertical="center"/>
    </xf>
    <xf numFmtId="0" fontId="1" fillId="2" borderId="29" xfId="0" applyFont="1" applyFill="1" applyBorder="1" applyAlignment="1" applyProtection="1">
      <alignment vertical="center"/>
    </xf>
    <xf numFmtId="0" fontId="1" fillId="2" borderId="27" xfId="0" applyFont="1" applyFill="1" applyBorder="1" applyAlignment="1" applyProtection="1">
      <alignment vertical="center"/>
    </xf>
    <xf numFmtId="164" fontId="2" fillId="2" borderId="11" xfId="0" applyNumberFormat="1" applyFont="1" applyFill="1" applyBorder="1" applyAlignment="1" applyProtection="1">
      <alignment horizontal="center" vertical="center"/>
    </xf>
    <xf numFmtId="3" fontId="2" fillId="2" borderId="19" xfId="0" applyNumberFormat="1" applyFont="1" applyFill="1" applyBorder="1" applyAlignment="1" applyProtection="1">
      <alignment horizontal="right" vertical="center"/>
    </xf>
    <xf numFmtId="0" fontId="2" fillId="0" borderId="20" xfId="0" applyFont="1" applyFill="1" applyBorder="1" applyAlignment="1" applyProtection="1">
      <alignment horizontal="left" vertical="center"/>
    </xf>
    <xf numFmtId="164" fontId="2" fillId="2" borderId="20" xfId="0" applyNumberFormat="1" applyFont="1" applyFill="1" applyBorder="1" applyAlignment="1" applyProtection="1">
      <alignment horizontal="center" vertical="center"/>
    </xf>
    <xf numFmtId="166" fontId="2" fillId="2" borderId="16" xfId="0" applyNumberFormat="1" applyFont="1" applyFill="1" applyBorder="1" applyAlignment="1" applyProtection="1">
      <alignment horizontal="center" vertical="center"/>
    </xf>
    <xf numFmtId="0" fontId="2" fillId="10" borderId="7" xfId="0" applyFont="1" applyFill="1" applyBorder="1" applyAlignment="1" applyProtection="1">
      <alignment horizontal="center" vertical="center"/>
    </xf>
    <xf numFmtId="164" fontId="1" fillId="2" borderId="16" xfId="0" applyNumberFormat="1" applyFont="1" applyFill="1" applyBorder="1" applyAlignment="1" applyProtection="1">
      <alignment horizontal="center" vertical="center"/>
    </xf>
    <xf numFmtId="3" fontId="1" fillId="2" borderId="27" xfId="0" applyNumberFormat="1" applyFont="1" applyFill="1" applyBorder="1" applyAlignment="1" applyProtection="1">
      <alignment horizontal="right" vertical="center"/>
    </xf>
    <xf numFmtId="0" fontId="1" fillId="0" borderId="20" xfId="0" applyFont="1" applyFill="1" applyBorder="1" applyAlignment="1" applyProtection="1">
      <alignment horizontal="left" vertical="center"/>
    </xf>
    <xf numFmtId="0" fontId="1" fillId="10" borderId="8" xfId="0" applyFont="1" applyFill="1" applyBorder="1" applyAlignment="1" applyProtection="1">
      <alignment horizontal="center" vertical="center"/>
    </xf>
    <xf numFmtId="0" fontId="2" fillId="10" borderId="31" xfId="0" applyFont="1" applyFill="1" applyBorder="1" applyAlignment="1" applyProtection="1">
      <alignment horizontal="center" vertical="center"/>
    </xf>
    <xf numFmtId="0" fontId="2" fillId="10" borderId="11" xfId="0" applyFont="1" applyFill="1" applyBorder="1" applyAlignment="1" applyProtection="1">
      <alignment horizontal="center" vertical="center"/>
    </xf>
    <xf numFmtId="0" fontId="1" fillId="10" borderId="8" xfId="0" applyFont="1" applyFill="1" applyBorder="1" applyAlignment="1" applyProtection="1">
      <alignment horizontal="center" vertical="center" wrapText="1"/>
    </xf>
    <xf numFmtId="164" fontId="2" fillId="3" borderId="0" xfId="0" applyNumberFormat="1" applyFont="1" applyFill="1" applyBorder="1" applyAlignment="1" applyProtection="1">
      <alignment horizontal="center" vertical="top"/>
    </xf>
    <xf numFmtId="164" fontId="2" fillId="4" borderId="0" xfId="0" applyNumberFormat="1" applyFont="1" applyFill="1" applyBorder="1" applyAlignment="1" applyProtection="1">
      <alignment horizontal="center" vertical="top"/>
    </xf>
    <xf numFmtId="164" fontId="2" fillId="5" borderId="0" xfId="0" applyNumberFormat="1" applyFont="1" applyFill="1" applyBorder="1" applyAlignment="1" applyProtection="1">
      <alignment horizontal="center" vertical="top"/>
    </xf>
    <xf numFmtId="164" fontId="2" fillId="4" borderId="0" xfId="0" applyNumberFormat="1" applyFont="1" applyFill="1" applyBorder="1" applyAlignment="1" applyProtection="1">
      <alignment horizontal="center" vertical="center"/>
    </xf>
    <xf numFmtId="164" fontId="2" fillId="3" borderId="0" xfId="0" applyNumberFormat="1" applyFont="1" applyFill="1" applyBorder="1" applyAlignment="1" applyProtection="1">
      <alignment horizontal="center" vertical="center"/>
    </xf>
    <xf numFmtId="164" fontId="8" fillId="2" borderId="7" xfId="0" applyNumberFormat="1" applyFont="1" applyFill="1" applyBorder="1" applyAlignment="1" applyProtection="1">
      <alignment horizontal="center" vertical="center"/>
    </xf>
    <xf numFmtId="0" fontId="2" fillId="2" borderId="16" xfId="0" applyFont="1" applyFill="1" applyBorder="1" applyAlignment="1" applyProtection="1">
      <alignment horizontal="left" vertical="center"/>
    </xf>
    <xf numFmtId="0" fontId="2" fillId="2" borderId="19" xfId="0" applyFont="1" applyFill="1" applyBorder="1" applyAlignment="1" applyProtection="1">
      <alignment horizontal="center" vertical="center"/>
    </xf>
    <xf numFmtId="0" fontId="1" fillId="2" borderId="16" xfId="0" applyFont="1" applyFill="1" applyBorder="1" applyAlignment="1" applyProtection="1">
      <alignment horizontal="left" vertical="center"/>
    </xf>
    <xf numFmtId="10" fontId="8" fillId="5" borderId="0" xfId="0" applyNumberFormat="1" applyFont="1" applyFill="1" applyBorder="1" applyAlignment="1" applyProtection="1">
      <alignment horizontal="right" vertical="top"/>
    </xf>
    <xf numFmtId="10" fontId="8" fillId="4" borderId="0" xfId="0" applyNumberFormat="1" applyFont="1" applyFill="1" applyBorder="1" applyAlignment="1" applyProtection="1">
      <alignment horizontal="right" vertical="top"/>
    </xf>
    <xf numFmtId="10" fontId="8" fillId="3" borderId="0" xfId="0" applyNumberFormat="1" applyFont="1" applyFill="1" applyBorder="1" applyAlignment="1" applyProtection="1">
      <alignment horizontal="right" vertical="top"/>
    </xf>
    <xf numFmtId="10" fontId="2" fillId="5" borderId="0" xfId="0" applyNumberFormat="1" applyFont="1" applyFill="1" applyBorder="1" applyAlignment="1" applyProtection="1">
      <alignment horizontal="center" vertical="center"/>
    </xf>
    <xf numFmtId="164" fontId="2" fillId="4" borderId="0" xfId="0" applyNumberFormat="1" applyFont="1" applyFill="1" applyAlignment="1" applyProtection="1">
      <alignment horizontal="center" vertical="center"/>
    </xf>
    <xf numFmtId="166" fontId="2" fillId="5" borderId="0" xfId="0" applyNumberFormat="1" applyFont="1" applyFill="1" applyBorder="1" applyAlignment="1" applyProtection="1">
      <alignment horizontal="center" vertical="top"/>
    </xf>
    <xf numFmtId="0" fontId="1" fillId="2" borderId="0" xfId="0" applyFont="1" applyFill="1" applyBorder="1" applyAlignment="1" applyProtection="1">
      <alignment vertical="center"/>
    </xf>
    <xf numFmtId="167" fontId="8" fillId="8" borderId="7" xfId="0" applyNumberFormat="1" applyFont="1" applyFill="1" applyBorder="1" applyAlignment="1" applyProtection="1">
      <alignment horizontal="center" vertical="center"/>
      <protection locked="0"/>
    </xf>
    <xf numFmtId="167" fontId="8" fillId="8" borderId="38" xfId="0" applyNumberFormat="1" applyFont="1" applyFill="1" applyBorder="1" applyAlignment="1" applyProtection="1">
      <alignment horizontal="center" vertical="center"/>
      <protection locked="0"/>
    </xf>
    <xf numFmtId="0" fontId="1" fillId="2" borderId="19" xfId="0" applyFont="1" applyFill="1" applyBorder="1" applyAlignment="1" applyProtection="1">
      <alignment horizontal="center" vertical="center"/>
    </xf>
    <xf numFmtId="3" fontId="1" fillId="2" borderId="19" xfId="0" applyNumberFormat="1" applyFont="1" applyFill="1" applyBorder="1" applyAlignment="1" applyProtection="1">
      <alignment horizontal="right" vertical="center"/>
    </xf>
    <xf numFmtId="168" fontId="2" fillId="2" borderId="7" xfId="0" applyNumberFormat="1" applyFont="1" applyFill="1" applyBorder="1" applyAlignment="1" applyProtection="1">
      <alignment horizontal="center" vertical="center"/>
    </xf>
    <xf numFmtId="164" fontId="1" fillId="2" borderId="7" xfId="0" applyNumberFormat="1" applyFont="1" applyFill="1" applyBorder="1" applyAlignment="1" applyProtection="1">
      <alignment horizontal="center" vertical="center" wrapText="1"/>
    </xf>
    <xf numFmtId="0" fontId="1" fillId="2" borderId="11" xfId="0" applyFont="1" applyFill="1" applyBorder="1" applyAlignment="1" applyProtection="1">
      <alignment horizontal="center" vertical="center"/>
    </xf>
    <xf numFmtId="164" fontId="1" fillId="2" borderId="11" xfId="0" applyNumberFormat="1" applyFont="1" applyFill="1" applyBorder="1" applyAlignment="1" applyProtection="1">
      <alignment horizontal="center" vertical="center"/>
    </xf>
    <xf numFmtId="168" fontId="2" fillId="2" borderId="8" xfId="0" applyNumberFormat="1" applyFont="1" applyFill="1" applyBorder="1" applyAlignment="1" applyProtection="1">
      <alignment horizontal="center" vertical="center"/>
    </xf>
    <xf numFmtId="164" fontId="18" fillId="2" borderId="7" xfId="2" applyNumberFormat="1" applyFont="1" applyFill="1" applyBorder="1" applyAlignment="1" applyProtection="1">
      <alignment horizontal="center" vertical="center"/>
    </xf>
    <xf numFmtId="10" fontId="1" fillId="2" borderId="7" xfId="0" applyNumberFormat="1" applyFont="1" applyFill="1" applyBorder="1" applyAlignment="1" applyProtection="1">
      <alignment horizontal="center" vertical="center"/>
    </xf>
    <xf numFmtId="0" fontId="2" fillId="2" borderId="11" xfId="0" applyFont="1" applyFill="1" applyBorder="1" applyAlignment="1" applyProtection="1">
      <alignment horizontal="center" vertical="center"/>
    </xf>
    <xf numFmtId="0" fontId="1" fillId="2" borderId="14" xfId="0" applyFont="1" applyFill="1" applyBorder="1" applyAlignment="1" applyProtection="1">
      <alignment horizontal="center" vertical="center"/>
    </xf>
    <xf numFmtId="0" fontId="1" fillId="2" borderId="16" xfId="0"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3" fontId="3" fillId="2" borderId="11" xfId="0" applyNumberFormat="1" applyFont="1" applyFill="1" applyBorder="1" applyAlignment="1" applyProtection="1">
      <alignment horizontal="center" vertical="center" wrapText="1"/>
    </xf>
    <xf numFmtId="0" fontId="1" fillId="2" borderId="7"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1" fillId="2" borderId="7" xfId="0" applyFont="1" applyFill="1" applyBorder="1" applyAlignment="1" applyProtection="1">
      <alignment horizontal="center" vertical="center"/>
    </xf>
    <xf numFmtId="3" fontId="3" fillId="2" borderId="7" xfId="0" applyNumberFormat="1" applyFont="1" applyFill="1" applyBorder="1" applyAlignment="1" applyProtection="1">
      <alignment horizontal="center" vertical="center" wrapText="1"/>
    </xf>
    <xf numFmtId="10" fontId="15" fillId="5" borderId="0" xfId="0" applyNumberFormat="1" applyFont="1" applyFill="1" applyBorder="1" applyAlignment="1" applyProtection="1">
      <alignment horizontal="center" vertical="center"/>
    </xf>
    <xf numFmtId="10" fontId="20" fillId="4" borderId="0" xfId="0" applyNumberFormat="1" applyFont="1" applyFill="1" applyBorder="1" applyAlignment="1" applyProtection="1">
      <alignment horizontal="center" vertical="center"/>
    </xf>
    <xf numFmtId="10" fontId="22" fillId="3" borderId="0" xfId="0" applyNumberFormat="1" applyFont="1" applyFill="1" applyBorder="1" applyAlignment="1" applyProtection="1">
      <alignment horizontal="center" vertical="center"/>
    </xf>
    <xf numFmtId="10" fontId="21" fillId="4" borderId="0" xfId="0" applyNumberFormat="1" applyFont="1" applyFill="1" applyBorder="1" applyAlignment="1" applyProtection="1">
      <alignment horizontal="center" vertical="center"/>
    </xf>
    <xf numFmtId="166" fontId="2" fillId="0" borderId="7" xfId="0" applyNumberFormat="1" applyFont="1" applyFill="1" applyBorder="1" applyAlignment="1" applyProtection="1">
      <alignment horizontal="center" vertical="center"/>
    </xf>
    <xf numFmtId="0" fontId="1" fillId="2" borderId="7" xfId="0" applyFont="1" applyFill="1" applyBorder="1" applyAlignment="1" applyProtection="1">
      <alignment horizontal="center" vertical="center" wrapText="1"/>
    </xf>
    <xf numFmtId="3" fontId="7" fillId="2" borderId="7" xfId="0" applyNumberFormat="1" applyFont="1" applyFill="1" applyBorder="1" applyAlignment="1" applyProtection="1">
      <alignment horizontal="center" vertical="center" wrapText="1"/>
    </xf>
    <xf numFmtId="3" fontId="3" fillId="2" borderId="14" xfId="0" applyNumberFormat="1" applyFont="1" applyFill="1" applyBorder="1" applyAlignment="1" applyProtection="1">
      <alignment horizontal="center" vertical="center" wrapText="1"/>
    </xf>
    <xf numFmtId="3" fontId="3" fillId="2" borderId="15" xfId="0" applyNumberFormat="1" applyFont="1" applyFill="1" applyBorder="1" applyAlignment="1" applyProtection="1">
      <alignment horizontal="center" vertical="center" wrapText="1"/>
    </xf>
    <xf numFmtId="3" fontId="3" fillId="2" borderId="16" xfId="0" applyNumberFormat="1" applyFont="1" applyFill="1" applyBorder="1" applyAlignment="1" applyProtection="1">
      <alignment horizontal="center" vertical="center" wrapText="1"/>
    </xf>
    <xf numFmtId="3" fontId="3" fillId="2" borderId="7" xfId="0" applyNumberFormat="1" applyFont="1" applyFill="1" applyBorder="1" applyAlignment="1" applyProtection="1">
      <alignment horizontal="center" vertical="center" wrapText="1"/>
    </xf>
    <xf numFmtId="0" fontId="2" fillId="5" borderId="15" xfId="0" applyFont="1" applyFill="1" applyBorder="1" applyAlignment="1" applyProtection="1">
      <alignment horizontal="left" vertical="top" wrapText="1"/>
    </xf>
    <xf numFmtId="3" fontId="1" fillId="2" borderId="7" xfId="0" applyNumberFormat="1" applyFont="1" applyFill="1" applyBorder="1" applyAlignment="1" applyProtection="1">
      <alignment horizontal="center" vertical="center"/>
    </xf>
    <xf numFmtId="3" fontId="1" fillId="2" borderId="8" xfId="0" applyNumberFormat="1" applyFont="1" applyFill="1" applyBorder="1" applyAlignment="1" applyProtection="1">
      <alignment horizontal="center" vertical="center"/>
    </xf>
    <xf numFmtId="0" fontId="1" fillId="2" borderId="28" xfId="0" applyFont="1" applyFill="1" applyBorder="1" applyAlignment="1" applyProtection="1">
      <alignment horizontal="center" vertical="center" wrapText="1"/>
    </xf>
    <xf numFmtId="0" fontId="1" fillId="2" borderId="29" xfId="0" applyFont="1" applyFill="1" applyBorder="1" applyAlignment="1" applyProtection="1">
      <alignment horizontal="center" vertical="center" wrapText="1"/>
    </xf>
    <xf numFmtId="0" fontId="1" fillId="2" borderId="30" xfId="0" applyFont="1" applyFill="1" applyBorder="1" applyAlignment="1" applyProtection="1">
      <alignment horizontal="center" vertical="center" wrapText="1"/>
    </xf>
    <xf numFmtId="0" fontId="1" fillId="2" borderId="19" xfId="0" applyFont="1" applyFill="1" applyBorder="1" applyAlignment="1" applyProtection="1">
      <alignment horizontal="center" vertical="center" wrapText="1"/>
    </xf>
    <xf numFmtId="0" fontId="1" fillId="2" borderId="27" xfId="0" applyFont="1" applyFill="1" applyBorder="1" applyAlignment="1" applyProtection="1">
      <alignment horizontal="center" vertical="center" wrapText="1"/>
    </xf>
    <xf numFmtId="0" fontId="1" fillId="2" borderId="20" xfId="0" applyFont="1" applyFill="1" applyBorder="1" applyAlignment="1" applyProtection="1">
      <alignment horizontal="center" vertical="center" wrapText="1"/>
    </xf>
    <xf numFmtId="0" fontId="2" fillId="4" borderId="15" xfId="0" applyFont="1" applyFill="1" applyBorder="1" applyAlignment="1" applyProtection="1">
      <alignment horizontal="left" vertical="top" wrapText="1"/>
    </xf>
    <xf numFmtId="0" fontId="2" fillId="3" borderId="15" xfId="0" applyFont="1" applyFill="1" applyBorder="1" applyAlignment="1" applyProtection="1">
      <alignment horizontal="left" vertical="top" wrapText="1"/>
    </xf>
    <xf numFmtId="3" fontId="3" fillId="2" borderId="8" xfId="0" applyNumberFormat="1" applyFont="1" applyFill="1" applyBorder="1" applyAlignment="1" applyProtection="1">
      <alignment horizontal="center" vertical="center" wrapText="1"/>
    </xf>
    <xf numFmtId="0" fontId="1" fillId="2" borderId="7" xfId="0" applyFont="1" applyFill="1" applyBorder="1" applyAlignment="1" applyProtection="1">
      <alignment horizontal="center" vertical="center"/>
    </xf>
    <xf numFmtId="3" fontId="8" fillId="2" borderId="7" xfId="0" applyNumberFormat="1" applyFont="1" applyFill="1" applyBorder="1" applyAlignment="1" applyProtection="1">
      <alignment horizontal="center" vertical="center" wrapText="1"/>
    </xf>
    <xf numFmtId="3" fontId="3" fillId="2" borderId="31" xfId="0" applyNumberFormat="1" applyFont="1" applyFill="1" applyBorder="1" applyAlignment="1" applyProtection="1">
      <alignment horizontal="center" vertical="center" wrapText="1"/>
    </xf>
    <xf numFmtId="3" fontId="3" fillId="2" borderId="11" xfId="0" applyNumberFormat="1" applyFont="1" applyFill="1" applyBorder="1" applyAlignment="1" applyProtection="1">
      <alignment horizontal="center" vertical="center" wrapText="1"/>
    </xf>
    <xf numFmtId="3" fontId="1" fillId="2" borderId="7" xfId="0" applyNumberFormat="1" applyFont="1" applyFill="1" applyBorder="1" applyAlignment="1" applyProtection="1">
      <alignment horizontal="center" vertical="center" wrapText="1"/>
    </xf>
    <xf numFmtId="0" fontId="2" fillId="2" borderId="7" xfId="0" applyFont="1" applyFill="1" applyBorder="1" applyAlignment="1" applyProtection="1">
      <alignment horizontal="center" vertical="center"/>
    </xf>
    <xf numFmtId="3" fontId="7" fillId="2" borderId="9" xfId="0" applyNumberFormat="1" applyFont="1" applyFill="1" applyBorder="1" applyAlignment="1" applyProtection="1">
      <alignment horizontal="center" vertical="center" wrapText="1"/>
    </xf>
    <xf numFmtId="3" fontId="7" fillId="2" borderId="10" xfId="0" applyNumberFormat="1" applyFont="1" applyFill="1" applyBorder="1" applyAlignment="1" applyProtection="1">
      <alignment horizontal="center" vertical="center" wrapText="1"/>
    </xf>
    <xf numFmtId="3" fontId="7" fillId="2" borderId="21" xfId="0" applyNumberFormat="1" applyFont="1" applyFill="1" applyBorder="1" applyAlignment="1" applyProtection="1">
      <alignment horizontal="center" vertical="center" wrapText="1"/>
    </xf>
    <xf numFmtId="3" fontId="8" fillId="2" borderId="9" xfId="0" applyNumberFormat="1" applyFont="1" applyFill="1" applyBorder="1" applyAlignment="1" applyProtection="1">
      <alignment horizontal="center" vertical="center" wrapText="1"/>
    </xf>
    <xf numFmtId="3" fontId="8" fillId="2" borderId="10" xfId="0" applyNumberFormat="1" applyFont="1" applyFill="1" applyBorder="1" applyAlignment="1" applyProtection="1">
      <alignment horizontal="center" vertical="center" wrapText="1"/>
    </xf>
    <xf numFmtId="3" fontId="8" fillId="2" borderId="21" xfId="0" applyNumberFormat="1" applyFont="1" applyFill="1" applyBorder="1" applyAlignment="1" applyProtection="1">
      <alignment horizontal="center" vertical="center" wrapText="1"/>
    </xf>
    <xf numFmtId="3" fontId="19" fillId="0" borderId="28" xfId="0" applyNumberFormat="1" applyFont="1" applyFill="1" applyBorder="1" applyAlignment="1" applyProtection="1">
      <alignment horizontal="center" vertical="center" wrapText="1"/>
    </xf>
    <xf numFmtId="3" fontId="19" fillId="0" borderId="29" xfId="0" applyNumberFormat="1" applyFont="1" applyFill="1" applyBorder="1" applyAlignment="1" applyProtection="1">
      <alignment horizontal="center" vertical="center" wrapText="1"/>
    </xf>
    <xf numFmtId="3" fontId="19" fillId="0" borderId="30" xfId="0" applyNumberFormat="1" applyFont="1" applyFill="1" applyBorder="1" applyAlignment="1" applyProtection="1">
      <alignment horizontal="center" vertical="center" wrapText="1"/>
    </xf>
    <xf numFmtId="3" fontId="19" fillId="0" borderId="32" xfId="0" applyNumberFormat="1" applyFont="1" applyFill="1" applyBorder="1" applyAlignment="1" applyProtection="1">
      <alignment horizontal="center" vertical="center" wrapText="1"/>
    </xf>
    <xf numFmtId="3" fontId="19" fillId="0" borderId="0" xfId="0" applyNumberFormat="1" applyFont="1" applyFill="1" applyBorder="1" applyAlignment="1" applyProtection="1">
      <alignment horizontal="center" vertical="center" wrapText="1"/>
    </xf>
    <xf numFmtId="3" fontId="19" fillId="0" borderId="33" xfId="0" applyNumberFormat="1" applyFont="1" applyFill="1" applyBorder="1" applyAlignment="1" applyProtection="1">
      <alignment horizontal="center" vertical="center" wrapText="1"/>
    </xf>
    <xf numFmtId="3" fontId="19" fillId="0" borderId="19" xfId="0" applyNumberFormat="1" applyFont="1" applyFill="1" applyBorder="1" applyAlignment="1" applyProtection="1">
      <alignment horizontal="center" vertical="center" wrapText="1"/>
    </xf>
    <xf numFmtId="3" fontId="19" fillId="0" borderId="27" xfId="0" applyNumberFormat="1" applyFont="1" applyFill="1" applyBorder="1" applyAlignment="1" applyProtection="1">
      <alignment horizontal="center" vertical="center" wrapText="1"/>
    </xf>
    <xf numFmtId="3" fontId="19" fillId="0" borderId="20" xfId="0" applyNumberFormat="1" applyFont="1" applyFill="1" applyBorder="1" applyAlignment="1" applyProtection="1">
      <alignment horizontal="center" vertical="center" wrapText="1"/>
    </xf>
    <xf numFmtId="0" fontId="1" fillId="2" borderId="25"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1" fillId="2" borderId="32" xfId="0" applyFont="1" applyFill="1" applyBorder="1" applyAlignment="1" applyProtection="1">
      <alignment horizontal="center" vertical="center" wrapText="1"/>
    </xf>
    <xf numFmtId="0" fontId="1" fillId="2" borderId="0" xfId="0" applyFont="1" applyFill="1" applyBorder="1" applyAlignment="1" applyProtection="1">
      <alignment horizontal="center" vertical="center" wrapText="1"/>
    </xf>
    <xf numFmtId="0" fontId="1" fillId="2" borderId="26" xfId="0" applyFont="1" applyFill="1" applyBorder="1" applyAlignment="1" applyProtection="1">
      <alignment horizontal="center" vertical="center" wrapText="1"/>
    </xf>
    <xf numFmtId="0" fontId="1" fillId="2" borderId="5" xfId="0" applyFont="1" applyFill="1" applyBorder="1" applyAlignment="1" applyProtection="1">
      <alignment horizontal="center" vertical="center" wrapText="1"/>
    </xf>
    <xf numFmtId="0" fontId="9" fillId="2" borderId="2" xfId="0"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9" fillId="2" borderId="5" xfId="0" applyFont="1" applyFill="1" applyBorder="1" applyAlignment="1" applyProtection="1">
      <alignment horizontal="center" vertical="center"/>
    </xf>
    <xf numFmtId="0" fontId="1" fillId="2" borderId="2"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1" fillId="2" borderId="23" xfId="0" applyFont="1" applyFill="1" applyBorder="1" applyAlignment="1" applyProtection="1">
      <alignment horizontal="center" vertical="center"/>
    </xf>
    <xf numFmtId="0" fontId="1" fillId="2" borderId="5" xfId="0" applyFont="1" applyFill="1" applyBorder="1" applyAlignment="1" applyProtection="1">
      <alignment horizontal="center" vertical="center"/>
    </xf>
    <xf numFmtId="0" fontId="1" fillId="2" borderId="6" xfId="0"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9" fillId="2" borderId="22" xfId="0" applyFont="1" applyFill="1" applyBorder="1" applyAlignment="1" applyProtection="1">
      <alignment horizontal="center" vertical="center"/>
    </xf>
    <xf numFmtId="0" fontId="9" fillId="2" borderId="4" xfId="0" applyFont="1" applyFill="1" applyBorder="1" applyAlignment="1" applyProtection="1">
      <alignment horizontal="center" vertical="center"/>
    </xf>
    <xf numFmtId="0" fontId="1" fillId="2" borderId="37" xfId="0" applyFont="1" applyFill="1" applyBorder="1" applyAlignment="1" applyProtection="1">
      <alignment horizontal="center" vertical="center"/>
    </xf>
    <xf numFmtId="0" fontId="1" fillId="2" borderId="38" xfId="0" applyFont="1" applyFill="1" applyBorder="1" applyAlignment="1" applyProtection="1">
      <alignment horizontal="center" vertical="center"/>
    </xf>
    <xf numFmtId="0" fontId="1" fillId="2" borderId="36" xfId="0" applyFont="1" applyFill="1" applyBorder="1" applyAlignment="1" applyProtection="1">
      <alignment horizontal="center" vertical="center"/>
    </xf>
    <xf numFmtId="0" fontId="1" fillId="2" borderId="35" xfId="0" applyFont="1" applyFill="1" applyBorder="1" applyAlignment="1" applyProtection="1">
      <alignment horizontal="center" vertical="center"/>
    </xf>
    <xf numFmtId="0" fontId="1" fillId="2" borderId="17" xfId="0" applyFont="1" applyFill="1" applyBorder="1" applyAlignment="1" applyProtection="1">
      <alignment horizontal="center" vertical="center"/>
    </xf>
    <xf numFmtId="0" fontId="9" fillId="2" borderId="28" xfId="0" applyFont="1" applyFill="1" applyBorder="1" applyAlignment="1" applyProtection="1">
      <alignment horizontal="center" vertical="center"/>
    </xf>
    <xf numFmtId="0" fontId="9" fillId="2" borderId="29" xfId="0" applyFont="1" applyFill="1" applyBorder="1" applyAlignment="1" applyProtection="1">
      <alignment horizontal="center" vertical="center"/>
    </xf>
    <xf numFmtId="0" fontId="9" fillId="2" borderId="19" xfId="0" applyFont="1" applyFill="1" applyBorder="1" applyAlignment="1" applyProtection="1">
      <alignment horizontal="center" vertical="center"/>
    </xf>
    <xf numFmtId="0" fontId="9" fillId="2" borderId="27" xfId="0" applyFont="1" applyFill="1" applyBorder="1" applyAlignment="1" applyProtection="1">
      <alignment horizontal="center" vertical="center"/>
    </xf>
    <xf numFmtId="0" fontId="3" fillId="2" borderId="7"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xf>
    <xf numFmtId="0" fontId="10" fillId="9" borderId="1" xfId="0" applyFont="1" applyFill="1" applyBorder="1" applyAlignment="1" applyProtection="1">
      <alignment horizontal="center" vertical="center" wrapText="1"/>
    </xf>
    <xf numFmtId="0" fontId="10" fillId="9" borderId="2" xfId="0" applyFont="1" applyFill="1" applyBorder="1" applyAlignment="1" applyProtection="1">
      <alignment horizontal="center" vertical="center" wrapText="1"/>
    </xf>
    <xf numFmtId="0" fontId="10" fillId="9" borderId="3" xfId="0" applyFont="1" applyFill="1" applyBorder="1" applyAlignment="1" applyProtection="1">
      <alignment horizontal="center" vertical="center" wrapText="1"/>
    </xf>
    <xf numFmtId="0" fontId="10" fillId="9" borderId="22" xfId="0" applyFont="1" applyFill="1" applyBorder="1" applyAlignment="1" applyProtection="1">
      <alignment horizontal="center" vertical="center" wrapText="1"/>
    </xf>
    <xf numFmtId="0" fontId="10" fillId="9" borderId="0" xfId="0" applyFont="1" applyFill="1" applyBorder="1" applyAlignment="1" applyProtection="1">
      <alignment horizontal="center" vertical="center" wrapText="1"/>
    </xf>
    <xf numFmtId="0" fontId="10" fillId="9" borderId="2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10" xfId="0" applyFont="1" applyFill="1" applyBorder="1" applyAlignment="1" applyProtection="1">
      <alignment horizontal="center" vertical="center"/>
    </xf>
    <xf numFmtId="0" fontId="2" fillId="2" borderId="18" xfId="0" applyFont="1" applyFill="1" applyBorder="1" applyAlignment="1" applyProtection="1">
      <alignment horizontal="center" vertical="center"/>
    </xf>
    <xf numFmtId="0" fontId="1" fillId="2" borderId="29" xfId="0" applyFont="1" applyFill="1" applyBorder="1" applyAlignment="1" applyProtection="1">
      <alignment horizontal="center" vertical="center"/>
    </xf>
    <xf numFmtId="0" fontId="1" fillId="2" borderId="30" xfId="0" applyFont="1" applyFill="1" applyBorder="1" applyAlignment="1" applyProtection="1">
      <alignment horizontal="center" vertical="center"/>
    </xf>
    <xf numFmtId="0" fontId="1" fillId="2" borderId="27" xfId="0" applyFont="1" applyFill="1" applyBorder="1" applyAlignment="1" applyProtection="1">
      <alignment horizontal="center" vertical="center"/>
    </xf>
    <xf numFmtId="0" fontId="1" fillId="2" borderId="20" xfId="0" applyFont="1" applyFill="1" applyBorder="1" applyAlignment="1" applyProtection="1">
      <alignment horizontal="center" vertical="center"/>
    </xf>
    <xf numFmtId="0" fontId="10" fillId="9" borderId="1" xfId="0" applyFont="1" applyFill="1" applyBorder="1" applyAlignment="1" applyProtection="1">
      <alignment horizontal="center" vertical="center"/>
    </xf>
    <xf numFmtId="0" fontId="10" fillId="9" borderId="2" xfId="0" applyFont="1" applyFill="1" applyBorder="1" applyAlignment="1" applyProtection="1">
      <alignment horizontal="center" vertical="center"/>
    </xf>
    <xf numFmtId="0" fontId="10" fillId="9" borderId="3" xfId="0" applyFont="1" applyFill="1" applyBorder="1" applyAlignment="1" applyProtection="1">
      <alignment horizontal="center" vertical="center"/>
    </xf>
    <xf numFmtId="0" fontId="10" fillId="9" borderId="22" xfId="0" applyFont="1" applyFill="1" applyBorder="1" applyAlignment="1" applyProtection="1">
      <alignment horizontal="center" vertical="center"/>
    </xf>
    <xf numFmtId="0" fontId="10" fillId="9" borderId="0" xfId="0" applyFont="1" applyFill="1" applyBorder="1" applyAlignment="1" applyProtection="1">
      <alignment horizontal="center" vertical="center"/>
    </xf>
    <xf numFmtId="0" fontId="10" fillId="9" borderId="23" xfId="0" applyFont="1" applyFill="1" applyBorder="1" applyAlignment="1" applyProtection="1">
      <alignment horizontal="center" vertical="center"/>
    </xf>
    <xf numFmtId="0" fontId="11" fillId="2" borderId="0" xfId="0" applyFont="1" applyFill="1" applyBorder="1" applyAlignment="1" applyProtection="1">
      <alignment horizontal="center" vertical="center" wrapText="1"/>
    </xf>
    <xf numFmtId="0" fontId="12" fillId="0" borderId="0" xfId="0" applyFont="1" applyBorder="1" applyAlignment="1" applyProtection="1">
      <alignment horizontal="center" vertical="center" wrapText="1"/>
    </xf>
    <xf numFmtId="0" fontId="12" fillId="2" borderId="0" xfId="0" applyFont="1" applyFill="1" applyBorder="1" applyAlignment="1" applyProtection="1">
      <alignment horizontal="center" vertical="center" wrapText="1"/>
    </xf>
    <xf numFmtId="0" fontId="12" fillId="2" borderId="0" xfId="0" applyFont="1" applyFill="1" applyBorder="1" applyAlignment="1" applyProtection="1">
      <alignment horizontal="center" vertical="center"/>
    </xf>
    <xf numFmtId="0" fontId="1" fillId="2" borderId="1"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 fillId="2" borderId="6" xfId="0" applyFont="1" applyFill="1" applyBorder="1" applyAlignment="1" applyProtection="1">
      <alignment horizontal="center" vertical="center" wrapText="1"/>
    </xf>
    <xf numFmtId="0" fontId="1" fillId="2" borderId="14" xfId="0" applyFont="1" applyFill="1" applyBorder="1" applyAlignment="1" applyProtection="1">
      <alignment horizontal="center" vertical="center"/>
    </xf>
    <xf numFmtId="0" fontId="1" fillId="2" borderId="16" xfId="0" applyFont="1" applyFill="1" applyBorder="1" applyAlignment="1" applyProtection="1">
      <alignment horizontal="center" vertical="center"/>
    </xf>
    <xf numFmtId="0" fontId="10" fillId="8" borderId="22" xfId="0" applyFont="1" applyFill="1" applyBorder="1" applyAlignment="1" applyProtection="1">
      <alignment horizontal="center" vertical="center" wrapText="1"/>
      <protection locked="0"/>
    </xf>
    <xf numFmtId="0" fontId="10" fillId="8" borderId="0" xfId="0" applyFont="1" applyFill="1" applyBorder="1" applyAlignment="1" applyProtection="1">
      <alignment horizontal="center" vertical="center" wrapText="1"/>
      <protection locked="0"/>
    </xf>
    <xf numFmtId="0" fontId="10" fillId="8" borderId="23" xfId="0" applyFont="1" applyFill="1" applyBorder="1" applyAlignment="1" applyProtection="1">
      <alignment horizontal="center" vertical="center" wrapText="1"/>
      <protection locked="0"/>
    </xf>
    <xf numFmtId="0" fontId="10" fillId="8" borderId="4" xfId="0" applyFont="1" applyFill="1" applyBorder="1" applyAlignment="1" applyProtection="1">
      <alignment horizontal="center" vertical="center" wrapText="1"/>
      <protection locked="0"/>
    </xf>
    <xf numFmtId="0" fontId="10" fillId="8" borderId="5" xfId="0" applyFont="1" applyFill="1" applyBorder="1" applyAlignment="1" applyProtection="1">
      <alignment horizontal="center" vertical="center" wrapText="1"/>
      <protection locked="0"/>
    </xf>
    <xf numFmtId="0" fontId="10" fillId="8" borderId="6" xfId="0" applyFont="1" applyFill="1" applyBorder="1" applyAlignment="1" applyProtection="1">
      <alignment horizontal="center" vertical="center" wrapText="1"/>
      <protection locked="0"/>
    </xf>
    <xf numFmtId="0" fontId="10" fillId="8" borderId="22" xfId="0" applyFont="1" applyFill="1" applyBorder="1" applyAlignment="1" applyProtection="1">
      <alignment horizontal="center" vertical="center"/>
      <protection locked="0"/>
    </xf>
    <xf numFmtId="0" fontId="10" fillId="8" borderId="0" xfId="0" applyFont="1" applyFill="1" applyBorder="1" applyAlignment="1" applyProtection="1">
      <alignment horizontal="center" vertical="center"/>
      <protection locked="0"/>
    </xf>
    <xf numFmtId="0" fontId="10" fillId="8" borderId="23" xfId="0" applyFont="1" applyFill="1" applyBorder="1" applyAlignment="1" applyProtection="1">
      <alignment horizontal="center" vertical="center"/>
      <protection locked="0"/>
    </xf>
    <xf numFmtId="0" fontId="10" fillId="8" borderId="4" xfId="0" applyFont="1" applyFill="1" applyBorder="1" applyAlignment="1" applyProtection="1">
      <alignment horizontal="center" vertical="center"/>
      <protection locked="0"/>
    </xf>
    <xf numFmtId="0" fontId="10" fillId="8" borderId="5" xfId="0" applyFont="1" applyFill="1" applyBorder="1" applyAlignment="1" applyProtection="1">
      <alignment horizontal="center" vertical="center"/>
      <protection locked="0"/>
    </xf>
    <xf numFmtId="0" fontId="10" fillId="8" borderId="6"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xf>
    <xf numFmtId="3" fontId="1" fillId="2" borderId="34" xfId="0" applyNumberFormat="1" applyFont="1" applyFill="1" applyBorder="1" applyAlignment="1" applyProtection="1">
      <alignment horizontal="center" vertical="center" wrapText="1"/>
    </xf>
    <xf numFmtId="3" fontId="1" fillId="2" borderId="12" xfId="0" applyNumberFormat="1"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xf>
    <xf numFmtId="0" fontId="2" fillId="2" borderId="15" xfId="0" applyFont="1" applyFill="1" applyBorder="1" applyAlignment="1" applyProtection="1">
      <alignment horizontal="center" vertical="center"/>
    </xf>
    <xf numFmtId="0" fontId="2" fillId="2" borderId="16" xfId="0" applyFont="1" applyFill="1" applyBorder="1" applyAlignment="1" applyProtection="1">
      <alignment horizontal="center" vertical="center"/>
    </xf>
    <xf numFmtId="3" fontId="1" fillId="2" borderId="14" xfId="0" applyNumberFormat="1" applyFont="1" applyFill="1" applyBorder="1" applyAlignment="1" applyProtection="1">
      <alignment horizontal="center" vertical="center" wrapText="1"/>
    </xf>
    <xf numFmtId="3" fontId="1" fillId="2" borderId="15" xfId="0" applyNumberFormat="1" applyFont="1" applyFill="1" applyBorder="1" applyAlignment="1" applyProtection="1">
      <alignment horizontal="center" vertical="center" wrapText="1"/>
    </xf>
    <xf numFmtId="3" fontId="1" fillId="2" borderId="16" xfId="0" applyNumberFormat="1" applyFont="1" applyFill="1" applyBorder="1" applyAlignment="1" applyProtection="1">
      <alignment horizontal="center" vertical="center" wrapText="1"/>
    </xf>
    <xf numFmtId="0" fontId="1" fillId="2" borderId="33" xfId="0" applyFont="1" applyFill="1" applyBorder="1" applyAlignment="1" applyProtection="1">
      <alignment horizontal="center" vertical="center" wrapText="1"/>
    </xf>
    <xf numFmtId="0" fontId="1" fillId="8" borderId="28" xfId="0" applyFont="1" applyFill="1" applyBorder="1" applyAlignment="1" applyProtection="1">
      <alignment horizontal="center" vertical="center" wrapText="1"/>
    </xf>
    <xf numFmtId="0" fontId="1" fillId="8" borderId="29" xfId="0" applyFont="1" applyFill="1" applyBorder="1" applyAlignment="1" applyProtection="1">
      <alignment horizontal="center" vertical="center" wrapText="1"/>
    </xf>
    <xf numFmtId="0" fontId="1" fillId="8" borderId="30" xfId="0" applyFont="1" applyFill="1" applyBorder="1" applyAlignment="1" applyProtection="1">
      <alignment horizontal="center" vertical="center" wrapText="1"/>
    </xf>
    <xf numFmtId="0" fontId="1" fillId="8" borderId="19" xfId="0" applyFont="1" applyFill="1" applyBorder="1" applyAlignment="1" applyProtection="1">
      <alignment horizontal="center" vertical="center" wrapText="1"/>
    </xf>
    <xf numFmtId="0" fontId="1" fillId="8" borderId="27" xfId="0" applyFont="1" applyFill="1" applyBorder="1" applyAlignment="1" applyProtection="1">
      <alignment horizontal="center" vertical="center" wrapText="1"/>
    </xf>
    <xf numFmtId="0" fontId="1" fillId="8" borderId="20" xfId="0" applyFont="1" applyFill="1" applyBorder="1" applyAlignment="1" applyProtection="1">
      <alignment horizontal="center" vertical="center" wrapText="1"/>
    </xf>
    <xf numFmtId="3" fontId="7" fillId="2" borderId="14" xfId="0" applyNumberFormat="1" applyFont="1" applyFill="1" applyBorder="1" applyAlignment="1" applyProtection="1">
      <alignment horizontal="center" vertical="center" wrapText="1"/>
    </xf>
    <xf numFmtId="3" fontId="7" fillId="2" borderId="15" xfId="0" applyNumberFormat="1" applyFont="1" applyFill="1" applyBorder="1" applyAlignment="1" applyProtection="1">
      <alignment horizontal="center" vertical="center" wrapText="1"/>
    </xf>
    <xf numFmtId="3" fontId="7" fillId="2" borderId="16" xfId="0" applyNumberFormat="1" applyFont="1" applyFill="1" applyBorder="1" applyAlignment="1" applyProtection="1">
      <alignment horizontal="center" vertical="center" wrapText="1"/>
    </xf>
    <xf numFmtId="3" fontId="8" fillId="2" borderId="14" xfId="0" applyNumberFormat="1" applyFont="1" applyFill="1" applyBorder="1" applyAlignment="1" applyProtection="1">
      <alignment horizontal="center" vertical="center" wrapText="1"/>
    </xf>
    <xf numFmtId="3" fontId="8" fillId="2" borderId="15" xfId="0" applyNumberFormat="1" applyFont="1" applyFill="1" applyBorder="1" applyAlignment="1" applyProtection="1">
      <alignment horizontal="center" vertical="center" wrapText="1"/>
    </xf>
    <xf numFmtId="3" fontId="8" fillId="2" borderId="16" xfId="0" applyNumberFormat="1" applyFont="1" applyFill="1" applyBorder="1" applyAlignment="1" applyProtection="1">
      <alignment horizontal="center" vertical="center" wrapText="1"/>
    </xf>
  </cellXfs>
  <cellStyles count="3">
    <cellStyle name="Moneda" xfId="2" builtinId="4"/>
    <cellStyle name="Normal" xfId="0" builtinId="0"/>
    <cellStyle name="Normal 2" xfId="1"/>
  </cellStyles>
  <dxfs count="0"/>
  <tableStyles count="0" defaultTableStyle="TableStyleMedium9" defaultPivotStyle="PivotStyleLight16"/>
  <colors>
    <mruColors>
      <color rgb="FFFFFF99"/>
      <color rgb="FFFFCCCC"/>
      <color rgb="FFFF0066"/>
      <color rgb="FFFFFFFF"/>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l'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164"/>
  <sheetViews>
    <sheetView tabSelected="1" zoomScale="70" zoomScaleNormal="70" workbookViewId="0">
      <selection activeCell="AX126" sqref="AX126:BB127"/>
    </sheetView>
  </sheetViews>
  <sheetFormatPr defaultColWidth="11.44140625" defaultRowHeight="15" customHeight="1" x14ac:dyDescent="0.3"/>
  <cols>
    <col min="1" max="1" width="1.6640625" style="3" customWidth="1"/>
    <col min="2" max="2" width="2.6640625" style="3" customWidth="1"/>
    <col min="3" max="3" width="15.6640625" style="3" customWidth="1"/>
    <col min="4" max="4" width="2.6640625" style="3" customWidth="1"/>
    <col min="5" max="5" width="16.6640625" style="73" customWidth="1"/>
    <col min="6" max="9" width="12.6640625" style="73" customWidth="1"/>
    <col min="10" max="10" width="2.6640625" style="73" customWidth="1"/>
    <col min="11" max="11" width="16.6640625" style="3" customWidth="1"/>
    <col min="12" max="15" width="12.6640625" style="3" customWidth="1"/>
    <col min="16" max="16" width="2.6640625" style="3" customWidth="1"/>
    <col min="17" max="17" width="16.6640625" style="3" customWidth="1"/>
    <col min="18" max="21" width="12.6640625" style="3" customWidth="1"/>
    <col min="22" max="23" width="2.6640625" style="3" customWidth="1"/>
    <col min="24" max="24" width="16.6640625" style="3" customWidth="1"/>
    <col min="25" max="28" width="12.6640625" style="3" customWidth="1"/>
    <col min="29" max="29" width="2.6640625" style="3" customWidth="1"/>
    <col min="30" max="30" width="16.6640625" style="3" customWidth="1"/>
    <col min="31" max="34" width="12.6640625" style="3" customWidth="1"/>
    <col min="35" max="36" width="2.6640625" style="3" customWidth="1"/>
    <col min="37" max="37" width="16.6640625" style="3" customWidth="1"/>
    <col min="38" max="41" width="12.6640625" style="3" customWidth="1"/>
    <col min="42" max="42" width="2.6640625" style="3" customWidth="1"/>
    <col min="43" max="43" width="16.6640625" style="3" customWidth="1"/>
    <col min="44" max="47" width="12.6640625" style="3" customWidth="1"/>
    <col min="48" max="48" width="2.6640625" style="3" customWidth="1"/>
    <col min="49" max="49" width="1.6640625" style="3" customWidth="1"/>
    <col min="50" max="54" width="13.6640625" style="3" customWidth="1"/>
    <col min="55" max="55" width="1.6640625" style="3" customWidth="1"/>
    <col min="56" max="216" width="11.44140625" style="3"/>
    <col min="217" max="217" width="16.88671875" style="3" customWidth="1"/>
    <col min="218" max="472" width="11.44140625" style="3"/>
    <col min="473" max="473" width="16.88671875" style="3" customWidth="1"/>
    <col min="474" max="728" width="11.44140625" style="3"/>
    <col min="729" max="729" width="16.88671875" style="3" customWidth="1"/>
    <col min="730" max="984" width="11.44140625" style="3"/>
    <col min="985" max="985" width="16.88671875" style="3" customWidth="1"/>
    <col min="986" max="1240" width="11.44140625" style="3"/>
    <col min="1241" max="1241" width="16.88671875" style="3" customWidth="1"/>
    <col min="1242" max="1496" width="11.44140625" style="3"/>
    <col min="1497" max="1497" width="16.88671875" style="3" customWidth="1"/>
    <col min="1498" max="1752" width="11.44140625" style="3"/>
    <col min="1753" max="1753" width="16.88671875" style="3" customWidth="1"/>
    <col min="1754" max="2008" width="11.44140625" style="3"/>
    <col min="2009" max="2009" width="16.88671875" style="3" customWidth="1"/>
    <col min="2010" max="2264" width="11.44140625" style="3"/>
    <col min="2265" max="2265" width="16.88671875" style="3" customWidth="1"/>
    <col min="2266" max="2520" width="11.44140625" style="3"/>
    <col min="2521" max="2521" width="16.88671875" style="3" customWidth="1"/>
    <col min="2522" max="2776" width="11.44140625" style="3"/>
    <col min="2777" max="2777" width="16.88671875" style="3" customWidth="1"/>
    <col min="2778" max="3032" width="11.44140625" style="3"/>
    <col min="3033" max="3033" width="16.88671875" style="3" customWidth="1"/>
    <col min="3034" max="3288" width="11.44140625" style="3"/>
    <col min="3289" max="3289" width="16.88671875" style="3" customWidth="1"/>
    <col min="3290" max="3544" width="11.44140625" style="3"/>
    <col min="3545" max="3545" width="16.88671875" style="3" customWidth="1"/>
    <col min="3546" max="3800" width="11.44140625" style="3"/>
    <col min="3801" max="3801" width="16.88671875" style="3" customWidth="1"/>
    <col min="3802" max="4056" width="11.44140625" style="3"/>
    <col min="4057" max="4057" width="16.88671875" style="3" customWidth="1"/>
    <col min="4058" max="4312" width="11.44140625" style="3"/>
    <col min="4313" max="4313" width="16.88671875" style="3" customWidth="1"/>
    <col min="4314" max="4568" width="11.44140625" style="3"/>
    <col min="4569" max="4569" width="16.88671875" style="3" customWidth="1"/>
    <col min="4570" max="4824" width="11.44140625" style="3"/>
    <col min="4825" max="4825" width="16.88671875" style="3" customWidth="1"/>
    <col min="4826" max="5080" width="11.44140625" style="3"/>
    <col min="5081" max="5081" width="16.88671875" style="3" customWidth="1"/>
    <col min="5082" max="5336" width="11.44140625" style="3"/>
    <col min="5337" max="5337" width="16.88671875" style="3" customWidth="1"/>
    <col min="5338" max="5592" width="11.44140625" style="3"/>
    <col min="5593" max="5593" width="16.88671875" style="3" customWidth="1"/>
    <col min="5594" max="5848" width="11.44140625" style="3"/>
    <col min="5849" max="5849" width="16.88671875" style="3" customWidth="1"/>
    <col min="5850" max="6104" width="11.44140625" style="3"/>
    <col min="6105" max="6105" width="16.88671875" style="3" customWidth="1"/>
    <col min="6106" max="6360" width="11.44140625" style="3"/>
    <col min="6361" max="6361" width="16.88671875" style="3" customWidth="1"/>
    <col min="6362" max="6616" width="11.44140625" style="3"/>
    <col min="6617" max="6617" width="16.88671875" style="3" customWidth="1"/>
    <col min="6618" max="6872" width="11.44140625" style="3"/>
    <col min="6873" max="6873" width="16.88671875" style="3" customWidth="1"/>
    <col min="6874" max="7128" width="11.44140625" style="3"/>
    <col min="7129" max="7129" width="16.88671875" style="3" customWidth="1"/>
    <col min="7130" max="7384" width="11.44140625" style="3"/>
    <col min="7385" max="7385" width="16.88671875" style="3" customWidth="1"/>
    <col min="7386" max="7640" width="11.44140625" style="3"/>
    <col min="7641" max="7641" width="16.88671875" style="3" customWidth="1"/>
    <col min="7642" max="7896" width="11.44140625" style="3"/>
    <col min="7897" max="7897" width="16.88671875" style="3" customWidth="1"/>
    <col min="7898" max="8152" width="11.44140625" style="3"/>
    <col min="8153" max="8153" width="16.88671875" style="3" customWidth="1"/>
    <col min="8154" max="8408" width="11.44140625" style="3"/>
    <col min="8409" max="8409" width="16.88671875" style="3" customWidth="1"/>
    <col min="8410" max="8664" width="11.44140625" style="3"/>
    <col min="8665" max="8665" width="16.88671875" style="3" customWidth="1"/>
    <col min="8666" max="8920" width="11.44140625" style="3"/>
    <col min="8921" max="8921" width="16.88671875" style="3" customWidth="1"/>
    <col min="8922" max="9176" width="11.44140625" style="3"/>
    <col min="9177" max="9177" width="16.88671875" style="3" customWidth="1"/>
    <col min="9178" max="9432" width="11.44140625" style="3"/>
    <col min="9433" max="9433" width="16.88671875" style="3" customWidth="1"/>
    <col min="9434" max="9688" width="11.44140625" style="3"/>
    <col min="9689" max="9689" width="16.88671875" style="3" customWidth="1"/>
    <col min="9690" max="9944" width="11.44140625" style="3"/>
    <col min="9945" max="9945" width="16.88671875" style="3" customWidth="1"/>
    <col min="9946" max="10200" width="11.44140625" style="3"/>
    <col min="10201" max="10201" width="16.88671875" style="3" customWidth="1"/>
    <col min="10202" max="10456" width="11.44140625" style="3"/>
    <col min="10457" max="10457" width="16.88671875" style="3" customWidth="1"/>
    <col min="10458" max="10712" width="11.44140625" style="3"/>
    <col min="10713" max="10713" width="16.88671875" style="3" customWidth="1"/>
    <col min="10714" max="10968" width="11.44140625" style="3"/>
    <col min="10969" max="10969" width="16.88671875" style="3" customWidth="1"/>
    <col min="10970" max="11224" width="11.44140625" style="3"/>
    <col min="11225" max="11225" width="16.88671875" style="3" customWidth="1"/>
    <col min="11226" max="11480" width="11.44140625" style="3"/>
    <col min="11481" max="11481" width="16.88671875" style="3" customWidth="1"/>
    <col min="11482" max="11736" width="11.44140625" style="3"/>
    <col min="11737" max="11737" width="16.88671875" style="3" customWidth="1"/>
    <col min="11738" max="11992" width="11.44140625" style="3"/>
    <col min="11993" max="11993" width="16.88671875" style="3" customWidth="1"/>
    <col min="11994" max="12248" width="11.44140625" style="3"/>
    <col min="12249" max="12249" width="16.88671875" style="3" customWidth="1"/>
    <col min="12250" max="12504" width="11.44140625" style="3"/>
    <col min="12505" max="12505" width="16.88671875" style="3" customWidth="1"/>
    <col min="12506" max="12760" width="11.44140625" style="3"/>
    <col min="12761" max="12761" width="16.88671875" style="3" customWidth="1"/>
    <col min="12762" max="13016" width="11.44140625" style="3"/>
    <col min="13017" max="13017" width="16.88671875" style="3" customWidth="1"/>
    <col min="13018" max="13272" width="11.44140625" style="3"/>
    <col min="13273" max="13273" width="16.88671875" style="3" customWidth="1"/>
    <col min="13274" max="13528" width="11.44140625" style="3"/>
    <col min="13529" max="13529" width="16.88671875" style="3" customWidth="1"/>
    <col min="13530" max="13784" width="11.44140625" style="3"/>
    <col min="13785" max="13785" width="16.88671875" style="3" customWidth="1"/>
    <col min="13786" max="14040" width="11.44140625" style="3"/>
    <col min="14041" max="14041" width="16.88671875" style="3" customWidth="1"/>
    <col min="14042" max="14296" width="11.44140625" style="3"/>
    <col min="14297" max="14297" width="16.88671875" style="3" customWidth="1"/>
    <col min="14298" max="14552" width="11.44140625" style="3"/>
    <col min="14553" max="14553" width="16.88671875" style="3" customWidth="1"/>
    <col min="14554" max="14808" width="11.44140625" style="3"/>
    <col min="14809" max="14809" width="16.88671875" style="3" customWidth="1"/>
    <col min="14810" max="15064" width="11.44140625" style="3"/>
    <col min="15065" max="15065" width="16.88671875" style="3" customWidth="1"/>
    <col min="15066" max="15320" width="11.44140625" style="3"/>
    <col min="15321" max="15321" width="16.88671875" style="3" customWidth="1"/>
    <col min="15322" max="15576" width="11.44140625" style="3"/>
    <col min="15577" max="15577" width="16.88671875" style="3" customWidth="1"/>
    <col min="15578" max="15832" width="11.44140625" style="3"/>
    <col min="15833" max="15833" width="16.88671875" style="3" customWidth="1"/>
    <col min="15834" max="16088" width="11.44140625" style="3"/>
    <col min="16089" max="16089" width="16.88671875" style="3" customWidth="1"/>
    <col min="16090" max="16384" width="11.44140625" style="3"/>
  </cols>
  <sheetData>
    <row r="1" spans="1:55" ht="9.9" customHeight="1" x14ac:dyDescent="0.3">
      <c r="A1" s="1">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2"/>
    </row>
    <row r="2" spans="1:55" ht="15" customHeight="1" x14ac:dyDescent="0.3">
      <c r="A2" s="1"/>
      <c r="B2" s="4"/>
      <c r="C2" s="4"/>
      <c r="D2" s="4"/>
      <c r="E2" s="4"/>
      <c r="F2" s="4"/>
      <c r="G2" s="4"/>
      <c r="H2" s="4"/>
      <c r="I2" s="4"/>
      <c r="J2" s="4"/>
      <c r="K2" s="4"/>
      <c r="L2" s="4"/>
      <c r="M2" s="4"/>
      <c r="N2" s="4"/>
      <c r="O2" s="4"/>
      <c r="P2" s="4"/>
      <c r="Q2" s="4"/>
      <c r="R2" s="4"/>
      <c r="S2" s="4"/>
      <c r="T2" s="4"/>
      <c r="U2" s="4"/>
      <c r="V2" s="4"/>
      <c r="W2" s="5"/>
      <c r="X2" s="5"/>
      <c r="Y2" s="5"/>
      <c r="Z2" s="5"/>
      <c r="AA2" s="5"/>
      <c r="AB2" s="5"/>
      <c r="AC2" s="5"/>
      <c r="AD2" s="5"/>
      <c r="AE2" s="5"/>
      <c r="AF2" s="5"/>
      <c r="AG2" s="5"/>
      <c r="AH2" s="5"/>
      <c r="AI2" s="5"/>
      <c r="AJ2" s="6"/>
      <c r="AK2" s="6"/>
      <c r="AL2" s="6"/>
      <c r="AM2" s="6"/>
      <c r="AN2" s="6"/>
      <c r="AO2" s="6"/>
      <c r="AP2" s="6"/>
      <c r="AQ2" s="6"/>
      <c r="AR2" s="6"/>
      <c r="AS2" s="6"/>
      <c r="AT2" s="6"/>
      <c r="AU2" s="6"/>
      <c r="AV2" s="6"/>
      <c r="AW2" s="7"/>
      <c r="AX2" s="240" t="s">
        <v>30</v>
      </c>
      <c r="AY2" s="240"/>
      <c r="AZ2" s="240"/>
      <c r="BA2" s="240"/>
      <c r="BB2" s="240"/>
      <c r="BC2" s="8"/>
    </row>
    <row r="3" spans="1:55" ht="15" customHeight="1" x14ac:dyDescent="0.3">
      <c r="A3" s="1"/>
      <c r="B3" s="4"/>
      <c r="C3" s="4"/>
      <c r="D3" s="4"/>
      <c r="E3" s="215" t="s">
        <v>23</v>
      </c>
      <c r="F3" s="216"/>
      <c r="G3" s="216"/>
      <c r="H3" s="216"/>
      <c r="I3" s="216"/>
      <c r="J3" s="97"/>
      <c r="K3" s="230" t="s">
        <v>76</v>
      </c>
      <c r="L3" s="230"/>
      <c r="M3" s="230"/>
      <c r="N3" s="230"/>
      <c r="O3" s="230"/>
      <c r="P3" s="230"/>
      <c r="Q3" s="230"/>
      <c r="R3" s="230"/>
      <c r="S3" s="230"/>
      <c r="T3" s="230"/>
      <c r="U3" s="231"/>
      <c r="V3" s="10"/>
      <c r="W3" s="5"/>
      <c r="X3" s="215" t="s">
        <v>23</v>
      </c>
      <c r="Y3" s="216"/>
      <c r="Z3" s="216"/>
      <c r="AA3" s="216"/>
      <c r="AB3" s="216"/>
      <c r="AC3" s="97"/>
      <c r="AD3" s="230" t="s">
        <v>80</v>
      </c>
      <c r="AE3" s="230"/>
      <c r="AF3" s="230"/>
      <c r="AG3" s="230"/>
      <c r="AH3" s="231"/>
      <c r="AI3" s="11"/>
      <c r="AJ3" s="6"/>
      <c r="AK3" s="215" t="s">
        <v>23</v>
      </c>
      <c r="AL3" s="216"/>
      <c r="AM3" s="216"/>
      <c r="AN3" s="216"/>
      <c r="AO3" s="216"/>
      <c r="AP3" s="97"/>
      <c r="AQ3" s="230" t="s">
        <v>81</v>
      </c>
      <c r="AR3" s="230"/>
      <c r="AS3" s="230"/>
      <c r="AT3" s="230"/>
      <c r="AU3" s="231"/>
      <c r="AV3" s="6"/>
      <c r="AW3" s="7"/>
      <c r="AX3" s="240"/>
      <c r="AY3" s="240"/>
      <c r="AZ3" s="240"/>
      <c r="BA3" s="240"/>
      <c r="BB3" s="240"/>
      <c r="BC3" s="8"/>
    </row>
    <row r="4" spans="1:55" ht="15" customHeight="1" x14ac:dyDescent="0.3">
      <c r="A4" s="1"/>
      <c r="B4" s="4"/>
      <c r="C4" s="4"/>
      <c r="D4" s="4"/>
      <c r="E4" s="217"/>
      <c r="F4" s="218"/>
      <c r="G4" s="218"/>
      <c r="H4" s="218"/>
      <c r="I4" s="218"/>
      <c r="J4" s="98"/>
      <c r="K4" s="232"/>
      <c r="L4" s="232"/>
      <c r="M4" s="232"/>
      <c r="N4" s="232"/>
      <c r="O4" s="232"/>
      <c r="P4" s="232"/>
      <c r="Q4" s="232"/>
      <c r="R4" s="232"/>
      <c r="S4" s="232"/>
      <c r="T4" s="232"/>
      <c r="U4" s="233"/>
      <c r="V4" s="10"/>
      <c r="W4" s="5"/>
      <c r="X4" s="217"/>
      <c r="Y4" s="218"/>
      <c r="Z4" s="218"/>
      <c r="AA4" s="218"/>
      <c r="AB4" s="218"/>
      <c r="AC4" s="98"/>
      <c r="AD4" s="232"/>
      <c r="AE4" s="232"/>
      <c r="AF4" s="232"/>
      <c r="AG4" s="232"/>
      <c r="AH4" s="233"/>
      <c r="AI4" s="11"/>
      <c r="AJ4" s="6"/>
      <c r="AK4" s="217"/>
      <c r="AL4" s="218"/>
      <c r="AM4" s="218"/>
      <c r="AN4" s="218"/>
      <c r="AO4" s="218"/>
      <c r="AP4" s="98"/>
      <c r="AQ4" s="232"/>
      <c r="AR4" s="232"/>
      <c r="AS4" s="232"/>
      <c r="AT4" s="232"/>
      <c r="AU4" s="233"/>
      <c r="AV4" s="6"/>
      <c r="AW4" s="7"/>
      <c r="AX4" s="240"/>
      <c r="AY4" s="240"/>
      <c r="AZ4" s="240"/>
      <c r="BA4" s="240"/>
      <c r="BB4" s="240"/>
      <c r="BC4" s="8"/>
    </row>
    <row r="5" spans="1:55" ht="15" customHeight="1" x14ac:dyDescent="0.3">
      <c r="A5" s="1"/>
      <c r="B5" s="4"/>
      <c r="C5" s="4"/>
      <c r="D5" s="4"/>
      <c r="E5" s="4"/>
      <c r="F5" s="4"/>
      <c r="G5" s="4"/>
      <c r="H5" s="4"/>
      <c r="I5" s="4"/>
      <c r="J5" s="4"/>
      <c r="K5" s="4"/>
      <c r="L5" s="4"/>
      <c r="M5" s="4"/>
      <c r="N5" s="4"/>
      <c r="O5" s="4"/>
      <c r="P5" s="4"/>
      <c r="Q5" s="4"/>
      <c r="R5" s="4"/>
      <c r="S5" s="4"/>
      <c r="T5" s="4"/>
      <c r="U5" s="4"/>
      <c r="V5" s="4"/>
      <c r="W5" s="5"/>
      <c r="X5" s="5"/>
      <c r="Y5" s="5"/>
      <c r="Z5" s="5"/>
      <c r="AA5" s="5"/>
      <c r="AB5" s="5"/>
      <c r="AC5" s="5"/>
      <c r="AD5" s="5"/>
      <c r="AE5" s="5"/>
      <c r="AF5" s="5"/>
      <c r="AG5" s="5"/>
      <c r="AH5" s="5"/>
      <c r="AI5" s="5"/>
      <c r="AJ5" s="6"/>
      <c r="AK5" s="6"/>
      <c r="AL5" s="6"/>
      <c r="AM5" s="6"/>
      <c r="AN5" s="6"/>
      <c r="AO5" s="6"/>
      <c r="AP5" s="6"/>
      <c r="AQ5" s="6"/>
      <c r="AR5" s="6"/>
      <c r="AS5" s="6"/>
      <c r="AT5" s="6"/>
      <c r="AU5" s="6"/>
      <c r="AV5" s="6"/>
      <c r="AW5" s="7"/>
      <c r="AX5" s="240"/>
      <c r="AY5" s="240"/>
      <c r="AZ5" s="240"/>
      <c r="BA5" s="240"/>
      <c r="BB5" s="240"/>
      <c r="BC5" s="8"/>
    </row>
    <row r="6" spans="1:55" ht="15" customHeight="1" x14ac:dyDescent="0.3">
      <c r="A6" s="1"/>
      <c r="B6" s="4"/>
      <c r="C6" s="170" t="s">
        <v>83</v>
      </c>
      <c r="D6" s="4"/>
      <c r="E6" s="162" t="s">
        <v>99</v>
      </c>
      <c r="F6" s="163"/>
      <c r="G6" s="163"/>
      <c r="H6" s="163"/>
      <c r="I6" s="164"/>
      <c r="J6" s="4"/>
      <c r="K6" s="162" t="str">
        <f>E6</f>
        <v>Conjunt HUAV (Edifici principal HUAV + Urgències HUAV + 
EHP HUAV + Edifici CCEE HUAV + recinte HUAV) + Edifici UdL</v>
      </c>
      <c r="L6" s="163"/>
      <c r="M6" s="163"/>
      <c r="N6" s="163"/>
      <c r="O6" s="164"/>
      <c r="P6" s="4"/>
      <c r="Q6" s="162" t="str">
        <f>E6</f>
        <v>Conjunt HUAV (Edifici principal HUAV + Urgències HUAV + 
EHP HUAV + Edifici CCEE HUAV + recinte HUAV) + Edifici UdL</v>
      </c>
      <c r="R6" s="163"/>
      <c r="S6" s="163"/>
      <c r="T6" s="163"/>
      <c r="U6" s="164"/>
      <c r="V6" s="13"/>
      <c r="W6" s="5"/>
      <c r="X6" s="162" t="str">
        <f>E6</f>
        <v>Conjunt HUAV (Edifici principal HUAV + Urgències HUAV + 
EHP HUAV + Edifici CCEE HUAV + recinte HUAV) + Edifici UdL</v>
      </c>
      <c r="Y6" s="163"/>
      <c r="Z6" s="163"/>
      <c r="AA6" s="163"/>
      <c r="AB6" s="164"/>
      <c r="AC6" s="5"/>
      <c r="AD6" s="162" t="str">
        <f>E6</f>
        <v>Conjunt HUAV (Edifici principal HUAV + Urgències HUAV + 
EHP HUAV + Edifici CCEE HUAV + recinte HUAV) + Edifici UdL</v>
      </c>
      <c r="AE6" s="163"/>
      <c r="AF6" s="163"/>
      <c r="AG6" s="163"/>
      <c r="AH6" s="164"/>
      <c r="AI6" s="14"/>
      <c r="AJ6" s="6"/>
      <c r="AK6" s="162" t="str">
        <f>E6</f>
        <v>Conjunt HUAV (Edifici principal HUAV + Urgències HUAV + 
EHP HUAV + Edifici CCEE HUAV + recinte HUAV) + Edifici UdL</v>
      </c>
      <c r="AL6" s="163"/>
      <c r="AM6" s="163"/>
      <c r="AN6" s="163"/>
      <c r="AO6" s="164"/>
      <c r="AP6" s="6"/>
      <c r="AQ6" s="162" t="str">
        <f>E6</f>
        <v>Conjunt HUAV (Edifici principal HUAV + Urgències HUAV + 
EHP HUAV + Edifici CCEE HUAV + recinte HUAV) + Edifici UdL</v>
      </c>
      <c r="AR6" s="163"/>
      <c r="AS6" s="163"/>
      <c r="AT6" s="163"/>
      <c r="AU6" s="164"/>
      <c r="AV6" s="6"/>
      <c r="AW6" s="7"/>
      <c r="AX6" s="240"/>
      <c r="AY6" s="240"/>
      <c r="AZ6" s="240"/>
      <c r="BA6" s="240"/>
      <c r="BB6" s="240"/>
      <c r="BC6" s="8"/>
    </row>
    <row r="7" spans="1:55" ht="15" customHeight="1" x14ac:dyDescent="0.3">
      <c r="A7" s="1"/>
      <c r="B7" s="4"/>
      <c r="C7" s="173"/>
      <c r="D7" s="4"/>
      <c r="E7" s="165"/>
      <c r="F7" s="166"/>
      <c r="G7" s="166"/>
      <c r="H7" s="166"/>
      <c r="I7" s="167"/>
      <c r="J7" s="4"/>
      <c r="K7" s="165"/>
      <c r="L7" s="166"/>
      <c r="M7" s="166"/>
      <c r="N7" s="166"/>
      <c r="O7" s="167"/>
      <c r="P7" s="4"/>
      <c r="Q7" s="165"/>
      <c r="R7" s="166"/>
      <c r="S7" s="166"/>
      <c r="T7" s="166"/>
      <c r="U7" s="167"/>
      <c r="V7" s="13"/>
      <c r="W7" s="5"/>
      <c r="X7" s="165"/>
      <c r="Y7" s="166"/>
      <c r="Z7" s="166"/>
      <c r="AA7" s="166"/>
      <c r="AB7" s="167"/>
      <c r="AC7" s="5"/>
      <c r="AD7" s="165"/>
      <c r="AE7" s="166"/>
      <c r="AF7" s="166"/>
      <c r="AG7" s="166"/>
      <c r="AH7" s="167"/>
      <c r="AI7" s="14"/>
      <c r="AJ7" s="6"/>
      <c r="AK7" s="165"/>
      <c r="AL7" s="166"/>
      <c r="AM7" s="166"/>
      <c r="AN7" s="166"/>
      <c r="AO7" s="167"/>
      <c r="AP7" s="6"/>
      <c r="AQ7" s="165"/>
      <c r="AR7" s="166"/>
      <c r="AS7" s="166"/>
      <c r="AT7" s="166"/>
      <c r="AU7" s="167"/>
      <c r="AV7" s="6"/>
      <c r="AW7" s="7"/>
      <c r="AX7" s="240"/>
      <c r="AY7" s="240"/>
      <c r="AZ7" s="240"/>
      <c r="BA7" s="240"/>
      <c r="BB7" s="240"/>
      <c r="BC7" s="8"/>
    </row>
    <row r="8" spans="1:55" s="26" customFormat="1" ht="24.9" customHeight="1" x14ac:dyDescent="0.3">
      <c r="A8" s="15"/>
      <c r="B8" s="16"/>
      <c r="C8" s="174"/>
      <c r="D8" s="4"/>
      <c r="E8" s="143" t="s">
        <v>8</v>
      </c>
      <c r="F8" s="143" t="s">
        <v>84</v>
      </c>
      <c r="G8" s="21" t="s">
        <v>5</v>
      </c>
      <c r="H8" s="21" t="s">
        <v>6</v>
      </c>
      <c r="I8" s="21" t="s">
        <v>7</v>
      </c>
      <c r="J8" s="16"/>
      <c r="K8" s="143" t="s">
        <v>8</v>
      </c>
      <c r="L8" s="143" t="s">
        <v>84</v>
      </c>
      <c r="M8" s="21" t="s">
        <v>5</v>
      </c>
      <c r="N8" s="21" t="s">
        <v>6</v>
      </c>
      <c r="O8" s="21" t="s">
        <v>7</v>
      </c>
      <c r="P8" s="16"/>
      <c r="Q8" s="143" t="s">
        <v>8</v>
      </c>
      <c r="R8" s="143" t="s">
        <v>84</v>
      </c>
      <c r="S8" s="21" t="s">
        <v>5</v>
      </c>
      <c r="T8" s="21" t="s">
        <v>6</v>
      </c>
      <c r="U8" s="21" t="s">
        <v>7</v>
      </c>
      <c r="V8" s="17"/>
      <c r="W8" s="18"/>
      <c r="X8" s="143" t="s">
        <v>8</v>
      </c>
      <c r="Y8" s="143" t="s">
        <v>84</v>
      </c>
      <c r="Z8" s="21" t="s">
        <v>5</v>
      </c>
      <c r="AA8" s="21" t="s">
        <v>6</v>
      </c>
      <c r="AB8" s="21" t="s">
        <v>7</v>
      </c>
      <c r="AC8" s="18"/>
      <c r="AD8" s="143" t="s">
        <v>8</v>
      </c>
      <c r="AE8" s="143" t="s">
        <v>84</v>
      </c>
      <c r="AF8" s="21" t="s">
        <v>5</v>
      </c>
      <c r="AG8" s="21" t="s">
        <v>6</v>
      </c>
      <c r="AH8" s="21" t="s">
        <v>7</v>
      </c>
      <c r="AI8" s="22"/>
      <c r="AJ8" s="23"/>
      <c r="AK8" s="143" t="s">
        <v>8</v>
      </c>
      <c r="AL8" s="143" t="s">
        <v>84</v>
      </c>
      <c r="AM8" s="21" t="s">
        <v>5</v>
      </c>
      <c r="AN8" s="21" t="s">
        <v>6</v>
      </c>
      <c r="AO8" s="21" t="s">
        <v>7</v>
      </c>
      <c r="AP8" s="23"/>
      <c r="AQ8" s="143" t="s">
        <v>8</v>
      </c>
      <c r="AR8" s="143" t="s">
        <v>84</v>
      </c>
      <c r="AS8" s="21" t="s">
        <v>5</v>
      </c>
      <c r="AT8" s="21" t="s">
        <v>6</v>
      </c>
      <c r="AU8" s="21" t="s">
        <v>7</v>
      </c>
      <c r="AV8" s="23"/>
      <c r="AW8" s="24"/>
      <c r="AX8" s="240"/>
      <c r="AY8" s="240"/>
      <c r="AZ8" s="240"/>
      <c r="BA8" s="240"/>
      <c r="BB8" s="240"/>
      <c r="BC8" s="25"/>
    </row>
    <row r="9" spans="1:55" ht="15" customHeight="1" x14ac:dyDescent="0.3">
      <c r="A9" s="1"/>
      <c r="B9" s="4"/>
      <c r="C9" s="32">
        <v>1935</v>
      </c>
      <c r="D9" s="4"/>
      <c r="E9" s="142" t="s">
        <v>0</v>
      </c>
      <c r="F9" s="132">
        <f>$C9*F$13</f>
        <v>7740</v>
      </c>
      <c r="G9" s="28">
        <v>21.19</v>
      </c>
      <c r="H9" s="64">
        <f>+F9*G9</f>
        <v>164010.6</v>
      </c>
      <c r="I9" s="64">
        <f>+H9*1.21</f>
        <v>198452.826</v>
      </c>
      <c r="J9" s="30"/>
      <c r="K9" s="142" t="s">
        <v>0</v>
      </c>
      <c r="L9" s="132">
        <f>$C9*L$13</f>
        <v>23220</v>
      </c>
      <c r="M9" s="28">
        <f>G9+(G9*K$14)</f>
        <v>22.037600000000001</v>
      </c>
      <c r="N9" s="64">
        <f>+L9*M9</f>
        <v>511713.07200000004</v>
      </c>
      <c r="O9" s="64">
        <f>+N9*1.21</f>
        <v>619172.81712000002</v>
      </c>
      <c r="P9" s="4"/>
      <c r="Q9" s="142" t="s">
        <v>0</v>
      </c>
      <c r="R9" s="132">
        <f>$C9*R$13</f>
        <v>15480</v>
      </c>
      <c r="S9" s="28">
        <f>M9+(M9*Q$14)</f>
        <v>22.698728000000003</v>
      </c>
      <c r="T9" s="64">
        <f>+R9*S9</f>
        <v>351376.30944000004</v>
      </c>
      <c r="U9" s="64">
        <f>+T9*1.21</f>
        <v>425165.33442240005</v>
      </c>
      <c r="V9" s="31"/>
      <c r="W9" s="5"/>
      <c r="X9" s="142" t="s">
        <v>0</v>
      </c>
      <c r="Y9" s="132">
        <f>$C9*Y$13</f>
        <v>7740</v>
      </c>
      <c r="Z9" s="28">
        <f>S9+(S9*X$14)</f>
        <v>22.698728000000003</v>
      </c>
      <c r="AA9" s="64">
        <f>+Y9*Z9</f>
        <v>175688.15472000002</v>
      </c>
      <c r="AB9" s="64">
        <f>+AA9*1.21</f>
        <v>212582.66721120002</v>
      </c>
      <c r="AC9" s="5"/>
      <c r="AD9" s="142" t="s">
        <v>0</v>
      </c>
      <c r="AE9" s="132">
        <f>$C9*AE$13</f>
        <v>15480</v>
      </c>
      <c r="AF9" s="28">
        <f>Z9+(Z9*AD$14)</f>
        <v>23.379689840000001</v>
      </c>
      <c r="AG9" s="64">
        <f>+AE9*AF9</f>
        <v>361917.59872320003</v>
      </c>
      <c r="AH9" s="64">
        <f>+AG9*1.21</f>
        <v>437920.29445507203</v>
      </c>
      <c r="AI9" s="33"/>
      <c r="AJ9" s="6"/>
      <c r="AK9" s="142" t="s">
        <v>0</v>
      </c>
      <c r="AL9" s="132">
        <f>$C9*AL$13</f>
        <v>7740</v>
      </c>
      <c r="AM9" s="28">
        <f>AF9+(AF9*AK$14)</f>
        <v>23.379689840000001</v>
      </c>
      <c r="AN9" s="64">
        <f>+AL9*AM9</f>
        <v>180958.79936160002</v>
      </c>
      <c r="AO9" s="64">
        <f>+AN9*1.21</f>
        <v>218960.14722753601</v>
      </c>
      <c r="AP9" s="6"/>
      <c r="AQ9" s="142" t="s">
        <v>0</v>
      </c>
      <c r="AR9" s="132">
        <f>$C9*AR$13</f>
        <v>15480</v>
      </c>
      <c r="AS9" s="28">
        <f>AM9+(AM9*AQ$14)</f>
        <v>24.081080535200002</v>
      </c>
      <c r="AT9" s="64">
        <f>+AR9*AS9</f>
        <v>372775.12668489601</v>
      </c>
      <c r="AU9" s="64">
        <f>+AT9*1.21</f>
        <v>451057.90328872413</v>
      </c>
      <c r="AV9" s="6"/>
      <c r="AW9" s="7"/>
      <c r="AX9" s="240"/>
      <c r="AY9" s="240"/>
      <c r="AZ9" s="240"/>
      <c r="BA9" s="240"/>
      <c r="BB9" s="240"/>
      <c r="BC9" s="8"/>
    </row>
    <row r="10" spans="1:55" ht="15" customHeight="1" x14ac:dyDescent="0.3">
      <c r="A10" s="1"/>
      <c r="B10" s="4"/>
      <c r="C10" s="27">
        <v>659</v>
      </c>
      <c r="D10" s="4"/>
      <c r="E10" s="142" t="s">
        <v>1</v>
      </c>
      <c r="F10" s="132">
        <f>$C10*F$13</f>
        <v>2636</v>
      </c>
      <c r="G10" s="28">
        <v>23.76</v>
      </c>
      <c r="H10" s="64">
        <f>+F10*G10</f>
        <v>62631.360000000001</v>
      </c>
      <c r="I10" s="64">
        <f>+H10*1.21</f>
        <v>75783.945599999992</v>
      </c>
      <c r="J10" s="30"/>
      <c r="K10" s="142" t="s">
        <v>1</v>
      </c>
      <c r="L10" s="132">
        <f t="shared" ref="L10:L12" si="0">$C10*L$13</f>
        <v>7908</v>
      </c>
      <c r="M10" s="28">
        <f>G10+(G10*K$14)</f>
        <v>24.7104</v>
      </c>
      <c r="N10" s="64">
        <f>+L10*M10</f>
        <v>195409.8432</v>
      </c>
      <c r="O10" s="64">
        <f>+N10*1.21</f>
        <v>236445.91027200001</v>
      </c>
      <c r="P10" s="4"/>
      <c r="Q10" s="142" t="s">
        <v>1</v>
      </c>
      <c r="R10" s="132">
        <f t="shared" ref="R10:R12" si="1">$C10*R$13</f>
        <v>5272</v>
      </c>
      <c r="S10" s="28">
        <f>M10+(M10*Q$14)</f>
        <v>25.451712000000001</v>
      </c>
      <c r="T10" s="64">
        <f>+R10*S10</f>
        <v>134181.42566400001</v>
      </c>
      <c r="U10" s="64">
        <f>+T10*1.21</f>
        <v>162359.52505344001</v>
      </c>
      <c r="V10" s="31"/>
      <c r="W10" s="5"/>
      <c r="X10" s="142" t="s">
        <v>1</v>
      </c>
      <c r="Y10" s="132">
        <f t="shared" ref="Y10:Y12" si="2">$C10*Y$13</f>
        <v>2636</v>
      </c>
      <c r="Z10" s="28">
        <f>S10+(S10*X$14)</f>
        <v>25.451712000000001</v>
      </c>
      <c r="AA10" s="64">
        <f>+Y10*Z10</f>
        <v>67090.712832000005</v>
      </c>
      <c r="AB10" s="64">
        <f>+AA10*1.21</f>
        <v>81179.762526720006</v>
      </c>
      <c r="AC10" s="5"/>
      <c r="AD10" s="142" t="s">
        <v>1</v>
      </c>
      <c r="AE10" s="132">
        <f t="shared" ref="AE10:AE12" si="3">$C10*AE$13</f>
        <v>5272</v>
      </c>
      <c r="AF10" s="28">
        <f>Z10+(Z10*AD$14)</f>
        <v>26.215263360000002</v>
      </c>
      <c r="AG10" s="64">
        <f>+AE10*AF10</f>
        <v>138206.86843392</v>
      </c>
      <c r="AH10" s="64">
        <f>+AG10*1.21</f>
        <v>167230.31080504321</v>
      </c>
      <c r="AI10" s="33"/>
      <c r="AJ10" s="6"/>
      <c r="AK10" s="142" t="s">
        <v>1</v>
      </c>
      <c r="AL10" s="132">
        <f t="shared" ref="AL10:AL12" si="4">$C10*AL$13</f>
        <v>2636</v>
      </c>
      <c r="AM10" s="28">
        <f>AF10+(AF10*AK$14)</f>
        <v>26.215263360000002</v>
      </c>
      <c r="AN10" s="64">
        <f>+AL10*AM10</f>
        <v>69103.434216959999</v>
      </c>
      <c r="AO10" s="64">
        <f>+AN10*1.21</f>
        <v>83615.155402521603</v>
      </c>
      <c r="AP10" s="6"/>
      <c r="AQ10" s="142" t="s">
        <v>1</v>
      </c>
      <c r="AR10" s="132">
        <f t="shared" ref="AR10:AR12" si="5">$C10*AR$13</f>
        <v>5272</v>
      </c>
      <c r="AS10" s="28">
        <f>AM10+(AM10*AQ$14)</f>
        <v>27.0017212608</v>
      </c>
      <c r="AT10" s="64">
        <f>+AR10*AS10</f>
        <v>142353.07448693761</v>
      </c>
      <c r="AU10" s="64">
        <f>+AT10*1.21</f>
        <v>172247.22012919449</v>
      </c>
      <c r="AV10" s="6"/>
      <c r="AW10" s="7"/>
      <c r="AX10" s="240"/>
      <c r="AY10" s="240"/>
      <c r="AZ10" s="240"/>
      <c r="BA10" s="240"/>
      <c r="BB10" s="240"/>
      <c r="BC10" s="8"/>
    </row>
    <row r="11" spans="1:55" ht="15" customHeight="1" x14ac:dyDescent="0.3">
      <c r="A11" s="1"/>
      <c r="B11" s="4"/>
      <c r="C11" s="27">
        <v>630</v>
      </c>
      <c r="D11" s="4"/>
      <c r="E11" s="142" t="s">
        <v>2</v>
      </c>
      <c r="F11" s="132">
        <f>$C11*F$13</f>
        <v>2520</v>
      </c>
      <c r="G11" s="28">
        <v>23.27</v>
      </c>
      <c r="H11" s="64">
        <f>+F11*G11</f>
        <v>58640.4</v>
      </c>
      <c r="I11" s="64">
        <f>+H11*1.21</f>
        <v>70954.884000000005</v>
      </c>
      <c r="J11" s="30"/>
      <c r="K11" s="142" t="s">
        <v>2</v>
      </c>
      <c r="L11" s="132">
        <f t="shared" si="0"/>
        <v>7560</v>
      </c>
      <c r="M11" s="28">
        <f>G11+(G11*K$14)</f>
        <v>24.200800000000001</v>
      </c>
      <c r="N11" s="64">
        <f>+L11*M11</f>
        <v>182958.04800000001</v>
      </c>
      <c r="O11" s="64">
        <f>+N11*1.21</f>
        <v>221379.23808000001</v>
      </c>
      <c r="P11" s="4"/>
      <c r="Q11" s="142" t="s">
        <v>2</v>
      </c>
      <c r="R11" s="132">
        <f t="shared" si="1"/>
        <v>5040</v>
      </c>
      <c r="S11" s="28">
        <f>M11+(M11*Q$14)</f>
        <v>24.926824</v>
      </c>
      <c r="T11" s="64">
        <f>+R11*S11</f>
        <v>125631.19296</v>
      </c>
      <c r="U11" s="64">
        <f>+T11*1.21</f>
        <v>152013.74348159999</v>
      </c>
      <c r="V11" s="31"/>
      <c r="W11" s="5"/>
      <c r="X11" s="142" t="s">
        <v>2</v>
      </c>
      <c r="Y11" s="132">
        <f t="shared" si="2"/>
        <v>2520</v>
      </c>
      <c r="Z11" s="28">
        <f>S11+(S11*X$14)</f>
        <v>24.926824</v>
      </c>
      <c r="AA11" s="64">
        <f>+Y11*Z11</f>
        <v>62815.59648</v>
      </c>
      <c r="AB11" s="64">
        <f>+AA11*1.21</f>
        <v>76006.871740799994</v>
      </c>
      <c r="AC11" s="5"/>
      <c r="AD11" s="142" t="s">
        <v>2</v>
      </c>
      <c r="AE11" s="132">
        <f t="shared" si="3"/>
        <v>5040</v>
      </c>
      <c r="AF11" s="28">
        <f>Z11+(Z11*AD$14)</f>
        <v>25.674628720000001</v>
      </c>
      <c r="AG11" s="64">
        <f>+AE11*AF11</f>
        <v>129400.12874880001</v>
      </c>
      <c r="AH11" s="64">
        <f>+AG11*1.21</f>
        <v>156574.15578604801</v>
      </c>
      <c r="AI11" s="33"/>
      <c r="AJ11" s="6"/>
      <c r="AK11" s="142" t="s">
        <v>2</v>
      </c>
      <c r="AL11" s="132">
        <f t="shared" si="4"/>
        <v>2520</v>
      </c>
      <c r="AM11" s="28">
        <f>AF11+(AF11*AK$14)</f>
        <v>25.674628720000001</v>
      </c>
      <c r="AN11" s="64">
        <f>+AL11*AM11</f>
        <v>64700.064374400004</v>
      </c>
      <c r="AO11" s="64">
        <f>+AN11*1.21</f>
        <v>78287.077893024005</v>
      </c>
      <c r="AP11" s="6"/>
      <c r="AQ11" s="142" t="s">
        <v>2</v>
      </c>
      <c r="AR11" s="132">
        <f t="shared" si="5"/>
        <v>5040</v>
      </c>
      <c r="AS11" s="28">
        <f>AM11+(AM11*AQ$14)</f>
        <v>26.444867581600001</v>
      </c>
      <c r="AT11" s="64">
        <f>+AR11*AS11</f>
        <v>133282.13261126401</v>
      </c>
      <c r="AU11" s="64">
        <f>+AT11*1.21</f>
        <v>161271.38045962944</v>
      </c>
      <c r="AV11" s="6"/>
      <c r="AW11" s="7"/>
      <c r="AX11" s="240"/>
      <c r="AY11" s="240"/>
      <c r="AZ11" s="240"/>
      <c r="BA11" s="240"/>
      <c r="BB11" s="240"/>
      <c r="BC11" s="8"/>
    </row>
    <row r="12" spans="1:55" ht="15" customHeight="1" x14ac:dyDescent="0.3">
      <c r="A12" s="1"/>
      <c r="B12" s="4"/>
      <c r="C12" s="27">
        <v>315</v>
      </c>
      <c r="D12" s="4"/>
      <c r="E12" s="142" t="s">
        <v>3</v>
      </c>
      <c r="F12" s="136">
        <f>$C12*F$13</f>
        <v>1260</v>
      </c>
      <c r="G12" s="79">
        <v>26.17</v>
      </c>
      <c r="H12" s="64">
        <f>+F12*G12</f>
        <v>32974.200000000004</v>
      </c>
      <c r="I12" s="64">
        <f>+H12*1.21</f>
        <v>39898.782000000007</v>
      </c>
      <c r="J12" s="30"/>
      <c r="K12" s="142" t="s">
        <v>3</v>
      </c>
      <c r="L12" s="136">
        <f t="shared" si="0"/>
        <v>3780</v>
      </c>
      <c r="M12" s="28">
        <f>G12+(G12*K$14)</f>
        <v>27.216800000000003</v>
      </c>
      <c r="N12" s="64">
        <f>+L12*M12</f>
        <v>102879.50400000002</v>
      </c>
      <c r="O12" s="64">
        <f>+N12*1.21</f>
        <v>124484.19984000002</v>
      </c>
      <c r="P12" s="4"/>
      <c r="Q12" s="142" t="s">
        <v>3</v>
      </c>
      <c r="R12" s="136">
        <f t="shared" si="1"/>
        <v>2520</v>
      </c>
      <c r="S12" s="28">
        <f>M12+(M12*Q$14)</f>
        <v>28.033304000000001</v>
      </c>
      <c r="T12" s="64">
        <f>+R12*S12</f>
        <v>70643.926080000005</v>
      </c>
      <c r="U12" s="64">
        <f>+T12*1.21</f>
        <v>85479.150556799999</v>
      </c>
      <c r="V12" s="31"/>
      <c r="W12" s="5"/>
      <c r="X12" s="142" t="s">
        <v>3</v>
      </c>
      <c r="Y12" s="136">
        <f t="shared" si="2"/>
        <v>1260</v>
      </c>
      <c r="Z12" s="28">
        <f>S12+(S12*X$14)</f>
        <v>28.033304000000001</v>
      </c>
      <c r="AA12" s="64">
        <f>+Y12*Z12</f>
        <v>35321.963040000002</v>
      </c>
      <c r="AB12" s="64">
        <f>+AA12*1.21</f>
        <v>42739.5752784</v>
      </c>
      <c r="AC12" s="5"/>
      <c r="AD12" s="142" t="s">
        <v>3</v>
      </c>
      <c r="AE12" s="136">
        <f t="shared" si="3"/>
        <v>2520</v>
      </c>
      <c r="AF12" s="28">
        <f>Z12+(Z12*AD$14)</f>
        <v>28.87430312</v>
      </c>
      <c r="AG12" s="64">
        <f>+AE12*AF12</f>
        <v>72763.243862400006</v>
      </c>
      <c r="AH12" s="64">
        <f>+AG12*1.21</f>
        <v>88043.525073504003</v>
      </c>
      <c r="AI12" s="33"/>
      <c r="AJ12" s="6"/>
      <c r="AK12" s="142" t="s">
        <v>3</v>
      </c>
      <c r="AL12" s="136">
        <f t="shared" si="4"/>
        <v>1260</v>
      </c>
      <c r="AM12" s="28">
        <f>AF12+(AF12*AK$14)</f>
        <v>28.87430312</v>
      </c>
      <c r="AN12" s="64">
        <f>+AL12*AM12</f>
        <v>36381.621931200003</v>
      </c>
      <c r="AO12" s="64">
        <f>+AN12*1.21</f>
        <v>44021.762536752001</v>
      </c>
      <c r="AP12" s="6"/>
      <c r="AQ12" s="142" t="s">
        <v>3</v>
      </c>
      <c r="AR12" s="136">
        <f t="shared" si="5"/>
        <v>2520</v>
      </c>
      <c r="AS12" s="28">
        <f>AM12+(AM12*AQ$14)</f>
        <v>29.740532213600002</v>
      </c>
      <c r="AT12" s="64">
        <f>+AR12*AS12</f>
        <v>74946.14117827201</v>
      </c>
      <c r="AU12" s="64">
        <f>+AT12*1.21</f>
        <v>90684.830825709127</v>
      </c>
      <c r="AV12" s="6"/>
      <c r="AW12" s="7"/>
      <c r="AX12" s="240"/>
      <c r="AY12" s="240"/>
      <c r="AZ12" s="240"/>
      <c r="BA12" s="240"/>
      <c r="BB12" s="240"/>
      <c r="BC12" s="8"/>
    </row>
    <row r="13" spans="1:55" ht="15" customHeight="1" x14ac:dyDescent="0.3">
      <c r="A13" s="1"/>
      <c r="B13" s="4"/>
      <c r="C13" s="4"/>
      <c r="D13" s="4"/>
      <c r="E13" s="140" t="s">
        <v>10</v>
      </c>
      <c r="F13" s="83">
        <v>4</v>
      </c>
      <c r="G13" s="84" t="s">
        <v>47</v>
      </c>
      <c r="H13" s="67">
        <f>SUM(H9:H12)</f>
        <v>318256.56000000006</v>
      </c>
      <c r="I13" s="67">
        <f>H13*1.21</f>
        <v>385090.43760000006</v>
      </c>
      <c r="J13" s="10"/>
      <c r="K13" s="146" t="s">
        <v>17</v>
      </c>
      <c r="L13" s="83">
        <v>12</v>
      </c>
      <c r="M13" s="84" t="s">
        <v>47</v>
      </c>
      <c r="N13" s="67">
        <f>SUM(N9:N12)</f>
        <v>992960.46720000007</v>
      </c>
      <c r="O13" s="67">
        <f>N13*1.21</f>
        <v>1201482.1653120001</v>
      </c>
      <c r="P13" s="10"/>
      <c r="Q13" s="146" t="s">
        <v>41</v>
      </c>
      <c r="R13" s="83">
        <v>8</v>
      </c>
      <c r="S13" s="84" t="s">
        <v>47</v>
      </c>
      <c r="T13" s="67">
        <f>SUM(T9:T12)</f>
        <v>681832.8541440001</v>
      </c>
      <c r="U13" s="67">
        <f>T13*1.21</f>
        <v>825017.75351424015</v>
      </c>
      <c r="V13" s="85"/>
      <c r="W13" s="11"/>
      <c r="X13" s="146" t="s">
        <v>41</v>
      </c>
      <c r="Y13" s="83">
        <v>4</v>
      </c>
      <c r="Z13" s="84" t="s">
        <v>47</v>
      </c>
      <c r="AA13" s="67">
        <f>SUM(AA9:AA12)</f>
        <v>340916.42707200005</v>
      </c>
      <c r="AB13" s="67">
        <f>AA13*1.21</f>
        <v>412508.87675712007</v>
      </c>
      <c r="AC13" s="11"/>
      <c r="AD13" s="146" t="s">
        <v>42</v>
      </c>
      <c r="AE13" s="83">
        <v>8</v>
      </c>
      <c r="AF13" s="84" t="s">
        <v>47</v>
      </c>
      <c r="AG13" s="67">
        <f>SUM(AG9:AG12)</f>
        <v>702287.83976832009</v>
      </c>
      <c r="AH13" s="67">
        <f>AG13*1.21</f>
        <v>849768.28611966723</v>
      </c>
      <c r="AI13" s="86"/>
      <c r="AJ13" s="87"/>
      <c r="AK13" s="146" t="s">
        <v>42</v>
      </c>
      <c r="AL13" s="83">
        <v>4</v>
      </c>
      <c r="AM13" s="84" t="s">
        <v>47</v>
      </c>
      <c r="AN13" s="67">
        <f>SUM(AN9:AN12)</f>
        <v>351143.91988416004</v>
      </c>
      <c r="AO13" s="67">
        <f>AN13*1.21</f>
        <v>424884.14305983362</v>
      </c>
      <c r="AP13" s="87"/>
      <c r="AQ13" s="146" t="s">
        <v>77</v>
      </c>
      <c r="AR13" s="83">
        <v>8</v>
      </c>
      <c r="AS13" s="84" t="s">
        <v>47</v>
      </c>
      <c r="AT13" s="67">
        <f>SUM(AT9:AT12)</f>
        <v>723356.47496136953</v>
      </c>
      <c r="AU13" s="67">
        <f>AT13*1.21</f>
        <v>875261.33470325707</v>
      </c>
      <c r="AV13" s="6"/>
      <c r="AW13" s="7"/>
      <c r="AX13" s="240"/>
      <c r="AY13" s="240"/>
      <c r="AZ13" s="240"/>
      <c r="BA13" s="240"/>
      <c r="BB13" s="240"/>
      <c r="BC13" s="8"/>
    </row>
    <row r="14" spans="1:55" s="51" customFormat="1" ht="15" customHeight="1" x14ac:dyDescent="0.3">
      <c r="A14" s="36"/>
      <c r="B14" s="37"/>
      <c r="C14" s="37"/>
      <c r="D14" s="4"/>
      <c r="E14" s="38"/>
      <c r="F14" s="38"/>
      <c r="G14" s="39"/>
      <c r="H14" s="40"/>
      <c r="I14" s="40"/>
      <c r="J14" s="37"/>
      <c r="K14" s="41">
        <v>0.04</v>
      </c>
      <c r="L14" s="42" t="s">
        <v>82</v>
      </c>
      <c r="M14" s="37"/>
      <c r="N14" s="124"/>
      <c r="O14" s="37"/>
      <c r="P14" s="37"/>
      <c r="Q14" s="41">
        <v>0.03</v>
      </c>
      <c r="R14" s="42" t="str">
        <f>$L$14</f>
        <v>d'increment en els preus unitaris de l'hora respecte any anterior</v>
      </c>
      <c r="S14" s="37"/>
      <c r="T14" s="37"/>
      <c r="U14" s="37"/>
      <c r="V14" s="37"/>
      <c r="W14" s="43"/>
      <c r="X14" s="44"/>
      <c r="Y14" s="45"/>
      <c r="Z14" s="43"/>
      <c r="AA14" s="43"/>
      <c r="AB14" s="43"/>
      <c r="AC14" s="43"/>
      <c r="AD14" s="44">
        <v>0.03</v>
      </c>
      <c r="AE14" s="45" t="str">
        <f>$L$14</f>
        <v>d'increment en els preus unitaris de l'hora respecte any anterior</v>
      </c>
      <c r="AF14" s="43"/>
      <c r="AG14" s="43"/>
      <c r="AH14" s="43"/>
      <c r="AI14" s="43"/>
      <c r="AJ14" s="46"/>
      <c r="AK14" s="47"/>
      <c r="AL14" s="48"/>
      <c r="AM14" s="46"/>
      <c r="AN14" s="46"/>
      <c r="AO14" s="46"/>
      <c r="AP14" s="46"/>
      <c r="AQ14" s="47">
        <v>0.03</v>
      </c>
      <c r="AR14" s="48" t="str">
        <f>$L$14</f>
        <v>d'increment en els preus unitaris de l'hora respecte any anterior</v>
      </c>
      <c r="AS14" s="46"/>
      <c r="AT14" s="46"/>
      <c r="AU14" s="46"/>
      <c r="AV14" s="46"/>
      <c r="AW14" s="49"/>
      <c r="AX14" s="240"/>
      <c r="AY14" s="240"/>
      <c r="AZ14" s="240"/>
      <c r="BA14" s="240"/>
      <c r="BB14" s="240"/>
      <c r="BC14" s="50"/>
    </row>
    <row r="15" spans="1:55" s="51" customFormat="1" ht="15" customHeight="1" x14ac:dyDescent="0.3">
      <c r="A15" s="36"/>
      <c r="B15" s="37"/>
      <c r="C15" s="37"/>
      <c r="D15" s="4"/>
      <c r="E15" s="38"/>
      <c r="F15" s="38"/>
      <c r="G15" s="39"/>
      <c r="H15" s="148">
        <v>0.96189999999999998</v>
      </c>
      <c r="I15" s="40"/>
      <c r="J15" s="37"/>
      <c r="K15" s="121"/>
      <c r="L15" s="42"/>
      <c r="M15" s="37"/>
      <c r="N15" s="148">
        <f>$H$15</f>
        <v>0.96189999999999998</v>
      </c>
      <c r="O15" s="37"/>
      <c r="P15" s="37"/>
      <c r="Q15" s="121"/>
      <c r="R15" s="42"/>
      <c r="S15" s="37"/>
      <c r="T15" s="148">
        <f>$H$15</f>
        <v>0.96189999999999998</v>
      </c>
      <c r="U15" s="37"/>
      <c r="V15" s="37"/>
      <c r="W15" s="43"/>
      <c r="X15" s="44"/>
      <c r="Y15" s="45"/>
      <c r="Z15" s="43"/>
      <c r="AA15" s="149">
        <f>$H$15</f>
        <v>0.96189999999999998</v>
      </c>
      <c r="AB15" s="43"/>
      <c r="AC15" s="43"/>
      <c r="AD15" s="122"/>
      <c r="AE15" s="45"/>
      <c r="AF15" s="43"/>
      <c r="AG15" s="149">
        <f>$H$15</f>
        <v>0.96189999999999998</v>
      </c>
      <c r="AH15" s="43"/>
      <c r="AI15" s="43"/>
      <c r="AJ15" s="46"/>
      <c r="AK15" s="47"/>
      <c r="AL15" s="48"/>
      <c r="AM15" s="46"/>
      <c r="AN15" s="150">
        <f>$H$15</f>
        <v>0.96189999999999998</v>
      </c>
      <c r="AO15" s="46"/>
      <c r="AP15" s="46"/>
      <c r="AQ15" s="123"/>
      <c r="AR15" s="48"/>
      <c r="AS15" s="46"/>
      <c r="AT15" s="150">
        <f>$H$15</f>
        <v>0.96189999999999998</v>
      </c>
      <c r="AU15" s="46"/>
      <c r="AV15" s="46"/>
      <c r="AW15" s="49"/>
      <c r="AX15" s="240"/>
      <c r="AY15" s="240"/>
      <c r="AZ15" s="240"/>
      <c r="BA15" s="240"/>
      <c r="BB15" s="240"/>
      <c r="BC15" s="50"/>
    </row>
    <row r="16" spans="1:55" ht="30" customHeight="1" x14ac:dyDescent="0.3">
      <c r="A16" s="1"/>
      <c r="B16" s="4"/>
      <c r="C16" s="4"/>
      <c r="D16" s="4"/>
      <c r="E16" s="175" t="s">
        <v>85</v>
      </c>
      <c r="F16" s="161"/>
      <c r="G16" s="161"/>
      <c r="H16" s="145" t="s">
        <v>6</v>
      </c>
      <c r="I16" s="145" t="s">
        <v>7</v>
      </c>
      <c r="J16" s="4"/>
      <c r="K16" s="160" t="str">
        <f>E16</f>
        <v>Conjunt HUAV</v>
      </c>
      <c r="L16" s="161"/>
      <c r="M16" s="161"/>
      <c r="N16" s="145" t="s">
        <v>6</v>
      </c>
      <c r="O16" s="145" t="s">
        <v>7</v>
      </c>
      <c r="P16" s="4"/>
      <c r="Q16" s="160" t="str">
        <f>E16</f>
        <v>Conjunt HUAV</v>
      </c>
      <c r="R16" s="161"/>
      <c r="S16" s="161"/>
      <c r="T16" s="145" t="s">
        <v>6</v>
      </c>
      <c r="U16" s="145" t="s">
        <v>7</v>
      </c>
      <c r="V16" s="52"/>
      <c r="W16" s="5"/>
      <c r="X16" s="160" t="str">
        <f>$E$16</f>
        <v>Conjunt HUAV</v>
      </c>
      <c r="Y16" s="161"/>
      <c r="Z16" s="161"/>
      <c r="AA16" s="145" t="s">
        <v>6</v>
      </c>
      <c r="AB16" s="145" t="s">
        <v>7</v>
      </c>
      <c r="AC16" s="5"/>
      <c r="AD16" s="160" t="str">
        <f>$E$16</f>
        <v>Conjunt HUAV</v>
      </c>
      <c r="AE16" s="161"/>
      <c r="AF16" s="161"/>
      <c r="AG16" s="145" t="s">
        <v>6</v>
      </c>
      <c r="AH16" s="145" t="s">
        <v>7</v>
      </c>
      <c r="AI16" s="53"/>
      <c r="AJ16" s="6"/>
      <c r="AK16" s="160" t="str">
        <f>$E$16</f>
        <v>Conjunt HUAV</v>
      </c>
      <c r="AL16" s="161"/>
      <c r="AM16" s="161"/>
      <c r="AN16" s="35" t="s">
        <v>14</v>
      </c>
      <c r="AO16" s="35" t="s">
        <v>15</v>
      </c>
      <c r="AP16" s="6"/>
      <c r="AQ16" s="160" t="str">
        <f>$E$16</f>
        <v>Conjunt HUAV</v>
      </c>
      <c r="AR16" s="161"/>
      <c r="AS16" s="161"/>
      <c r="AT16" s="35" t="s">
        <v>14</v>
      </c>
      <c r="AU16" s="35" t="s">
        <v>15</v>
      </c>
      <c r="AV16" s="6"/>
      <c r="AW16" s="7"/>
      <c r="AX16" s="240"/>
      <c r="AY16" s="240"/>
      <c r="AZ16" s="240"/>
      <c r="BA16" s="240"/>
      <c r="BB16" s="240"/>
      <c r="BC16" s="8"/>
    </row>
    <row r="17" spans="1:55" ht="15" customHeight="1" x14ac:dyDescent="0.3">
      <c r="A17" s="1"/>
      <c r="B17" s="4"/>
      <c r="C17" s="4"/>
      <c r="D17" s="4"/>
      <c r="E17" s="140" t="str">
        <f>$E$13</f>
        <v>Import any 2025</v>
      </c>
      <c r="F17" s="83">
        <f>F$13</f>
        <v>4</v>
      </c>
      <c r="G17" s="84" t="str">
        <f>$G$13</f>
        <v>mesos</v>
      </c>
      <c r="H17" s="105">
        <f>H13*H15</f>
        <v>306130.98506400007</v>
      </c>
      <c r="I17" s="67">
        <f>H17*1.21</f>
        <v>370418.49192744005</v>
      </c>
      <c r="J17" s="10"/>
      <c r="K17" s="146" t="str">
        <f>$K$13</f>
        <v>Import any 2026</v>
      </c>
      <c r="L17" s="83">
        <f>L$13</f>
        <v>12</v>
      </c>
      <c r="M17" s="84" t="s">
        <v>47</v>
      </c>
      <c r="N17" s="105">
        <f>N13*N15</f>
        <v>955128.67339968006</v>
      </c>
      <c r="O17" s="67">
        <f>N17*1.21</f>
        <v>1155705.6948136128</v>
      </c>
      <c r="P17" s="10"/>
      <c r="Q17" s="146" t="str">
        <f>$Q$13</f>
        <v>Import any 2027</v>
      </c>
      <c r="R17" s="83">
        <f>R$13</f>
        <v>8</v>
      </c>
      <c r="S17" s="84" t="s">
        <v>47</v>
      </c>
      <c r="T17" s="105">
        <f>T13*T15</f>
        <v>655855.02240111365</v>
      </c>
      <c r="U17" s="67">
        <f>T17*1.21</f>
        <v>793584.57710534753</v>
      </c>
      <c r="V17" s="85"/>
      <c r="W17" s="11"/>
      <c r="X17" s="146" t="str">
        <f>$X$13</f>
        <v>Import any 2027</v>
      </c>
      <c r="Y17" s="83">
        <f>Y$13</f>
        <v>4</v>
      </c>
      <c r="Z17" s="84" t="str">
        <f>$Z$13</f>
        <v>mesos</v>
      </c>
      <c r="AA17" s="105">
        <f>AA13*AA15</f>
        <v>327927.51120055682</v>
      </c>
      <c r="AB17" s="67">
        <f>AA17*1.21</f>
        <v>396792.28855267377</v>
      </c>
      <c r="AC17" s="11"/>
      <c r="AD17" s="140" t="str">
        <f>$AD$13</f>
        <v>Import any 2028</v>
      </c>
      <c r="AE17" s="83">
        <f>AE$13</f>
        <v>8</v>
      </c>
      <c r="AF17" s="84" t="str">
        <f>$AF$13</f>
        <v>mesos</v>
      </c>
      <c r="AG17" s="105">
        <f>AG13*AG15</f>
        <v>675530.67307314707</v>
      </c>
      <c r="AH17" s="67">
        <f>AG17*1.21</f>
        <v>817392.1144185079</v>
      </c>
      <c r="AI17" s="86"/>
      <c r="AJ17" s="87"/>
      <c r="AK17" s="146" t="str">
        <f>$AK$13</f>
        <v>Import any 2028</v>
      </c>
      <c r="AL17" s="83">
        <f>AL$13</f>
        <v>4</v>
      </c>
      <c r="AM17" s="84" t="str">
        <f>$AM$13</f>
        <v>mesos</v>
      </c>
      <c r="AN17" s="105">
        <f>AN13*AN15</f>
        <v>337765.33653657354</v>
      </c>
      <c r="AO17" s="67">
        <f>AN17*1.21</f>
        <v>408696.05720925395</v>
      </c>
      <c r="AP17" s="87"/>
      <c r="AQ17" s="146" t="str">
        <f>$AQ$13</f>
        <v>Import any 2029</v>
      </c>
      <c r="AR17" s="83">
        <f>AR$13</f>
        <v>8</v>
      </c>
      <c r="AS17" s="84" t="str">
        <f>$AS$13</f>
        <v>mesos</v>
      </c>
      <c r="AT17" s="105">
        <f>AT13*AT15</f>
        <v>695796.59326534136</v>
      </c>
      <c r="AU17" s="67">
        <f>AT17*1.21</f>
        <v>841913.87785106304</v>
      </c>
      <c r="AV17" s="6"/>
      <c r="AW17" s="7"/>
      <c r="AX17" s="240"/>
      <c r="AY17" s="240"/>
      <c r="AZ17" s="240"/>
      <c r="BA17" s="240"/>
      <c r="BB17" s="240"/>
      <c r="BC17" s="8"/>
    </row>
    <row r="18" spans="1:55" ht="15" customHeight="1" x14ac:dyDescent="0.3">
      <c r="A18" s="1"/>
      <c r="B18" s="4"/>
      <c r="C18" s="4"/>
      <c r="D18" s="4"/>
      <c r="E18" s="4"/>
      <c r="F18" s="4"/>
      <c r="G18" s="4"/>
      <c r="H18" s="148">
        <v>3.8100000000000002E-2</v>
      </c>
      <c r="I18" s="31"/>
      <c r="J18" s="4"/>
      <c r="K18" s="4"/>
      <c r="L18" s="4"/>
      <c r="M18" s="4"/>
      <c r="N18" s="148">
        <f>$H$18</f>
        <v>3.8100000000000002E-2</v>
      </c>
      <c r="O18" s="96"/>
      <c r="P18" s="4"/>
      <c r="Q18" s="4"/>
      <c r="R18" s="4"/>
      <c r="S18" s="4"/>
      <c r="T18" s="148">
        <f>$H$18</f>
        <v>3.8100000000000002E-2</v>
      </c>
      <c r="U18" s="4"/>
      <c r="V18" s="4"/>
      <c r="W18" s="5"/>
      <c r="X18" s="5"/>
      <c r="Y18" s="5"/>
      <c r="Z18" s="5"/>
      <c r="AA18" s="149">
        <f>$H$18</f>
        <v>3.8100000000000002E-2</v>
      </c>
      <c r="AB18" s="5"/>
      <c r="AC18" s="5"/>
      <c r="AD18" s="5"/>
      <c r="AE18" s="5"/>
      <c r="AF18" s="5"/>
      <c r="AG18" s="149">
        <f>$H$18</f>
        <v>3.8100000000000002E-2</v>
      </c>
      <c r="AH18" s="5"/>
      <c r="AI18" s="5"/>
      <c r="AJ18" s="6"/>
      <c r="AK18" s="6"/>
      <c r="AL18" s="6"/>
      <c r="AM18" s="6"/>
      <c r="AN18" s="150">
        <f>$H$18</f>
        <v>3.8100000000000002E-2</v>
      </c>
      <c r="AO18" s="6"/>
      <c r="AP18" s="6"/>
      <c r="AQ18" s="6"/>
      <c r="AR18" s="6"/>
      <c r="AS18" s="6"/>
      <c r="AT18" s="150">
        <f>$H$18</f>
        <v>3.8100000000000002E-2</v>
      </c>
      <c r="AU18" s="6"/>
      <c r="AV18" s="6"/>
      <c r="AW18" s="7"/>
      <c r="AX18" s="240"/>
      <c r="AY18" s="240"/>
      <c r="AZ18" s="240"/>
      <c r="BA18" s="240"/>
      <c r="BB18" s="240"/>
      <c r="BC18" s="8"/>
    </row>
    <row r="19" spans="1:55" ht="30" customHeight="1" x14ac:dyDescent="0.3">
      <c r="A19" s="1"/>
      <c r="B19" s="4"/>
      <c r="C19" s="4"/>
      <c r="D19" s="4"/>
      <c r="E19" s="160" t="s">
        <v>97</v>
      </c>
      <c r="F19" s="160"/>
      <c r="G19" s="160"/>
      <c r="H19" s="145" t="s">
        <v>6</v>
      </c>
      <c r="I19" s="145" t="s">
        <v>7</v>
      </c>
      <c r="J19" s="4"/>
      <c r="K19" s="160" t="str">
        <f>E19</f>
        <v>Edificis de la UdL al recinte de l'HUAV</v>
      </c>
      <c r="L19" s="161"/>
      <c r="M19" s="161"/>
      <c r="N19" s="145" t="s">
        <v>6</v>
      </c>
      <c r="O19" s="145" t="s">
        <v>7</v>
      </c>
      <c r="P19" s="4"/>
      <c r="Q19" s="160" t="str">
        <f>E19</f>
        <v>Edificis de la UdL al recinte de l'HUAV</v>
      </c>
      <c r="R19" s="161"/>
      <c r="S19" s="161"/>
      <c r="T19" s="145" t="s">
        <v>6</v>
      </c>
      <c r="U19" s="145" t="s">
        <v>7</v>
      </c>
      <c r="V19" s="52"/>
      <c r="W19" s="5"/>
      <c r="X19" s="160" t="str">
        <f>E19</f>
        <v>Edificis de la UdL al recinte de l'HUAV</v>
      </c>
      <c r="Y19" s="161"/>
      <c r="Z19" s="161"/>
      <c r="AA19" s="145" t="s">
        <v>6</v>
      </c>
      <c r="AB19" s="145" t="s">
        <v>7</v>
      </c>
      <c r="AC19" s="5"/>
      <c r="AD19" s="160" t="str">
        <f>$E$19</f>
        <v>Edificis de la UdL al recinte de l'HUAV</v>
      </c>
      <c r="AE19" s="161"/>
      <c r="AF19" s="161"/>
      <c r="AG19" s="145" t="s">
        <v>6</v>
      </c>
      <c r="AH19" s="145" t="s">
        <v>7</v>
      </c>
      <c r="AI19" s="53"/>
      <c r="AJ19" s="6"/>
      <c r="AK19" s="160" t="str">
        <f>$E$19</f>
        <v>Edificis de la UdL al recinte de l'HUAV</v>
      </c>
      <c r="AL19" s="161"/>
      <c r="AM19" s="161"/>
      <c r="AN19" s="35" t="s">
        <v>14</v>
      </c>
      <c r="AO19" s="35" t="s">
        <v>15</v>
      </c>
      <c r="AP19" s="6"/>
      <c r="AQ19" s="160" t="str">
        <f>$E$19</f>
        <v>Edificis de la UdL al recinte de l'HUAV</v>
      </c>
      <c r="AR19" s="161"/>
      <c r="AS19" s="161"/>
      <c r="AT19" s="35" t="s">
        <v>14</v>
      </c>
      <c r="AU19" s="35" t="s">
        <v>15</v>
      </c>
      <c r="AV19" s="6"/>
      <c r="AW19" s="7"/>
      <c r="AX19" s="240"/>
      <c r="AY19" s="240"/>
      <c r="AZ19" s="240"/>
      <c r="BA19" s="240"/>
      <c r="BB19" s="240"/>
      <c r="BC19" s="8"/>
    </row>
    <row r="20" spans="1:55" ht="15" customHeight="1" x14ac:dyDescent="0.3">
      <c r="A20" s="1"/>
      <c r="B20" s="4"/>
      <c r="C20" s="4"/>
      <c r="D20" s="4"/>
      <c r="E20" s="140" t="str">
        <f>$E$13</f>
        <v>Import any 2025</v>
      </c>
      <c r="F20" s="83">
        <f>F$13</f>
        <v>4</v>
      </c>
      <c r="G20" s="84" t="str">
        <f>$G$13</f>
        <v>mesos</v>
      </c>
      <c r="H20" s="67">
        <f>H13*H18</f>
        <v>12125.574936000003</v>
      </c>
      <c r="I20" s="67">
        <f>H20*1.21</f>
        <v>14671.945672560003</v>
      </c>
      <c r="J20" s="10"/>
      <c r="K20" s="146" t="str">
        <f>$K$13</f>
        <v>Import any 2026</v>
      </c>
      <c r="L20" s="83">
        <f>L$13</f>
        <v>12</v>
      </c>
      <c r="M20" s="84" t="s">
        <v>47</v>
      </c>
      <c r="N20" s="105">
        <f>N13*N18</f>
        <v>37831.793800320003</v>
      </c>
      <c r="O20" s="67">
        <f>N20*1.21</f>
        <v>45776.4704983872</v>
      </c>
      <c r="P20" s="10"/>
      <c r="Q20" s="146" t="str">
        <f>$Q$13</f>
        <v>Import any 2027</v>
      </c>
      <c r="R20" s="83">
        <f>R$13</f>
        <v>8</v>
      </c>
      <c r="S20" s="84" t="s">
        <v>47</v>
      </c>
      <c r="T20" s="105">
        <f>T13*T18</f>
        <v>25977.831742886407</v>
      </c>
      <c r="U20" s="67">
        <f>T20*1.21</f>
        <v>31433.176408892552</v>
      </c>
      <c r="V20" s="85"/>
      <c r="W20" s="11"/>
      <c r="X20" s="146" t="str">
        <f>$X$13</f>
        <v>Import any 2027</v>
      </c>
      <c r="Y20" s="83">
        <f>Y$13</f>
        <v>4</v>
      </c>
      <c r="Z20" s="84" t="str">
        <f>$Z$13</f>
        <v>mesos</v>
      </c>
      <c r="AA20" s="105">
        <f>AA13*AA18</f>
        <v>12988.915871443203</v>
      </c>
      <c r="AB20" s="67">
        <f>AA20*1.21</f>
        <v>15716.588204446276</v>
      </c>
      <c r="AC20" s="11"/>
      <c r="AD20" s="140" t="str">
        <f>$AD$13</f>
        <v>Import any 2028</v>
      </c>
      <c r="AE20" s="83">
        <f>AE$13</f>
        <v>8</v>
      </c>
      <c r="AF20" s="84" t="str">
        <f>$AF$13</f>
        <v>mesos</v>
      </c>
      <c r="AG20" s="105">
        <f>AG13*AG18</f>
        <v>26757.166695172997</v>
      </c>
      <c r="AH20" s="67">
        <f>AG20*1.21</f>
        <v>32376.171701159325</v>
      </c>
      <c r="AI20" s="86"/>
      <c r="AJ20" s="87"/>
      <c r="AK20" s="146" t="str">
        <f>$AK$13</f>
        <v>Import any 2028</v>
      </c>
      <c r="AL20" s="83">
        <f>AL$13</f>
        <v>4</v>
      </c>
      <c r="AM20" s="84" t="str">
        <f>$AM$13</f>
        <v>mesos</v>
      </c>
      <c r="AN20" s="105">
        <f>AN13*AN18</f>
        <v>13378.583347586498</v>
      </c>
      <c r="AO20" s="67">
        <f>AN20*1.21</f>
        <v>16188.085850579662</v>
      </c>
      <c r="AP20" s="87"/>
      <c r="AQ20" s="146" t="str">
        <f>$AQ$13</f>
        <v>Import any 2029</v>
      </c>
      <c r="AR20" s="83">
        <f>AR$13</f>
        <v>8</v>
      </c>
      <c r="AS20" s="84" t="str">
        <f>$AS$13</f>
        <v>mesos</v>
      </c>
      <c r="AT20" s="105">
        <f>AT13*AT18</f>
        <v>27559.88169602818</v>
      </c>
      <c r="AU20" s="67">
        <f>AT20*1.21</f>
        <v>33347.456852194096</v>
      </c>
      <c r="AV20" s="6"/>
      <c r="AW20" s="7"/>
      <c r="AX20" s="240"/>
      <c r="AY20" s="240"/>
      <c r="AZ20" s="240"/>
      <c r="BA20" s="240"/>
      <c r="BB20" s="240"/>
      <c r="BC20" s="8"/>
    </row>
    <row r="21" spans="1:55" ht="30" customHeight="1" x14ac:dyDescent="0.3">
      <c r="A21" s="1"/>
      <c r="B21" s="4"/>
      <c r="C21" s="4"/>
      <c r="D21" s="4"/>
      <c r="E21" s="4"/>
      <c r="F21" s="96"/>
      <c r="G21" s="4"/>
      <c r="H21" s="96"/>
      <c r="I21" s="4"/>
      <c r="J21" s="4"/>
      <c r="K21" s="41">
        <f>$K$14</f>
        <v>0.04</v>
      </c>
      <c r="L21" s="42" t="str">
        <f>$L$14</f>
        <v>d'increment en els preus unitaris de l'hora respecte any anterior</v>
      </c>
      <c r="M21" s="4"/>
      <c r="N21" s="4"/>
      <c r="O21" s="4"/>
      <c r="P21" s="4"/>
      <c r="Q21" s="41">
        <f>$Q$14</f>
        <v>0.03</v>
      </c>
      <c r="R21" s="42" t="str">
        <f>$L$14</f>
        <v>d'increment en els preus unitaris de l'hora respecte any anterior</v>
      </c>
      <c r="S21" s="4"/>
      <c r="T21" s="4"/>
      <c r="U21" s="4"/>
      <c r="V21" s="4"/>
      <c r="W21" s="5"/>
      <c r="X21" s="5"/>
      <c r="Y21" s="5"/>
      <c r="Z21" s="5"/>
      <c r="AA21" s="5"/>
      <c r="AB21" s="5"/>
      <c r="AC21" s="5"/>
      <c r="AD21" s="44">
        <f>$AD$14</f>
        <v>0.03</v>
      </c>
      <c r="AE21" s="45" t="str">
        <f>$L$14</f>
        <v>d'increment en els preus unitaris de l'hora respecte any anterior</v>
      </c>
      <c r="AF21" s="5"/>
      <c r="AG21" s="5"/>
      <c r="AH21" s="5"/>
      <c r="AI21" s="5"/>
      <c r="AJ21" s="6"/>
      <c r="AK21" s="6"/>
      <c r="AL21" s="6"/>
      <c r="AM21" s="6"/>
      <c r="AN21" s="6"/>
      <c r="AO21" s="6"/>
      <c r="AP21" s="6"/>
      <c r="AQ21" s="47">
        <f>$AQ$14</f>
        <v>0.03</v>
      </c>
      <c r="AR21" s="48" t="str">
        <f>$L$14</f>
        <v>d'increment en els preus unitaris de l'hora respecte any anterior</v>
      </c>
      <c r="AS21" s="6"/>
      <c r="AT21" s="6"/>
      <c r="AU21" s="6"/>
      <c r="AV21" s="6"/>
      <c r="AW21" s="7"/>
      <c r="AX21" s="240"/>
      <c r="AY21" s="240"/>
      <c r="AZ21" s="240"/>
      <c r="BA21" s="240"/>
      <c r="BB21" s="240"/>
      <c r="BC21" s="8"/>
    </row>
    <row r="22" spans="1:55" ht="15" customHeight="1" x14ac:dyDescent="0.3">
      <c r="A22" s="1"/>
      <c r="B22" s="4"/>
      <c r="C22" s="170" t="s">
        <v>83</v>
      </c>
      <c r="D22" s="4"/>
      <c r="E22" s="162" t="s">
        <v>98</v>
      </c>
      <c r="F22" s="163"/>
      <c r="G22" s="163"/>
      <c r="H22" s="163"/>
      <c r="I22" s="164"/>
      <c r="J22" s="4"/>
      <c r="K22" s="162" t="str">
        <f>E22</f>
        <v>Hospital Universitari de Santa Maria (HUSM), recinte HUSM i edificis recinte HUSM
Gestió de Serveis Sanitaris (GSS)</v>
      </c>
      <c r="L22" s="163"/>
      <c r="M22" s="163"/>
      <c r="N22" s="163"/>
      <c r="O22" s="164"/>
      <c r="P22" s="4"/>
      <c r="Q22" s="162" t="str">
        <f>E22</f>
        <v>Hospital Universitari de Santa Maria (HUSM), recinte HUSM i edificis recinte HUSM
Gestió de Serveis Sanitaris (GSS)</v>
      </c>
      <c r="R22" s="163"/>
      <c r="S22" s="163"/>
      <c r="T22" s="163"/>
      <c r="U22" s="164"/>
      <c r="V22" s="13"/>
      <c r="W22" s="5"/>
      <c r="X22" s="162" t="str">
        <f>E22</f>
        <v>Hospital Universitari de Santa Maria (HUSM), recinte HUSM i edificis recinte HUSM
Gestió de Serveis Sanitaris (GSS)</v>
      </c>
      <c r="Y22" s="163"/>
      <c r="Z22" s="163"/>
      <c r="AA22" s="163"/>
      <c r="AB22" s="164"/>
      <c r="AC22" s="5"/>
      <c r="AD22" s="162" t="str">
        <f>E22</f>
        <v>Hospital Universitari de Santa Maria (HUSM), recinte HUSM i edificis recinte HUSM
Gestió de Serveis Sanitaris (GSS)</v>
      </c>
      <c r="AE22" s="163"/>
      <c r="AF22" s="163"/>
      <c r="AG22" s="163"/>
      <c r="AH22" s="164"/>
      <c r="AI22" s="14"/>
      <c r="AJ22" s="6"/>
      <c r="AK22" s="162" t="str">
        <f>E22</f>
        <v>Hospital Universitari de Santa Maria (HUSM), recinte HUSM i edificis recinte HUSM
Gestió de Serveis Sanitaris (GSS)</v>
      </c>
      <c r="AL22" s="163"/>
      <c r="AM22" s="163"/>
      <c r="AN22" s="163"/>
      <c r="AO22" s="164"/>
      <c r="AP22" s="6"/>
      <c r="AQ22" s="162" t="str">
        <f>E22</f>
        <v>Hospital Universitari de Santa Maria (HUSM), recinte HUSM i edificis recinte HUSM
Gestió de Serveis Sanitaris (GSS)</v>
      </c>
      <c r="AR22" s="163"/>
      <c r="AS22" s="163"/>
      <c r="AT22" s="163"/>
      <c r="AU22" s="164"/>
      <c r="AV22" s="6"/>
      <c r="AW22" s="7"/>
      <c r="AX22" s="240"/>
      <c r="AY22" s="240"/>
      <c r="AZ22" s="240"/>
      <c r="BA22" s="240"/>
      <c r="BB22" s="240"/>
      <c r="BC22" s="8"/>
    </row>
    <row r="23" spans="1:55" ht="15" customHeight="1" x14ac:dyDescent="0.3">
      <c r="A23" s="1"/>
      <c r="B23" s="4"/>
      <c r="C23" s="173"/>
      <c r="D23" s="4"/>
      <c r="E23" s="165"/>
      <c r="F23" s="166"/>
      <c r="G23" s="166"/>
      <c r="H23" s="166"/>
      <c r="I23" s="167"/>
      <c r="J23" s="4"/>
      <c r="K23" s="165"/>
      <c r="L23" s="166"/>
      <c r="M23" s="166"/>
      <c r="N23" s="166"/>
      <c r="O23" s="167"/>
      <c r="P23" s="4"/>
      <c r="Q23" s="165"/>
      <c r="R23" s="166"/>
      <c r="S23" s="166"/>
      <c r="T23" s="166"/>
      <c r="U23" s="167"/>
      <c r="V23" s="13"/>
      <c r="W23" s="5"/>
      <c r="X23" s="165"/>
      <c r="Y23" s="166"/>
      <c r="Z23" s="166"/>
      <c r="AA23" s="166"/>
      <c r="AB23" s="167"/>
      <c r="AC23" s="5"/>
      <c r="AD23" s="165"/>
      <c r="AE23" s="166"/>
      <c r="AF23" s="166"/>
      <c r="AG23" s="166"/>
      <c r="AH23" s="167"/>
      <c r="AI23" s="14"/>
      <c r="AJ23" s="6"/>
      <c r="AK23" s="165"/>
      <c r="AL23" s="166"/>
      <c r="AM23" s="166"/>
      <c r="AN23" s="166"/>
      <c r="AO23" s="167"/>
      <c r="AP23" s="6"/>
      <c r="AQ23" s="165"/>
      <c r="AR23" s="166"/>
      <c r="AS23" s="166"/>
      <c r="AT23" s="166"/>
      <c r="AU23" s="167"/>
      <c r="AV23" s="6"/>
      <c r="AW23" s="7"/>
      <c r="AX23" s="240"/>
      <c r="AY23" s="240"/>
      <c r="AZ23" s="240"/>
      <c r="BA23" s="240"/>
      <c r="BB23" s="240"/>
      <c r="BC23" s="8"/>
    </row>
    <row r="24" spans="1:55" ht="24.9" customHeight="1" x14ac:dyDescent="0.3">
      <c r="A24" s="1"/>
      <c r="B24" s="4"/>
      <c r="C24" s="174"/>
      <c r="D24" s="4"/>
      <c r="E24" s="143" t="s">
        <v>8</v>
      </c>
      <c r="F24" s="143" t="s">
        <v>84</v>
      </c>
      <c r="G24" s="21" t="s">
        <v>5</v>
      </c>
      <c r="H24" s="21" t="s">
        <v>6</v>
      </c>
      <c r="I24" s="21" t="s">
        <v>7</v>
      </c>
      <c r="J24" s="4"/>
      <c r="K24" s="143" t="s">
        <v>8</v>
      </c>
      <c r="L24" s="143" t="s">
        <v>84</v>
      </c>
      <c r="M24" s="21" t="s">
        <v>5</v>
      </c>
      <c r="N24" s="21" t="s">
        <v>6</v>
      </c>
      <c r="O24" s="21" t="s">
        <v>7</v>
      </c>
      <c r="P24" s="16"/>
      <c r="Q24" s="143" t="s">
        <v>8</v>
      </c>
      <c r="R24" s="143" t="s">
        <v>84</v>
      </c>
      <c r="S24" s="21" t="s">
        <v>5</v>
      </c>
      <c r="T24" s="21" t="s">
        <v>6</v>
      </c>
      <c r="U24" s="21" t="s">
        <v>7</v>
      </c>
      <c r="V24" s="17"/>
      <c r="W24" s="18"/>
      <c r="X24" s="143" t="s">
        <v>8</v>
      </c>
      <c r="Y24" s="143" t="s">
        <v>84</v>
      </c>
      <c r="Z24" s="21" t="s">
        <v>5</v>
      </c>
      <c r="AA24" s="21" t="s">
        <v>6</v>
      </c>
      <c r="AB24" s="21" t="s">
        <v>7</v>
      </c>
      <c r="AC24" s="18"/>
      <c r="AD24" s="143" t="s">
        <v>8</v>
      </c>
      <c r="AE24" s="143" t="s">
        <v>84</v>
      </c>
      <c r="AF24" s="21" t="s">
        <v>5</v>
      </c>
      <c r="AG24" s="21" t="s">
        <v>6</v>
      </c>
      <c r="AH24" s="21" t="s">
        <v>7</v>
      </c>
      <c r="AI24" s="22"/>
      <c r="AJ24" s="6"/>
      <c r="AK24" s="143" t="s">
        <v>8</v>
      </c>
      <c r="AL24" s="143" t="s">
        <v>84</v>
      </c>
      <c r="AM24" s="21" t="s">
        <v>5</v>
      </c>
      <c r="AN24" s="21" t="s">
        <v>6</v>
      </c>
      <c r="AO24" s="21" t="s">
        <v>7</v>
      </c>
      <c r="AP24" s="23"/>
      <c r="AQ24" s="143" t="s">
        <v>8</v>
      </c>
      <c r="AR24" s="143" t="s">
        <v>84</v>
      </c>
      <c r="AS24" s="21" t="s">
        <v>5</v>
      </c>
      <c r="AT24" s="21" t="s">
        <v>6</v>
      </c>
      <c r="AU24" s="21" t="s">
        <v>7</v>
      </c>
      <c r="AV24" s="6"/>
      <c r="AW24" s="7"/>
      <c r="AX24" s="240"/>
      <c r="AY24" s="240"/>
      <c r="AZ24" s="240"/>
      <c r="BA24" s="240"/>
      <c r="BB24" s="240"/>
      <c r="BC24" s="8"/>
    </row>
    <row r="25" spans="1:55" ht="15" customHeight="1" x14ac:dyDescent="0.3">
      <c r="A25" s="1"/>
      <c r="B25" s="4"/>
      <c r="C25" s="32">
        <v>577</v>
      </c>
      <c r="D25" s="4"/>
      <c r="E25" s="142" t="s">
        <v>0</v>
      </c>
      <c r="F25" s="132">
        <f>$C25*F$13-F33</f>
        <v>2303</v>
      </c>
      <c r="G25" s="28">
        <f>$G$9</f>
        <v>21.19</v>
      </c>
      <c r="H25" s="64">
        <f>+F25*G25</f>
        <v>48800.57</v>
      </c>
      <c r="I25" s="64">
        <f>+H25*1.21</f>
        <v>59048.689699999995</v>
      </c>
      <c r="J25" s="4"/>
      <c r="K25" s="142" t="s">
        <v>0</v>
      </c>
      <c r="L25" s="132">
        <f>$C25*L$13-L33</f>
        <v>6909</v>
      </c>
      <c r="M25" s="28">
        <f>G25+(G25*K$30)</f>
        <v>22.037600000000001</v>
      </c>
      <c r="N25" s="64">
        <f>+L25*M25</f>
        <v>152257.77840000001</v>
      </c>
      <c r="O25" s="64">
        <f>+N25*1.21</f>
        <v>184231.91186399999</v>
      </c>
      <c r="P25" s="4"/>
      <c r="Q25" s="142" t="s">
        <v>0</v>
      </c>
      <c r="R25" s="132">
        <f>$C25*R$13-R33</f>
        <v>4606</v>
      </c>
      <c r="S25" s="28">
        <f>M25+(M25*Q$30)</f>
        <v>22.698728000000003</v>
      </c>
      <c r="T25" s="64">
        <f>+R25*S25</f>
        <v>104550.34116800001</v>
      </c>
      <c r="U25" s="64">
        <f>+T25*1.21</f>
        <v>126505.91281328001</v>
      </c>
      <c r="V25" s="31"/>
      <c r="W25" s="5"/>
      <c r="X25" s="142" t="s">
        <v>0</v>
      </c>
      <c r="Y25" s="132">
        <f>$C25*Y$13-Y33</f>
        <v>2303</v>
      </c>
      <c r="Z25" s="28">
        <f>S25+(S25*X$30)</f>
        <v>22.698728000000003</v>
      </c>
      <c r="AA25" s="64">
        <f>+Y25*Z25</f>
        <v>52275.170584000007</v>
      </c>
      <c r="AB25" s="64">
        <f>+AA25*1.21</f>
        <v>63252.956406640005</v>
      </c>
      <c r="AC25" s="5"/>
      <c r="AD25" s="142" t="s">
        <v>0</v>
      </c>
      <c r="AE25" s="132">
        <f>$C25*AE$13-AE33</f>
        <v>4606</v>
      </c>
      <c r="AF25" s="28">
        <f>Z25+(Z25*AD$30)</f>
        <v>23.379689840000001</v>
      </c>
      <c r="AG25" s="64">
        <f>+AE25*AF25</f>
        <v>107686.85140304001</v>
      </c>
      <c r="AH25" s="64">
        <f>+AG25*1.21</f>
        <v>130301.09019767841</v>
      </c>
      <c r="AI25" s="33"/>
      <c r="AJ25" s="6"/>
      <c r="AK25" s="142" t="s">
        <v>0</v>
      </c>
      <c r="AL25" s="132">
        <f>$C25*AL$13-AL33</f>
        <v>2303</v>
      </c>
      <c r="AM25" s="28">
        <f>AF25+(AF25*AK$30)</f>
        <v>23.379689840000001</v>
      </c>
      <c r="AN25" s="64">
        <f>+AL25*AM25</f>
        <v>53843.425701520006</v>
      </c>
      <c r="AO25" s="64">
        <f>+AN25*1.21</f>
        <v>65150.545098839204</v>
      </c>
      <c r="AP25" s="6"/>
      <c r="AQ25" s="142" t="s">
        <v>0</v>
      </c>
      <c r="AR25" s="132">
        <f>$C25*AR$13-AR33</f>
        <v>4606</v>
      </c>
      <c r="AS25" s="28">
        <f>AM25+(AM25*AQ$30)</f>
        <v>24.081080535200002</v>
      </c>
      <c r="AT25" s="64">
        <f>+AR25*AS25</f>
        <v>110917.45694513121</v>
      </c>
      <c r="AU25" s="64">
        <f>+AT25*1.21</f>
        <v>134210.12290360878</v>
      </c>
      <c r="AV25" s="6"/>
      <c r="AW25" s="7"/>
      <c r="AX25" s="240"/>
      <c r="AY25" s="240"/>
      <c r="AZ25" s="240"/>
      <c r="BA25" s="240"/>
      <c r="BB25" s="240"/>
      <c r="BC25" s="8"/>
    </row>
    <row r="26" spans="1:55" ht="15" customHeight="1" x14ac:dyDescent="0.3">
      <c r="A26" s="1"/>
      <c r="B26" s="4"/>
      <c r="C26" s="27">
        <v>165</v>
      </c>
      <c r="D26" s="4"/>
      <c r="E26" s="142" t="s">
        <v>1</v>
      </c>
      <c r="F26" s="132">
        <f t="shared" ref="F26:F28" si="6">$C26*F$13</f>
        <v>660</v>
      </c>
      <c r="G26" s="28">
        <f>$G$10</f>
        <v>23.76</v>
      </c>
      <c r="H26" s="64">
        <f>+F26*G26</f>
        <v>15681.6</v>
      </c>
      <c r="I26" s="64">
        <f>+H26*1.21</f>
        <v>18974.736000000001</v>
      </c>
      <c r="J26" s="4"/>
      <c r="K26" s="142" t="s">
        <v>1</v>
      </c>
      <c r="L26" s="132">
        <f t="shared" ref="L26:L28" si="7">$C26*L$13</f>
        <v>1980</v>
      </c>
      <c r="M26" s="28">
        <f>G26+(G26*K$30)</f>
        <v>24.7104</v>
      </c>
      <c r="N26" s="64">
        <f>+L26*M26</f>
        <v>48926.591999999997</v>
      </c>
      <c r="O26" s="64">
        <f>+N26*1.21</f>
        <v>59201.176319999991</v>
      </c>
      <c r="P26" s="4"/>
      <c r="Q26" s="142" t="s">
        <v>1</v>
      </c>
      <c r="R26" s="132">
        <f t="shared" ref="R26:R28" si="8">$C26*R$13</f>
        <v>1320</v>
      </c>
      <c r="S26" s="28">
        <f>M26+(M26*Q$30)</f>
        <v>25.451712000000001</v>
      </c>
      <c r="T26" s="64">
        <f>+R26*S26</f>
        <v>33596.259839999999</v>
      </c>
      <c r="U26" s="64">
        <f>+T26*1.21</f>
        <v>40651.474406399997</v>
      </c>
      <c r="V26" s="31"/>
      <c r="W26" s="5"/>
      <c r="X26" s="142" t="s">
        <v>1</v>
      </c>
      <c r="Y26" s="132">
        <f t="shared" ref="Y26:Y28" si="9">$C26*Y$13</f>
        <v>660</v>
      </c>
      <c r="Z26" s="28">
        <f>S26+(S26*X$30)</f>
        <v>25.451712000000001</v>
      </c>
      <c r="AA26" s="64">
        <f>+Y26*Z26</f>
        <v>16798.129919999999</v>
      </c>
      <c r="AB26" s="64">
        <f>+AA26*1.21</f>
        <v>20325.737203199998</v>
      </c>
      <c r="AC26" s="5"/>
      <c r="AD26" s="142" t="s">
        <v>1</v>
      </c>
      <c r="AE26" s="132">
        <f t="shared" ref="AE26:AE28" si="10">$C26*AE$13</f>
        <v>1320</v>
      </c>
      <c r="AF26" s="28">
        <f>Z26+(Z26*AD$30)</f>
        <v>26.215263360000002</v>
      </c>
      <c r="AG26" s="64">
        <f>+AE26*AF26</f>
        <v>34604.147635200003</v>
      </c>
      <c r="AH26" s="64">
        <f>+AG26*1.21</f>
        <v>41871.018638592002</v>
      </c>
      <c r="AI26" s="33"/>
      <c r="AJ26" s="6"/>
      <c r="AK26" s="142" t="s">
        <v>1</v>
      </c>
      <c r="AL26" s="132">
        <f t="shared" ref="AL26:AL28" si="11">$C26*AL$13</f>
        <v>660</v>
      </c>
      <c r="AM26" s="28">
        <f>AF26+(AF26*AK$30)</f>
        <v>26.215263360000002</v>
      </c>
      <c r="AN26" s="64">
        <f>+AL26*AM26</f>
        <v>17302.073817600001</v>
      </c>
      <c r="AO26" s="64">
        <f>+AN26*1.21</f>
        <v>20935.509319296001</v>
      </c>
      <c r="AP26" s="6"/>
      <c r="AQ26" s="142" t="s">
        <v>1</v>
      </c>
      <c r="AR26" s="132">
        <f t="shared" ref="AR26:AR28" si="12">$C26*AR$13</f>
        <v>1320</v>
      </c>
      <c r="AS26" s="28">
        <f>AM26+(AM26*AQ$30)</f>
        <v>27.0017212608</v>
      </c>
      <c r="AT26" s="64">
        <f>+AR26*AS26</f>
        <v>35642.272064256002</v>
      </c>
      <c r="AU26" s="64">
        <f>+AT26*1.21</f>
        <v>43127.149197749757</v>
      </c>
      <c r="AV26" s="6"/>
      <c r="AW26" s="7"/>
      <c r="AX26" s="240"/>
      <c r="AY26" s="240"/>
      <c r="AZ26" s="240"/>
      <c r="BA26" s="240"/>
      <c r="BB26" s="240"/>
      <c r="BC26" s="8"/>
    </row>
    <row r="27" spans="1:55" ht="15" customHeight="1" x14ac:dyDescent="0.3">
      <c r="A27" s="1"/>
      <c r="B27" s="4"/>
      <c r="C27" s="27">
        <v>158</v>
      </c>
      <c r="D27" s="4"/>
      <c r="E27" s="142" t="s">
        <v>2</v>
      </c>
      <c r="F27" s="132">
        <f t="shared" si="6"/>
        <v>632</v>
      </c>
      <c r="G27" s="28">
        <f>$G$11</f>
        <v>23.27</v>
      </c>
      <c r="H27" s="64">
        <f>+F27*G27</f>
        <v>14706.64</v>
      </c>
      <c r="I27" s="64">
        <f>+H27*1.21</f>
        <v>17795.0344</v>
      </c>
      <c r="J27" s="4"/>
      <c r="K27" s="142" t="s">
        <v>2</v>
      </c>
      <c r="L27" s="132">
        <f t="shared" si="7"/>
        <v>1896</v>
      </c>
      <c r="M27" s="28">
        <f>G27+(G27*K$30)</f>
        <v>24.200800000000001</v>
      </c>
      <c r="N27" s="64">
        <f>+L27*M27</f>
        <v>45884.716800000002</v>
      </c>
      <c r="O27" s="64">
        <f>+N27*1.21</f>
        <v>55520.507328</v>
      </c>
      <c r="P27" s="4"/>
      <c r="Q27" s="142" t="s">
        <v>2</v>
      </c>
      <c r="R27" s="132">
        <f t="shared" si="8"/>
        <v>1264</v>
      </c>
      <c r="S27" s="28">
        <f>M27+(M27*Q$30)</f>
        <v>24.926824</v>
      </c>
      <c r="T27" s="64">
        <f>+R27*S27</f>
        <v>31507.505536000001</v>
      </c>
      <c r="U27" s="64">
        <f>+T27*1.21</f>
        <v>38124.081698560003</v>
      </c>
      <c r="V27" s="31"/>
      <c r="W27" s="5"/>
      <c r="X27" s="142" t="s">
        <v>2</v>
      </c>
      <c r="Y27" s="132">
        <f t="shared" si="9"/>
        <v>632</v>
      </c>
      <c r="Z27" s="28">
        <f>S27+(S27*X$30)</f>
        <v>24.926824</v>
      </c>
      <c r="AA27" s="64">
        <f>+Y27*Z27</f>
        <v>15753.752768</v>
      </c>
      <c r="AB27" s="64">
        <f>+AA27*1.21</f>
        <v>19062.040849280002</v>
      </c>
      <c r="AC27" s="5"/>
      <c r="AD27" s="142" t="s">
        <v>2</v>
      </c>
      <c r="AE27" s="132">
        <f t="shared" si="10"/>
        <v>1264</v>
      </c>
      <c r="AF27" s="28">
        <f>Z27+(Z27*AD$30)</f>
        <v>25.674628720000001</v>
      </c>
      <c r="AG27" s="64">
        <f>+AE27*AF27</f>
        <v>32452.73070208</v>
      </c>
      <c r="AH27" s="64">
        <f>+AG27*1.21</f>
        <v>39267.8041495168</v>
      </c>
      <c r="AI27" s="33"/>
      <c r="AJ27" s="6"/>
      <c r="AK27" s="142" t="s">
        <v>2</v>
      </c>
      <c r="AL27" s="132">
        <f t="shared" si="11"/>
        <v>632</v>
      </c>
      <c r="AM27" s="28">
        <f>AF27+(AF27*AK$30)</f>
        <v>25.674628720000001</v>
      </c>
      <c r="AN27" s="64">
        <f>+AL27*AM27</f>
        <v>16226.36535104</v>
      </c>
      <c r="AO27" s="64">
        <f>+AN27*1.21</f>
        <v>19633.9020747584</v>
      </c>
      <c r="AP27" s="6"/>
      <c r="AQ27" s="142" t="s">
        <v>2</v>
      </c>
      <c r="AR27" s="132">
        <f t="shared" si="12"/>
        <v>1264</v>
      </c>
      <c r="AS27" s="28">
        <f>AM27+(AM27*AQ$30)</f>
        <v>26.444867581600001</v>
      </c>
      <c r="AT27" s="64">
        <f>+AR27*AS27</f>
        <v>33426.312623142403</v>
      </c>
      <c r="AU27" s="64">
        <f>+AT27*1.21</f>
        <v>40445.838274002308</v>
      </c>
      <c r="AV27" s="6"/>
      <c r="AW27" s="7"/>
      <c r="AX27" s="54"/>
      <c r="AY27" s="54"/>
      <c r="AZ27" s="54"/>
      <c r="BA27" s="54"/>
      <c r="BB27" s="54"/>
      <c r="BC27" s="8"/>
    </row>
    <row r="28" spans="1:55" ht="15" customHeight="1" x14ac:dyDescent="0.3">
      <c r="A28" s="1"/>
      <c r="B28" s="4"/>
      <c r="C28" s="27">
        <v>79</v>
      </c>
      <c r="D28" s="4"/>
      <c r="E28" s="142" t="s">
        <v>3</v>
      </c>
      <c r="F28" s="136">
        <f t="shared" si="6"/>
        <v>316</v>
      </c>
      <c r="G28" s="79">
        <f>$G$12</f>
        <v>26.17</v>
      </c>
      <c r="H28" s="64">
        <f>+F28*G28</f>
        <v>8269.7200000000012</v>
      </c>
      <c r="I28" s="64">
        <f>+H28*1.21</f>
        <v>10006.361200000001</v>
      </c>
      <c r="J28" s="4"/>
      <c r="K28" s="142" t="s">
        <v>3</v>
      </c>
      <c r="L28" s="136">
        <f t="shared" si="7"/>
        <v>948</v>
      </c>
      <c r="M28" s="28">
        <f>G28+(G28*K$30)</f>
        <v>27.216800000000003</v>
      </c>
      <c r="N28" s="64">
        <f>+L28*M28</f>
        <v>25801.526400000002</v>
      </c>
      <c r="O28" s="64">
        <f>+N28*1.21</f>
        <v>31219.846944000001</v>
      </c>
      <c r="P28" s="4"/>
      <c r="Q28" s="142" t="s">
        <v>3</v>
      </c>
      <c r="R28" s="136">
        <f t="shared" si="8"/>
        <v>632</v>
      </c>
      <c r="S28" s="28">
        <f>M28+(M28*Q$30)</f>
        <v>28.033304000000001</v>
      </c>
      <c r="T28" s="64">
        <f>+R28*S28</f>
        <v>17717.048128000002</v>
      </c>
      <c r="U28" s="64">
        <f>+T28*1.21</f>
        <v>21437.628234880001</v>
      </c>
      <c r="V28" s="31"/>
      <c r="W28" s="5"/>
      <c r="X28" s="142" t="s">
        <v>3</v>
      </c>
      <c r="Y28" s="136">
        <f t="shared" si="9"/>
        <v>316</v>
      </c>
      <c r="Z28" s="28">
        <f>S28+(S28*X$30)</f>
        <v>28.033304000000001</v>
      </c>
      <c r="AA28" s="64">
        <f>+Y28*Z28</f>
        <v>8858.5240640000011</v>
      </c>
      <c r="AB28" s="64">
        <f>+AA28*1.21</f>
        <v>10718.814117440001</v>
      </c>
      <c r="AC28" s="5"/>
      <c r="AD28" s="142" t="s">
        <v>3</v>
      </c>
      <c r="AE28" s="136">
        <f t="shared" si="10"/>
        <v>632</v>
      </c>
      <c r="AF28" s="28">
        <f>Z28+(Z28*AD$30)</f>
        <v>28.87430312</v>
      </c>
      <c r="AG28" s="64">
        <f>+AE28*AF28</f>
        <v>18248.55957184</v>
      </c>
      <c r="AH28" s="64">
        <f>+AG28*1.21</f>
        <v>22080.7570819264</v>
      </c>
      <c r="AI28" s="33"/>
      <c r="AJ28" s="6"/>
      <c r="AK28" s="142" t="s">
        <v>3</v>
      </c>
      <c r="AL28" s="136">
        <f t="shared" si="11"/>
        <v>316</v>
      </c>
      <c r="AM28" s="28">
        <f>AF28+(AF28*AK$30)</f>
        <v>28.87430312</v>
      </c>
      <c r="AN28" s="64">
        <f>+AL28*AM28</f>
        <v>9124.27978592</v>
      </c>
      <c r="AO28" s="64">
        <f>+AN28*1.21</f>
        <v>11040.3785409632</v>
      </c>
      <c r="AP28" s="6"/>
      <c r="AQ28" s="142" t="s">
        <v>3</v>
      </c>
      <c r="AR28" s="136">
        <f t="shared" si="12"/>
        <v>632</v>
      </c>
      <c r="AS28" s="28">
        <f>AM28+(AM28*AQ$30)</f>
        <v>29.740532213600002</v>
      </c>
      <c r="AT28" s="64">
        <f>+AR28*AS28</f>
        <v>18796.016358995203</v>
      </c>
      <c r="AU28" s="64">
        <f>+AT28*1.21</f>
        <v>22743.179794384196</v>
      </c>
      <c r="AV28" s="6"/>
      <c r="AW28" s="7"/>
      <c r="AX28" s="241" t="s">
        <v>31</v>
      </c>
      <c r="AY28" s="241"/>
      <c r="AZ28" s="241"/>
      <c r="BA28" s="241"/>
      <c r="BB28" s="241"/>
      <c r="BC28" s="8"/>
    </row>
    <row r="29" spans="1:55" ht="15" customHeight="1" x14ac:dyDescent="0.3">
      <c r="A29" s="1"/>
      <c r="B29" s="4"/>
      <c r="C29" s="4"/>
      <c r="D29" s="4"/>
      <c r="E29" s="140" t="str">
        <f>$E$13</f>
        <v>Import any 2025</v>
      </c>
      <c r="F29" s="83">
        <f>F$13</f>
        <v>4</v>
      </c>
      <c r="G29" s="84" t="str">
        <f>$G$13</f>
        <v>mesos</v>
      </c>
      <c r="H29" s="67">
        <f>SUM(H25:H28)</f>
        <v>87458.53</v>
      </c>
      <c r="I29" s="67">
        <f>H29*1.21</f>
        <v>105824.8213</v>
      </c>
      <c r="J29" s="10"/>
      <c r="K29" s="146" t="str">
        <f>$K$13</f>
        <v>Import any 2026</v>
      </c>
      <c r="L29" s="83">
        <f>L$13</f>
        <v>12</v>
      </c>
      <c r="M29" s="84" t="s">
        <v>47</v>
      </c>
      <c r="N29" s="67">
        <f>SUM(N25:N28)</f>
        <v>272870.61360000004</v>
      </c>
      <c r="O29" s="67">
        <f>N29*1.21</f>
        <v>330173.44245600002</v>
      </c>
      <c r="P29" s="10"/>
      <c r="Q29" s="146" t="str">
        <f>$Q$13</f>
        <v>Import any 2027</v>
      </c>
      <c r="R29" s="83">
        <f>R$13</f>
        <v>8</v>
      </c>
      <c r="S29" s="84" t="s">
        <v>47</v>
      </c>
      <c r="T29" s="67">
        <f>SUM(T25:T28)</f>
        <v>187371.15467200003</v>
      </c>
      <c r="U29" s="67">
        <f>T29*1.21</f>
        <v>226719.09715312003</v>
      </c>
      <c r="V29" s="85"/>
      <c r="W29" s="11"/>
      <c r="X29" s="146" t="str">
        <f>$X$13</f>
        <v>Import any 2027</v>
      </c>
      <c r="Y29" s="83">
        <f>Y$13</f>
        <v>4</v>
      </c>
      <c r="Z29" s="84" t="str">
        <f>$Z$13</f>
        <v>mesos</v>
      </c>
      <c r="AA29" s="67">
        <f>SUM(AA25:AA28)</f>
        <v>93685.577336000017</v>
      </c>
      <c r="AB29" s="67">
        <f>AA29*1.21</f>
        <v>113359.54857656002</v>
      </c>
      <c r="AC29" s="11"/>
      <c r="AD29" s="140" t="str">
        <f>$AD$13</f>
        <v>Import any 2028</v>
      </c>
      <c r="AE29" s="83">
        <f>AE$13</f>
        <v>8</v>
      </c>
      <c r="AF29" s="84" t="str">
        <f>$AF$13</f>
        <v>mesos</v>
      </c>
      <c r="AG29" s="67">
        <f>SUM(AG25:AG28)</f>
        <v>192992.28931215999</v>
      </c>
      <c r="AH29" s="67">
        <f>AG29*1.21</f>
        <v>233520.6700677136</v>
      </c>
      <c r="AI29" s="86"/>
      <c r="AJ29" s="87"/>
      <c r="AK29" s="146" t="str">
        <f>$AK$13</f>
        <v>Import any 2028</v>
      </c>
      <c r="AL29" s="83">
        <f>AL$13</f>
        <v>4</v>
      </c>
      <c r="AM29" s="84" t="str">
        <f>$AM$13</f>
        <v>mesos</v>
      </c>
      <c r="AN29" s="67">
        <f>SUM(AN25:AN28)</f>
        <v>96496.144656079996</v>
      </c>
      <c r="AO29" s="67">
        <f>AN29*1.21</f>
        <v>116760.3350338568</v>
      </c>
      <c r="AP29" s="87"/>
      <c r="AQ29" s="146" t="str">
        <f>$AQ$13</f>
        <v>Import any 2029</v>
      </c>
      <c r="AR29" s="83">
        <f>AR$13</f>
        <v>8</v>
      </c>
      <c r="AS29" s="84" t="str">
        <f>$AS$13</f>
        <v>mesos</v>
      </c>
      <c r="AT29" s="67">
        <f>SUM(AT25:AT28)</f>
        <v>198782.05799152481</v>
      </c>
      <c r="AU29" s="67">
        <f>AT29*1.21</f>
        <v>240526.29016974501</v>
      </c>
      <c r="AV29" s="6"/>
      <c r="AW29" s="7"/>
      <c r="AX29" s="241"/>
      <c r="AY29" s="241"/>
      <c r="AZ29" s="241"/>
      <c r="BA29" s="241"/>
      <c r="BB29" s="241"/>
      <c r="BC29" s="8"/>
    </row>
    <row r="30" spans="1:55" s="51" customFormat="1" ht="30" customHeight="1" x14ac:dyDescent="0.3">
      <c r="A30" s="36"/>
      <c r="B30" s="37"/>
      <c r="C30" s="37"/>
      <c r="D30" s="37"/>
      <c r="E30" s="37"/>
      <c r="F30" s="37"/>
      <c r="G30" s="37"/>
      <c r="H30" s="37"/>
      <c r="I30" s="37"/>
      <c r="J30" s="37"/>
      <c r="K30" s="41">
        <f>$K$14</f>
        <v>0.04</v>
      </c>
      <c r="L30" s="42" t="str">
        <f>$L$14</f>
        <v>d'increment en els preus unitaris de l'hora respecte any anterior</v>
      </c>
      <c r="M30" s="37"/>
      <c r="N30" s="37"/>
      <c r="O30" s="37"/>
      <c r="P30" s="37"/>
      <c r="Q30" s="41">
        <f>$Q$14</f>
        <v>0.03</v>
      </c>
      <c r="R30" s="42" t="str">
        <f>$L$14</f>
        <v>d'increment en els preus unitaris de l'hora respecte any anterior</v>
      </c>
      <c r="S30" s="37"/>
      <c r="T30" s="37"/>
      <c r="U30" s="37"/>
      <c r="V30" s="37"/>
      <c r="W30" s="43"/>
      <c r="X30" s="44"/>
      <c r="Y30" s="45"/>
      <c r="Z30" s="43"/>
      <c r="AA30" s="43"/>
      <c r="AB30" s="43"/>
      <c r="AC30" s="43"/>
      <c r="AD30" s="44">
        <f>$AD$14</f>
        <v>0.03</v>
      </c>
      <c r="AE30" s="45" t="str">
        <f>$L$14</f>
        <v>d'increment en els preus unitaris de l'hora respecte any anterior</v>
      </c>
      <c r="AF30" s="43"/>
      <c r="AG30" s="43"/>
      <c r="AH30" s="43"/>
      <c r="AI30" s="43"/>
      <c r="AJ30" s="46"/>
      <c r="AK30" s="47"/>
      <c r="AL30" s="48"/>
      <c r="AM30" s="46"/>
      <c r="AN30" s="46"/>
      <c r="AO30" s="46"/>
      <c r="AP30" s="46"/>
      <c r="AQ30" s="47">
        <f>$AQ$14</f>
        <v>0.03</v>
      </c>
      <c r="AR30" s="48" t="str">
        <f>$L$14</f>
        <v>d'increment en els preus unitaris de l'hora respecte any anterior</v>
      </c>
      <c r="AS30" s="46"/>
      <c r="AT30" s="46"/>
      <c r="AU30" s="46"/>
      <c r="AV30" s="46"/>
      <c r="AW30" s="49"/>
      <c r="AX30" s="241"/>
      <c r="AY30" s="241"/>
      <c r="AZ30" s="241"/>
      <c r="BA30" s="241"/>
      <c r="BB30" s="241"/>
      <c r="BC30" s="50"/>
    </row>
    <row r="31" spans="1:55" s="51" customFormat="1" ht="30" customHeight="1" x14ac:dyDescent="0.3">
      <c r="A31" s="36"/>
      <c r="B31" s="37"/>
      <c r="C31" s="219" t="s">
        <v>83</v>
      </c>
      <c r="D31" s="37"/>
      <c r="E31" s="153" t="s">
        <v>96</v>
      </c>
      <c r="F31" s="171"/>
      <c r="G31" s="171"/>
      <c r="H31" s="171"/>
      <c r="I31" s="171"/>
      <c r="J31" s="37"/>
      <c r="K31" s="153" t="str">
        <f>$E$31</f>
        <v>Servei d’actuacions puntuals de suport de seguretat interior i exterior
 dels edificis de la UdL al recinte de l'HUSM</v>
      </c>
      <c r="L31" s="171"/>
      <c r="M31" s="171"/>
      <c r="N31" s="171"/>
      <c r="O31" s="171"/>
      <c r="P31" s="4"/>
      <c r="Q31" s="153" t="str">
        <f>$E$31</f>
        <v>Servei d’actuacions puntuals de suport de seguretat interior i exterior
 dels edificis de la UdL al recinte de l'HUSM</v>
      </c>
      <c r="R31" s="171"/>
      <c r="S31" s="171"/>
      <c r="T31" s="171"/>
      <c r="U31" s="171"/>
      <c r="V31" s="4"/>
      <c r="W31" s="5"/>
      <c r="X31" s="153" t="str">
        <f>$E$31</f>
        <v>Servei d’actuacions puntuals de suport de seguretat interior i exterior
 dels edificis de la UdL al recinte de l'HUSM</v>
      </c>
      <c r="Y31" s="171"/>
      <c r="Z31" s="171"/>
      <c r="AA31" s="171"/>
      <c r="AB31" s="171"/>
      <c r="AC31" s="5"/>
      <c r="AD31" s="153" t="str">
        <f>$E$31</f>
        <v>Servei d’actuacions puntuals de suport de seguretat interior i exterior
 dels edificis de la UdL al recinte de l'HUSM</v>
      </c>
      <c r="AE31" s="171"/>
      <c r="AF31" s="171"/>
      <c r="AG31" s="171"/>
      <c r="AH31" s="171"/>
      <c r="AI31" s="5"/>
      <c r="AJ31" s="6"/>
      <c r="AK31" s="153" t="str">
        <f>$E$31</f>
        <v>Servei d’actuacions puntuals de suport de seguretat interior i exterior
 dels edificis de la UdL al recinte de l'HUSM</v>
      </c>
      <c r="AL31" s="171"/>
      <c r="AM31" s="171"/>
      <c r="AN31" s="171"/>
      <c r="AO31" s="171"/>
      <c r="AP31" s="6"/>
      <c r="AQ31" s="153" t="str">
        <f>$E$31</f>
        <v>Servei d’actuacions puntuals de suport de seguretat interior i exterior
 dels edificis de la UdL al recinte de l'HUSM</v>
      </c>
      <c r="AR31" s="171"/>
      <c r="AS31" s="171"/>
      <c r="AT31" s="171"/>
      <c r="AU31" s="171"/>
      <c r="AV31" s="46"/>
      <c r="AW31" s="49"/>
      <c r="AX31" s="241"/>
      <c r="AY31" s="241"/>
      <c r="AZ31" s="241"/>
      <c r="BA31" s="241"/>
      <c r="BB31" s="241"/>
      <c r="BC31" s="50"/>
    </row>
    <row r="32" spans="1:55" s="51" customFormat="1" ht="24.9" customHeight="1" x14ac:dyDescent="0.3">
      <c r="A32" s="36"/>
      <c r="B32" s="37"/>
      <c r="C32" s="220"/>
      <c r="D32" s="37"/>
      <c r="E32" s="143" t="s">
        <v>8</v>
      </c>
      <c r="F32" s="143" t="s">
        <v>84</v>
      </c>
      <c r="G32" s="21" t="s">
        <v>5</v>
      </c>
      <c r="H32" s="21" t="s">
        <v>6</v>
      </c>
      <c r="I32" s="21" t="s">
        <v>7</v>
      </c>
      <c r="J32" s="37"/>
      <c r="K32" s="143" t="s">
        <v>8</v>
      </c>
      <c r="L32" s="143" t="s">
        <v>84</v>
      </c>
      <c r="M32" s="21" t="s">
        <v>5</v>
      </c>
      <c r="N32" s="21" t="s">
        <v>6</v>
      </c>
      <c r="O32" s="21" t="s">
        <v>7</v>
      </c>
      <c r="P32" s="37"/>
      <c r="Q32" s="143" t="s">
        <v>8</v>
      </c>
      <c r="R32" s="143" t="s">
        <v>84</v>
      </c>
      <c r="S32" s="21" t="s">
        <v>5</v>
      </c>
      <c r="T32" s="21" t="s">
        <v>6</v>
      </c>
      <c r="U32" s="21" t="s">
        <v>7</v>
      </c>
      <c r="V32" s="37"/>
      <c r="W32" s="43"/>
      <c r="X32" s="143" t="s">
        <v>8</v>
      </c>
      <c r="Y32" s="143" t="s">
        <v>84</v>
      </c>
      <c r="Z32" s="21" t="s">
        <v>5</v>
      </c>
      <c r="AA32" s="21" t="s">
        <v>6</v>
      </c>
      <c r="AB32" s="21" t="s">
        <v>7</v>
      </c>
      <c r="AC32" s="43"/>
      <c r="AD32" s="143" t="s">
        <v>8</v>
      </c>
      <c r="AE32" s="143" t="s">
        <v>84</v>
      </c>
      <c r="AF32" s="21" t="s">
        <v>5</v>
      </c>
      <c r="AG32" s="21" t="s">
        <v>6</v>
      </c>
      <c r="AH32" s="21" t="s">
        <v>7</v>
      </c>
      <c r="AI32" s="43"/>
      <c r="AJ32" s="46"/>
      <c r="AK32" s="143" t="s">
        <v>8</v>
      </c>
      <c r="AL32" s="143" t="s">
        <v>84</v>
      </c>
      <c r="AM32" s="21" t="s">
        <v>5</v>
      </c>
      <c r="AN32" s="21" t="s">
        <v>6</v>
      </c>
      <c r="AO32" s="21" t="s">
        <v>7</v>
      </c>
      <c r="AP32" s="46"/>
      <c r="AQ32" s="143" t="s">
        <v>8</v>
      </c>
      <c r="AR32" s="143" t="s">
        <v>84</v>
      </c>
      <c r="AS32" s="21" t="s">
        <v>5</v>
      </c>
      <c r="AT32" s="21" t="s">
        <v>6</v>
      </c>
      <c r="AU32" s="21" t="s">
        <v>7</v>
      </c>
      <c r="AV32" s="46"/>
      <c r="AW32" s="49"/>
      <c r="AX32" s="241"/>
      <c r="AY32" s="241"/>
      <c r="AZ32" s="241"/>
      <c r="BA32" s="241"/>
      <c r="BB32" s="241"/>
      <c r="BC32" s="50"/>
    </row>
    <row r="33" spans="1:55" s="51" customFormat="1" ht="15" customHeight="1" x14ac:dyDescent="0.3">
      <c r="A33" s="36"/>
      <c r="B33" s="37"/>
      <c r="C33" s="56">
        <v>1.25</v>
      </c>
      <c r="D33" s="37"/>
      <c r="E33" s="142" t="s">
        <v>0</v>
      </c>
      <c r="F33" s="132">
        <f>$C33*F$13</f>
        <v>5</v>
      </c>
      <c r="G33" s="28">
        <f>$G$9</f>
        <v>21.19</v>
      </c>
      <c r="H33" s="64">
        <f>+F33*G33</f>
        <v>105.95</v>
      </c>
      <c r="I33" s="64">
        <f>+H33*1.21</f>
        <v>128.1995</v>
      </c>
      <c r="J33" s="37"/>
      <c r="K33" s="142" t="s">
        <v>0</v>
      </c>
      <c r="L33" s="132">
        <f>$C33*L$13</f>
        <v>15</v>
      </c>
      <c r="M33" s="28">
        <f>G33+(G33*K$35)</f>
        <v>22.037600000000001</v>
      </c>
      <c r="N33" s="64">
        <f>+L33*M33</f>
        <v>330.56400000000002</v>
      </c>
      <c r="O33" s="64">
        <f>+N33*1.21</f>
        <v>399.98244</v>
      </c>
      <c r="P33" s="37"/>
      <c r="Q33" s="142" t="s">
        <v>0</v>
      </c>
      <c r="R33" s="132">
        <f>$C33*R$13</f>
        <v>10</v>
      </c>
      <c r="S33" s="28">
        <f>M33+(M33*Q$35)</f>
        <v>22.698728000000003</v>
      </c>
      <c r="T33" s="64">
        <f>+R33*S33</f>
        <v>226.98728000000003</v>
      </c>
      <c r="U33" s="64">
        <f>+T33*1.21</f>
        <v>274.65460880000001</v>
      </c>
      <c r="V33" s="37"/>
      <c r="W33" s="43"/>
      <c r="X33" s="142" t="s">
        <v>0</v>
      </c>
      <c r="Y33" s="132">
        <f>$C33*Y$13</f>
        <v>5</v>
      </c>
      <c r="Z33" s="28">
        <f>S33+(S33*X$35)</f>
        <v>22.698728000000003</v>
      </c>
      <c r="AA33" s="64">
        <f>+Y33*Z33</f>
        <v>113.49364000000001</v>
      </c>
      <c r="AB33" s="64">
        <f>+AA33*1.21</f>
        <v>137.3273044</v>
      </c>
      <c r="AC33" s="43"/>
      <c r="AD33" s="142" t="s">
        <v>0</v>
      </c>
      <c r="AE33" s="132">
        <f>$C33*AE$13</f>
        <v>10</v>
      </c>
      <c r="AF33" s="28">
        <f>Z33+(Z33*AD$35)</f>
        <v>23.379689840000001</v>
      </c>
      <c r="AG33" s="64">
        <f>+AE33*AF33</f>
        <v>233.7968984</v>
      </c>
      <c r="AH33" s="64">
        <f>+AG33*1.21</f>
        <v>282.89424706400001</v>
      </c>
      <c r="AI33" s="43"/>
      <c r="AJ33" s="46"/>
      <c r="AK33" s="142" t="s">
        <v>0</v>
      </c>
      <c r="AL33" s="132">
        <f>$C33*AL$13</f>
        <v>5</v>
      </c>
      <c r="AM33" s="28">
        <f>AF33+(AF33*AK$35)</f>
        <v>23.379689840000001</v>
      </c>
      <c r="AN33" s="64">
        <f>+AL33*AM33</f>
        <v>116.8984492</v>
      </c>
      <c r="AO33" s="64">
        <f>+AN33*1.21</f>
        <v>141.44712353200001</v>
      </c>
      <c r="AP33" s="46"/>
      <c r="AQ33" s="142" t="s">
        <v>0</v>
      </c>
      <c r="AR33" s="132">
        <f>$C33*AR$13</f>
        <v>10</v>
      </c>
      <c r="AS33" s="28">
        <f>AM33+(AM33*AQ$35)</f>
        <v>24.081080535200002</v>
      </c>
      <c r="AT33" s="64">
        <f>+AR33*AS33</f>
        <v>240.81080535200002</v>
      </c>
      <c r="AU33" s="64">
        <f>+AT33*1.21</f>
        <v>291.38107447592</v>
      </c>
      <c r="AV33" s="46"/>
      <c r="AW33" s="49"/>
      <c r="AX33" s="241"/>
      <c r="AY33" s="241"/>
      <c r="AZ33" s="241"/>
      <c r="BA33" s="241"/>
      <c r="BB33" s="241"/>
      <c r="BC33" s="50"/>
    </row>
    <row r="34" spans="1:55" s="51" customFormat="1" ht="15" customHeight="1" x14ac:dyDescent="0.3">
      <c r="A34" s="36"/>
      <c r="B34" s="37"/>
      <c r="C34" s="37"/>
      <c r="D34" s="37"/>
      <c r="E34" s="130" t="str">
        <f>$E$13</f>
        <v>Import any 2025</v>
      </c>
      <c r="F34" s="131">
        <f>F$13</f>
        <v>4</v>
      </c>
      <c r="G34" s="107" t="str">
        <f>$G$13</f>
        <v>mesos</v>
      </c>
      <c r="H34" s="133">
        <f>H33</f>
        <v>105.95</v>
      </c>
      <c r="I34" s="67">
        <f>+H34*1.21</f>
        <v>128.1995</v>
      </c>
      <c r="J34" s="37"/>
      <c r="K34" s="146" t="str">
        <f>$K$13</f>
        <v>Import any 2026</v>
      </c>
      <c r="L34" s="131">
        <f>L$13</f>
        <v>12</v>
      </c>
      <c r="M34" s="107" t="str">
        <f>$G$13</f>
        <v>mesos</v>
      </c>
      <c r="N34" s="133">
        <f>N33</f>
        <v>330.56400000000002</v>
      </c>
      <c r="O34" s="67">
        <f>+N34*1.21</f>
        <v>399.98244</v>
      </c>
      <c r="P34" s="37"/>
      <c r="Q34" s="146" t="str">
        <f>$Q$13</f>
        <v>Import any 2027</v>
      </c>
      <c r="R34" s="131">
        <f>R$13</f>
        <v>8</v>
      </c>
      <c r="S34" s="107" t="str">
        <f>$G$13</f>
        <v>mesos</v>
      </c>
      <c r="T34" s="133">
        <f>T33</f>
        <v>226.98728000000003</v>
      </c>
      <c r="U34" s="67">
        <f>+T34*1.21</f>
        <v>274.65460880000001</v>
      </c>
      <c r="V34" s="37"/>
      <c r="W34" s="43"/>
      <c r="X34" s="146" t="str">
        <f>$X$13</f>
        <v>Import any 2027</v>
      </c>
      <c r="Y34" s="131">
        <f>Y$13</f>
        <v>4</v>
      </c>
      <c r="Z34" s="107" t="str">
        <f>$G$13</f>
        <v>mesos</v>
      </c>
      <c r="AA34" s="133">
        <f>AA33</f>
        <v>113.49364000000001</v>
      </c>
      <c r="AB34" s="67">
        <f>+AA34*1.21</f>
        <v>137.3273044</v>
      </c>
      <c r="AC34" s="43"/>
      <c r="AD34" s="140" t="str">
        <f>$AD$13</f>
        <v>Import any 2028</v>
      </c>
      <c r="AE34" s="131">
        <f>AE$13</f>
        <v>8</v>
      </c>
      <c r="AF34" s="107" t="str">
        <f>$G$13</f>
        <v>mesos</v>
      </c>
      <c r="AG34" s="133">
        <f>AG33</f>
        <v>233.7968984</v>
      </c>
      <c r="AH34" s="67">
        <f>+AG34*1.21</f>
        <v>282.89424706400001</v>
      </c>
      <c r="AI34" s="43"/>
      <c r="AJ34" s="46"/>
      <c r="AK34" s="146" t="str">
        <f>$AK$13</f>
        <v>Import any 2028</v>
      </c>
      <c r="AL34" s="131">
        <f>AL$13</f>
        <v>4</v>
      </c>
      <c r="AM34" s="107" t="str">
        <f>$G$13</f>
        <v>mesos</v>
      </c>
      <c r="AN34" s="133">
        <f>AN33</f>
        <v>116.8984492</v>
      </c>
      <c r="AO34" s="67">
        <f>+AN34*1.21</f>
        <v>141.44712353200001</v>
      </c>
      <c r="AP34" s="46"/>
      <c r="AQ34" s="146" t="str">
        <f>$AQ$13</f>
        <v>Import any 2029</v>
      </c>
      <c r="AR34" s="131">
        <f>AR$13</f>
        <v>8</v>
      </c>
      <c r="AS34" s="107" t="str">
        <f>$G$13</f>
        <v>mesos</v>
      </c>
      <c r="AT34" s="133">
        <f>AT33</f>
        <v>240.81080535200002</v>
      </c>
      <c r="AU34" s="67">
        <f>+AT34*1.21</f>
        <v>291.38107447592</v>
      </c>
      <c r="AV34" s="46"/>
      <c r="AW34" s="49"/>
      <c r="AX34" s="241"/>
      <c r="AY34" s="241"/>
      <c r="AZ34" s="241"/>
      <c r="BA34" s="241"/>
      <c r="BB34" s="241"/>
      <c r="BC34" s="50"/>
    </row>
    <row r="35" spans="1:55" s="51" customFormat="1" ht="30" customHeight="1" x14ac:dyDescent="0.3">
      <c r="A35" s="36"/>
      <c r="B35" s="37"/>
      <c r="C35" s="37"/>
      <c r="D35" s="37"/>
      <c r="E35" s="37"/>
      <c r="F35" s="37"/>
      <c r="G35" s="37"/>
      <c r="H35" s="37"/>
      <c r="I35" s="37"/>
      <c r="J35" s="37"/>
      <c r="K35" s="41">
        <f>$K$14</f>
        <v>0.04</v>
      </c>
      <c r="L35" s="42" t="str">
        <f>$L$14</f>
        <v>d'increment en els preus unitaris de l'hora respecte any anterior</v>
      </c>
      <c r="M35" s="37"/>
      <c r="N35" s="37"/>
      <c r="O35" s="37"/>
      <c r="P35" s="37"/>
      <c r="Q35" s="41">
        <f>$Q$14</f>
        <v>0.03</v>
      </c>
      <c r="R35" s="42" t="str">
        <f>$L$14</f>
        <v>d'increment en els preus unitaris de l'hora respecte any anterior</v>
      </c>
      <c r="S35" s="37"/>
      <c r="T35" s="37"/>
      <c r="U35" s="37"/>
      <c r="V35" s="37"/>
      <c r="W35" s="43"/>
      <c r="X35" s="44"/>
      <c r="Y35" s="45"/>
      <c r="Z35" s="43"/>
      <c r="AA35" s="43"/>
      <c r="AB35" s="43"/>
      <c r="AC35" s="43"/>
      <c r="AD35" s="44">
        <f>$AD$14</f>
        <v>0.03</v>
      </c>
      <c r="AE35" s="45" t="str">
        <f>$L$14</f>
        <v>d'increment en els preus unitaris de l'hora respecte any anterior</v>
      </c>
      <c r="AF35" s="43"/>
      <c r="AG35" s="43"/>
      <c r="AH35" s="43"/>
      <c r="AI35" s="43"/>
      <c r="AJ35" s="46"/>
      <c r="AK35" s="47"/>
      <c r="AL35" s="48"/>
      <c r="AM35" s="46"/>
      <c r="AN35" s="46"/>
      <c r="AO35" s="46"/>
      <c r="AP35" s="46"/>
      <c r="AQ35" s="47">
        <f>$AQ$14</f>
        <v>0.03</v>
      </c>
      <c r="AR35" s="48" t="str">
        <f>$L$14</f>
        <v>d'increment en els preus unitaris de l'hora respecte any anterior</v>
      </c>
      <c r="AS35" s="46"/>
      <c r="AT35" s="46"/>
      <c r="AU35" s="46"/>
      <c r="AV35" s="46"/>
      <c r="AW35" s="49"/>
      <c r="AX35" s="241"/>
      <c r="AY35" s="241"/>
      <c r="AZ35" s="241"/>
      <c r="BA35" s="241"/>
      <c r="BB35" s="241"/>
      <c r="BC35" s="50"/>
    </row>
    <row r="36" spans="1:55" ht="15" customHeight="1" x14ac:dyDescent="0.3">
      <c r="A36" s="1"/>
      <c r="B36" s="4"/>
      <c r="C36" s="37"/>
      <c r="D36" s="4"/>
      <c r="E36" s="162" t="s">
        <v>44</v>
      </c>
      <c r="F36" s="163"/>
      <c r="G36" s="163"/>
      <c r="H36" s="163"/>
      <c r="I36" s="164"/>
      <c r="J36" s="4"/>
      <c r="K36" s="162" t="str">
        <f>E36</f>
        <v>Atenció Primària de Lleida (AP LLEIDA)
Centre receptor d'alarmes (CRA) + Acudir</v>
      </c>
      <c r="L36" s="163"/>
      <c r="M36" s="163"/>
      <c r="N36" s="163"/>
      <c r="O36" s="164"/>
      <c r="P36" s="4"/>
      <c r="Q36" s="162" t="str">
        <f>E36</f>
        <v>Atenció Primària de Lleida (AP LLEIDA)
Centre receptor d'alarmes (CRA) + Acudir</v>
      </c>
      <c r="R36" s="163"/>
      <c r="S36" s="163"/>
      <c r="T36" s="163"/>
      <c r="U36" s="164"/>
      <c r="V36" s="13"/>
      <c r="W36" s="5"/>
      <c r="X36" s="162" t="str">
        <f>E36</f>
        <v>Atenció Primària de Lleida (AP LLEIDA)
Centre receptor d'alarmes (CRA) + Acudir</v>
      </c>
      <c r="Y36" s="163"/>
      <c r="Z36" s="163"/>
      <c r="AA36" s="163"/>
      <c r="AB36" s="164"/>
      <c r="AC36" s="5"/>
      <c r="AD36" s="162" t="str">
        <f>E36</f>
        <v>Atenció Primària de Lleida (AP LLEIDA)
Centre receptor d'alarmes (CRA) + Acudir</v>
      </c>
      <c r="AE36" s="163"/>
      <c r="AF36" s="163"/>
      <c r="AG36" s="163"/>
      <c r="AH36" s="164"/>
      <c r="AI36" s="14"/>
      <c r="AJ36" s="6"/>
      <c r="AK36" s="162" t="str">
        <f>E36</f>
        <v>Atenció Primària de Lleida (AP LLEIDA)
Centre receptor d'alarmes (CRA) + Acudir</v>
      </c>
      <c r="AL36" s="163"/>
      <c r="AM36" s="163"/>
      <c r="AN36" s="163"/>
      <c r="AO36" s="164"/>
      <c r="AP36" s="6"/>
      <c r="AQ36" s="162" t="str">
        <f>E36</f>
        <v>Atenció Primària de Lleida (AP LLEIDA)
Centre receptor d'alarmes (CRA) + Acudir</v>
      </c>
      <c r="AR36" s="163"/>
      <c r="AS36" s="163"/>
      <c r="AT36" s="163"/>
      <c r="AU36" s="164"/>
      <c r="AV36" s="6"/>
      <c r="AW36" s="7"/>
      <c r="AX36" s="241"/>
      <c r="AY36" s="241"/>
      <c r="AZ36" s="241"/>
      <c r="BA36" s="241"/>
      <c r="BB36" s="241"/>
      <c r="BC36" s="8"/>
    </row>
    <row r="37" spans="1:55" ht="15" customHeight="1" x14ac:dyDescent="0.3">
      <c r="A37" s="1"/>
      <c r="B37" s="4"/>
      <c r="C37" s="37"/>
      <c r="D37" s="4"/>
      <c r="E37" s="165"/>
      <c r="F37" s="166"/>
      <c r="G37" s="166"/>
      <c r="H37" s="166"/>
      <c r="I37" s="167"/>
      <c r="J37" s="4"/>
      <c r="K37" s="165"/>
      <c r="L37" s="166"/>
      <c r="M37" s="166"/>
      <c r="N37" s="166"/>
      <c r="O37" s="167"/>
      <c r="P37" s="4"/>
      <c r="Q37" s="165"/>
      <c r="R37" s="166"/>
      <c r="S37" s="166"/>
      <c r="T37" s="166"/>
      <c r="U37" s="167"/>
      <c r="V37" s="13"/>
      <c r="W37" s="5"/>
      <c r="X37" s="165"/>
      <c r="Y37" s="166"/>
      <c r="Z37" s="166"/>
      <c r="AA37" s="166"/>
      <c r="AB37" s="167"/>
      <c r="AC37" s="5"/>
      <c r="AD37" s="165"/>
      <c r="AE37" s="166"/>
      <c r="AF37" s="166"/>
      <c r="AG37" s="166"/>
      <c r="AH37" s="167"/>
      <c r="AI37" s="14"/>
      <c r="AJ37" s="6"/>
      <c r="AK37" s="165"/>
      <c r="AL37" s="166"/>
      <c r="AM37" s="166"/>
      <c r="AN37" s="166"/>
      <c r="AO37" s="167"/>
      <c r="AP37" s="6"/>
      <c r="AQ37" s="165"/>
      <c r="AR37" s="166"/>
      <c r="AS37" s="166"/>
      <c r="AT37" s="166"/>
      <c r="AU37" s="167"/>
      <c r="AV37" s="6"/>
      <c r="AW37" s="7"/>
      <c r="AX37" s="241"/>
      <c r="AY37" s="241"/>
      <c r="AZ37" s="241"/>
      <c r="BA37" s="241"/>
      <c r="BB37" s="241"/>
      <c r="BC37" s="8"/>
    </row>
    <row r="38" spans="1:55" ht="24.9" customHeight="1" x14ac:dyDescent="0.3">
      <c r="A38" s="1"/>
      <c r="B38" s="4"/>
      <c r="C38" s="111" t="s">
        <v>71</v>
      </c>
      <c r="D38" s="4"/>
      <c r="E38" s="143" t="s">
        <v>12</v>
      </c>
      <c r="F38" s="143" t="s">
        <v>11</v>
      </c>
      <c r="G38" s="21" t="s">
        <v>58</v>
      </c>
      <c r="H38" s="21" t="s">
        <v>6</v>
      </c>
      <c r="I38" s="21" t="s">
        <v>7</v>
      </c>
      <c r="J38" s="4"/>
      <c r="K38" s="143" t="s">
        <v>12</v>
      </c>
      <c r="L38" s="143" t="s">
        <v>11</v>
      </c>
      <c r="M38" s="21" t="s">
        <v>58</v>
      </c>
      <c r="N38" s="21" t="s">
        <v>6</v>
      </c>
      <c r="O38" s="21" t="s">
        <v>7</v>
      </c>
      <c r="P38" s="4"/>
      <c r="Q38" s="143" t="s">
        <v>12</v>
      </c>
      <c r="R38" s="143" t="s">
        <v>11</v>
      </c>
      <c r="S38" s="145" t="s">
        <v>58</v>
      </c>
      <c r="T38" s="21" t="s">
        <v>6</v>
      </c>
      <c r="U38" s="21" t="s">
        <v>7</v>
      </c>
      <c r="V38" s="17"/>
      <c r="W38" s="5"/>
      <c r="X38" s="143" t="s">
        <v>12</v>
      </c>
      <c r="Y38" s="143" t="s">
        <v>11</v>
      </c>
      <c r="Z38" s="21" t="s">
        <v>58</v>
      </c>
      <c r="AA38" s="21" t="s">
        <v>6</v>
      </c>
      <c r="AB38" s="21" t="s">
        <v>7</v>
      </c>
      <c r="AC38" s="5"/>
      <c r="AD38" s="143" t="s">
        <v>12</v>
      </c>
      <c r="AE38" s="143" t="s">
        <v>11</v>
      </c>
      <c r="AF38" s="21" t="s">
        <v>58</v>
      </c>
      <c r="AG38" s="21" t="s">
        <v>6</v>
      </c>
      <c r="AH38" s="21" t="s">
        <v>7</v>
      </c>
      <c r="AI38" s="22"/>
      <c r="AJ38" s="6"/>
      <c r="AK38" s="143" t="s">
        <v>12</v>
      </c>
      <c r="AL38" s="143" t="s">
        <v>11</v>
      </c>
      <c r="AM38" s="21" t="s">
        <v>58</v>
      </c>
      <c r="AN38" s="21" t="s">
        <v>6</v>
      </c>
      <c r="AO38" s="21" t="s">
        <v>7</v>
      </c>
      <c r="AP38" s="6"/>
      <c r="AQ38" s="143" t="s">
        <v>12</v>
      </c>
      <c r="AR38" s="143" t="s">
        <v>11</v>
      </c>
      <c r="AS38" s="21" t="s">
        <v>58</v>
      </c>
      <c r="AT38" s="21" t="s">
        <v>6</v>
      </c>
      <c r="AU38" s="21" t="s">
        <v>7</v>
      </c>
      <c r="AV38" s="6"/>
      <c r="AW38" s="7"/>
      <c r="AX38" s="241"/>
      <c r="AY38" s="241"/>
      <c r="AZ38" s="241"/>
      <c r="BA38" s="241"/>
      <c r="BB38" s="241"/>
      <c r="BC38" s="8"/>
    </row>
    <row r="39" spans="1:55" ht="15" customHeight="1" x14ac:dyDescent="0.3">
      <c r="A39" s="1"/>
      <c r="B39" s="4"/>
      <c r="C39" s="109" t="s">
        <v>72</v>
      </c>
      <c r="D39" s="4"/>
      <c r="E39" s="142" t="s">
        <v>88</v>
      </c>
      <c r="F39" s="27">
        <v>16</v>
      </c>
      <c r="G39" s="28">
        <v>22</v>
      </c>
      <c r="H39" s="64">
        <f>+F39*G39*F$43</f>
        <v>1408</v>
      </c>
      <c r="I39" s="64">
        <f>+H39*1.21</f>
        <v>1703.6799999999998</v>
      </c>
      <c r="J39" s="4"/>
      <c r="K39" s="142" t="str">
        <f>$E39</f>
        <v xml:space="preserve"> Servei CRA</v>
      </c>
      <c r="L39" s="27">
        <f>$F$39</f>
        <v>16</v>
      </c>
      <c r="M39" s="28">
        <f>G39+(G39*K$44)</f>
        <v>22.44</v>
      </c>
      <c r="N39" s="64">
        <f>+L39*M39*L$43</f>
        <v>4308.4800000000005</v>
      </c>
      <c r="O39" s="64">
        <f>+N39*1.21</f>
        <v>5213.2608</v>
      </c>
      <c r="P39" s="4"/>
      <c r="Q39" s="142" t="str">
        <f>$E39</f>
        <v xml:space="preserve"> Servei CRA</v>
      </c>
      <c r="R39" s="27">
        <f>$F$39</f>
        <v>16</v>
      </c>
      <c r="S39" s="28">
        <f>M39+(M39*Q$44)</f>
        <v>22.8888</v>
      </c>
      <c r="T39" s="64">
        <f>+R39*S39*R$43</f>
        <v>2929.7664</v>
      </c>
      <c r="U39" s="64">
        <f>+T39*1.21</f>
        <v>3545.0173439999999</v>
      </c>
      <c r="V39" s="31"/>
      <c r="W39" s="5"/>
      <c r="X39" s="142" t="str">
        <f>$E39</f>
        <v xml:space="preserve"> Servei CRA</v>
      </c>
      <c r="Y39" s="27">
        <f>$F$39</f>
        <v>16</v>
      </c>
      <c r="Z39" s="28">
        <f>S39+(S39*X$44)</f>
        <v>22.8888</v>
      </c>
      <c r="AA39" s="64">
        <f>+Y39*Z39*Y$43</f>
        <v>1464.8832</v>
      </c>
      <c r="AB39" s="64">
        <f>+AA39*1.21</f>
        <v>1772.5086719999999</v>
      </c>
      <c r="AC39" s="5"/>
      <c r="AD39" s="142" t="str">
        <f>$E39</f>
        <v xml:space="preserve"> Servei CRA</v>
      </c>
      <c r="AE39" s="27">
        <f>$F$39</f>
        <v>16</v>
      </c>
      <c r="AF39" s="28">
        <f>Z39+(Z39*AD$44)</f>
        <v>23.346575999999999</v>
      </c>
      <c r="AG39" s="64">
        <f>+AE39*AF39*AE$43</f>
        <v>2988.3617279999999</v>
      </c>
      <c r="AH39" s="64">
        <f>+AG39*1.21</f>
        <v>3615.9176908799996</v>
      </c>
      <c r="AI39" s="33"/>
      <c r="AJ39" s="6"/>
      <c r="AK39" s="142" t="str">
        <f>$E39</f>
        <v xml:space="preserve"> Servei CRA</v>
      </c>
      <c r="AL39" s="27">
        <f>$F$39</f>
        <v>16</v>
      </c>
      <c r="AM39" s="28">
        <f>AF39+(AF39*AK$44)</f>
        <v>23.346575999999999</v>
      </c>
      <c r="AN39" s="64">
        <f>+AL39*AM39*AL$43</f>
        <v>1494.1808639999999</v>
      </c>
      <c r="AO39" s="64">
        <f>+AN39*1.21</f>
        <v>1807.9588454399998</v>
      </c>
      <c r="AP39" s="6"/>
      <c r="AQ39" s="142" t="str">
        <f>$E39</f>
        <v xml:space="preserve"> Servei CRA</v>
      </c>
      <c r="AR39" s="27">
        <f>$F$39</f>
        <v>16</v>
      </c>
      <c r="AS39" s="28">
        <f>AM39+(AM39*AQ$44)</f>
        <v>23.813507519999998</v>
      </c>
      <c r="AT39" s="64">
        <f>+AR39*AS39*AR43</f>
        <v>3048.1289625599998</v>
      </c>
      <c r="AU39" s="64">
        <f>+AT39*1.21</f>
        <v>3688.2360446975995</v>
      </c>
      <c r="AV39" s="6"/>
      <c r="AW39" s="7"/>
      <c r="AX39" s="241"/>
      <c r="AY39" s="241"/>
      <c r="AZ39" s="241"/>
      <c r="BA39" s="241"/>
      <c r="BB39" s="241"/>
      <c r="BC39" s="8"/>
    </row>
    <row r="40" spans="1:55" ht="15" customHeight="1" x14ac:dyDescent="0.3">
      <c r="A40" s="1"/>
      <c r="B40" s="4"/>
      <c r="C40" s="110" t="s">
        <v>66</v>
      </c>
      <c r="D40" s="4"/>
      <c r="E40" s="142" t="s">
        <v>87</v>
      </c>
      <c r="F40" s="92">
        <v>9</v>
      </c>
      <c r="G40" s="28">
        <v>37</v>
      </c>
      <c r="H40" s="64">
        <f>+F40*G40*F$43</f>
        <v>1332</v>
      </c>
      <c r="I40" s="64">
        <f>+H40*1.21</f>
        <v>1611.72</v>
      </c>
      <c r="J40" s="4"/>
      <c r="K40" s="142" t="str">
        <f t="shared" ref="K40:K41" si="13">$E40</f>
        <v>Servei CRA + ACUDIR</v>
      </c>
      <c r="L40" s="92">
        <f>$F$40</f>
        <v>9</v>
      </c>
      <c r="M40" s="28">
        <f>G40+(G40*K$44)</f>
        <v>37.74</v>
      </c>
      <c r="N40" s="64">
        <f>+L40*M40*L$43</f>
        <v>4075.92</v>
      </c>
      <c r="O40" s="64">
        <f>+N40*1.21</f>
        <v>4931.8631999999998</v>
      </c>
      <c r="P40" s="4"/>
      <c r="Q40" s="142" t="str">
        <f t="shared" ref="Q40:Q41" si="14">$E40</f>
        <v>Servei CRA + ACUDIR</v>
      </c>
      <c r="R40" s="92">
        <f>$F$40</f>
        <v>9</v>
      </c>
      <c r="S40" s="28">
        <f>M40+(M40*Q$44)</f>
        <v>38.494800000000005</v>
      </c>
      <c r="T40" s="64">
        <f>+R40*S40*R$43</f>
        <v>2771.6256000000003</v>
      </c>
      <c r="U40" s="64">
        <f>+T40*1.21</f>
        <v>3353.6669760000004</v>
      </c>
      <c r="V40" s="31"/>
      <c r="W40" s="5"/>
      <c r="X40" s="142" t="str">
        <f t="shared" ref="X40:X41" si="15">$E40</f>
        <v>Servei CRA + ACUDIR</v>
      </c>
      <c r="Y40" s="92">
        <f>$F$40</f>
        <v>9</v>
      </c>
      <c r="Z40" s="28">
        <f t="shared" ref="Z40" si="16">S40+(S40*X$44)</f>
        <v>38.494800000000005</v>
      </c>
      <c r="AA40" s="64">
        <f>+Y40*Z40*Y$43</f>
        <v>1385.8128000000002</v>
      </c>
      <c r="AB40" s="64">
        <f>+AA40*1.21</f>
        <v>1676.8334880000002</v>
      </c>
      <c r="AC40" s="5"/>
      <c r="AD40" s="142" t="str">
        <f t="shared" ref="AD40:AD41" si="17">$E40</f>
        <v>Servei CRA + ACUDIR</v>
      </c>
      <c r="AE40" s="92">
        <f>$F$40</f>
        <v>9</v>
      </c>
      <c r="AF40" s="28">
        <f>Z40+(Z40*AD$44)</f>
        <v>39.264696000000008</v>
      </c>
      <c r="AG40" s="64">
        <f>+AE40*AF40*AE$43</f>
        <v>2827.0581120000006</v>
      </c>
      <c r="AH40" s="64">
        <f>+AG40*1.21</f>
        <v>3420.7403155200004</v>
      </c>
      <c r="AI40" s="33"/>
      <c r="AJ40" s="6"/>
      <c r="AK40" s="142" t="str">
        <f t="shared" ref="AK40:AK41" si="18">$E40</f>
        <v>Servei CRA + ACUDIR</v>
      </c>
      <c r="AL40" s="92">
        <f>$F$40</f>
        <v>9</v>
      </c>
      <c r="AM40" s="28">
        <f t="shared" ref="AM40" si="19">AF40+(AF40*AK$44)</f>
        <v>39.264696000000008</v>
      </c>
      <c r="AN40" s="64">
        <f>+AL40*AM40*AL$43</f>
        <v>1413.5290560000003</v>
      </c>
      <c r="AO40" s="64">
        <f>+AN40*1.21</f>
        <v>1710.3701577600002</v>
      </c>
      <c r="AP40" s="6"/>
      <c r="AQ40" s="142" t="str">
        <f t="shared" ref="AQ40:AQ41" si="20">$E40</f>
        <v>Servei CRA + ACUDIR</v>
      </c>
      <c r="AR40" s="92">
        <f>$F$40</f>
        <v>9</v>
      </c>
      <c r="AS40" s="28">
        <f>AM40+(AM40*AQ$44)</f>
        <v>40.049989920000009</v>
      </c>
      <c r="AT40" s="64">
        <f>+AR40*AS40*AR43</f>
        <v>2883.5992742400008</v>
      </c>
      <c r="AU40" s="64">
        <f>+AT40*1.21</f>
        <v>3489.1551218304007</v>
      </c>
      <c r="AV40" s="6"/>
      <c r="AW40" s="7"/>
      <c r="AX40" s="241"/>
      <c r="AY40" s="241"/>
      <c r="AZ40" s="241"/>
      <c r="BA40" s="241"/>
      <c r="BB40" s="241"/>
      <c r="BC40" s="8"/>
    </row>
    <row r="41" spans="1:55" ht="15" customHeight="1" x14ac:dyDescent="0.3">
      <c r="A41" s="1"/>
      <c r="B41" s="4"/>
      <c r="C41" s="108" t="s">
        <v>68</v>
      </c>
      <c r="D41" s="4"/>
      <c r="E41" s="104" t="s">
        <v>94</v>
      </c>
      <c r="F41" s="27">
        <f>SUM(F39:F40)</f>
        <v>25</v>
      </c>
      <c r="G41" s="103">
        <v>7.1</v>
      </c>
      <c r="H41" s="64">
        <f>+F41*G41*F$43</f>
        <v>710</v>
      </c>
      <c r="I41" s="64">
        <f t="shared" ref="I41:I42" si="21">+H41*1.21</f>
        <v>859.1</v>
      </c>
      <c r="J41" s="4"/>
      <c r="K41" s="142" t="str">
        <f t="shared" si="13"/>
        <v>Mant. P + N</v>
      </c>
      <c r="L41" s="27">
        <f>SUM(L39:L40)</f>
        <v>25</v>
      </c>
      <c r="M41" s="28">
        <f>$G$41</f>
        <v>7.1</v>
      </c>
      <c r="N41" s="64">
        <f>+L41*M41*L$43</f>
        <v>2130</v>
      </c>
      <c r="O41" s="64">
        <f t="shared" ref="O41:O42" si="22">+N41*1.21</f>
        <v>2577.2999999999997</v>
      </c>
      <c r="P41" s="4"/>
      <c r="Q41" s="142" t="str">
        <f t="shared" si="14"/>
        <v>Mant. P + N</v>
      </c>
      <c r="R41" s="27">
        <f>SUM(R39:R40)</f>
        <v>25</v>
      </c>
      <c r="S41" s="28">
        <f>$G$41</f>
        <v>7.1</v>
      </c>
      <c r="T41" s="64">
        <f>+R41*S41*R$43</f>
        <v>1420</v>
      </c>
      <c r="U41" s="64">
        <f t="shared" ref="U41:U42" si="23">+T41*1.21</f>
        <v>1718.2</v>
      </c>
      <c r="V41" s="31"/>
      <c r="W41" s="5"/>
      <c r="X41" s="142" t="str">
        <f t="shared" si="15"/>
        <v>Mant. P + N</v>
      </c>
      <c r="Y41" s="27">
        <f>SUM(Y39:Y40)</f>
        <v>25</v>
      </c>
      <c r="Z41" s="28">
        <f>$G$41</f>
        <v>7.1</v>
      </c>
      <c r="AA41" s="64">
        <f>+Y41*Z41*Y$43</f>
        <v>710</v>
      </c>
      <c r="AB41" s="64">
        <f t="shared" ref="AB41:AB42" si="24">+AA41*1.21</f>
        <v>859.1</v>
      </c>
      <c r="AC41" s="5"/>
      <c r="AD41" s="142" t="str">
        <f t="shared" si="17"/>
        <v>Mant. P + N</v>
      </c>
      <c r="AE41" s="27">
        <f>SUM(AE39:AE40)</f>
        <v>25</v>
      </c>
      <c r="AF41" s="28">
        <f>$G$41</f>
        <v>7.1</v>
      </c>
      <c r="AG41" s="64">
        <f>+AE41*AF41*AE$43</f>
        <v>1420</v>
      </c>
      <c r="AH41" s="64">
        <f t="shared" ref="AH41:AH42" si="25">+AG41*1.21</f>
        <v>1718.2</v>
      </c>
      <c r="AI41" s="33"/>
      <c r="AJ41" s="6"/>
      <c r="AK41" s="142" t="str">
        <f t="shared" si="18"/>
        <v>Mant. P + N</v>
      </c>
      <c r="AL41" s="27">
        <f>SUM(AL39:AL40)</f>
        <v>25</v>
      </c>
      <c r="AM41" s="28">
        <f>$G$41</f>
        <v>7.1</v>
      </c>
      <c r="AN41" s="64">
        <f>+AL41*AM41*AL$43</f>
        <v>710</v>
      </c>
      <c r="AO41" s="64">
        <f t="shared" ref="AO41:AO42" si="26">+AN41*1.21</f>
        <v>859.1</v>
      </c>
      <c r="AP41" s="6"/>
      <c r="AQ41" s="142" t="str">
        <f t="shared" si="20"/>
        <v>Mant. P + N</v>
      </c>
      <c r="AR41" s="27">
        <f>SUM(AR39:AR40)</f>
        <v>25</v>
      </c>
      <c r="AS41" s="28">
        <f>$G$41</f>
        <v>7.1</v>
      </c>
      <c r="AT41" s="64">
        <f>+AR41*AS41*AR$43</f>
        <v>1420</v>
      </c>
      <c r="AU41" s="64">
        <f t="shared" ref="AU41:AU42" si="27">+AT41*1.21</f>
        <v>1718.2</v>
      </c>
      <c r="AV41" s="6"/>
      <c r="AW41" s="7"/>
      <c r="AX41" s="241"/>
      <c r="AY41" s="241"/>
      <c r="AZ41" s="241"/>
      <c r="BA41" s="241"/>
      <c r="BB41" s="241"/>
      <c r="BC41" s="8"/>
    </row>
    <row r="42" spans="1:55" ht="15" customHeight="1" x14ac:dyDescent="0.3">
      <c r="A42" s="1"/>
      <c r="B42" s="4"/>
      <c r="C42" s="109" t="s">
        <v>69</v>
      </c>
      <c r="D42" s="4"/>
      <c r="E42" s="104" t="s">
        <v>67</v>
      </c>
      <c r="F42" s="27">
        <f>SUM(F39:F40)</f>
        <v>25</v>
      </c>
      <c r="G42" s="103">
        <v>607</v>
      </c>
      <c r="H42" s="64">
        <f>G42*F$43</f>
        <v>2428</v>
      </c>
      <c r="I42" s="64">
        <f t="shared" si="21"/>
        <v>2937.88</v>
      </c>
      <c r="J42" s="4"/>
      <c r="K42" s="104" t="s">
        <v>67</v>
      </c>
      <c r="L42" s="27">
        <f>SUM(L39:L40)</f>
        <v>25</v>
      </c>
      <c r="M42" s="103">
        <f>$G$42</f>
        <v>607</v>
      </c>
      <c r="N42" s="64">
        <f>M42*L$43</f>
        <v>7284</v>
      </c>
      <c r="O42" s="64">
        <f t="shared" si="22"/>
        <v>8813.64</v>
      </c>
      <c r="P42" s="4"/>
      <c r="Q42" s="104" t="s">
        <v>67</v>
      </c>
      <c r="R42" s="27">
        <f>SUM(R39:R40)</f>
        <v>25</v>
      </c>
      <c r="S42" s="103">
        <f>$G$42</f>
        <v>607</v>
      </c>
      <c r="T42" s="64">
        <f>S42*R$43</f>
        <v>4856</v>
      </c>
      <c r="U42" s="64">
        <f t="shared" si="23"/>
        <v>5875.76</v>
      </c>
      <c r="V42" s="31"/>
      <c r="W42" s="5"/>
      <c r="X42" s="104" t="s">
        <v>67</v>
      </c>
      <c r="Y42" s="27">
        <f>SUM(Y39:Y40)</f>
        <v>25</v>
      </c>
      <c r="Z42" s="103">
        <f>$G$42</f>
        <v>607</v>
      </c>
      <c r="AA42" s="64">
        <f>Z42*Y$43</f>
        <v>2428</v>
      </c>
      <c r="AB42" s="64">
        <f t="shared" si="24"/>
        <v>2937.88</v>
      </c>
      <c r="AC42" s="5"/>
      <c r="AD42" s="104" t="s">
        <v>67</v>
      </c>
      <c r="AE42" s="27">
        <f>SUM(AE39:AE40)</f>
        <v>25</v>
      </c>
      <c r="AF42" s="103">
        <f>$G$42</f>
        <v>607</v>
      </c>
      <c r="AG42" s="64">
        <f>AF42*AE$43</f>
        <v>4856</v>
      </c>
      <c r="AH42" s="64">
        <f t="shared" si="25"/>
        <v>5875.76</v>
      </c>
      <c r="AI42" s="33"/>
      <c r="AJ42" s="6"/>
      <c r="AK42" s="104" t="s">
        <v>67</v>
      </c>
      <c r="AL42" s="27">
        <f>SUM(AL39:AL40)</f>
        <v>25</v>
      </c>
      <c r="AM42" s="103">
        <f>$G$42</f>
        <v>607</v>
      </c>
      <c r="AN42" s="64">
        <f>AM42*AL$43</f>
        <v>2428</v>
      </c>
      <c r="AO42" s="64">
        <f t="shared" si="26"/>
        <v>2937.88</v>
      </c>
      <c r="AP42" s="6"/>
      <c r="AQ42" s="104" t="s">
        <v>67</v>
      </c>
      <c r="AR42" s="27">
        <f>SUM(AR39:AR40)</f>
        <v>25</v>
      </c>
      <c r="AS42" s="103">
        <f>$G$42</f>
        <v>607</v>
      </c>
      <c r="AT42" s="64">
        <f>AS42*AR$43</f>
        <v>4856</v>
      </c>
      <c r="AU42" s="64">
        <f t="shared" si="27"/>
        <v>5875.76</v>
      </c>
      <c r="AV42" s="6"/>
      <c r="AW42" s="7"/>
      <c r="AX42" s="241"/>
      <c r="AY42" s="241"/>
      <c r="AZ42" s="241"/>
      <c r="BA42" s="241"/>
      <c r="BB42" s="241"/>
      <c r="BC42" s="8"/>
    </row>
    <row r="43" spans="1:55" ht="15" customHeight="1" x14ac:dyDescent="0.3">
      <c r="A43" s="1"/>
      <c r="B43" s="4"/>
      <c r="C43" s="110" t="s">
        <v>70</v>
      </c>
      <c r="D43" s="4"/>
      <c r="E43" s="140" t="str">
        <f>$E$13</f>
        <v>Import any 2025</v>
      </c>
      <c r="F43" s="83">
        <f>F$13</f>
        <v>4</v>
      </c>
      <c r="G43" s="84" t="str">
        <f>$G$13</f>
        <v>mesos</v>
      </c>
      <c r="H43" s="67">
        <f>SUM(H39:H42)</f>
        <v>5878</v>
      </c>
      <c r="I43" s="67">
        <f>H43*1.21</f>
        <v>7112.38</v>
      </c>
      <c r="J43" s="10"/>
      <c r="K43" s="146" t="str">
        <f>$K$13</f>
        <v>Import any 2026</v>
      </c>
      <c r="L43" s="83">
        <f>L$13</f>
        <v>12</v>
      </c>
      <c r="M43" s="84" t="s">
        <v>47</v>
      </c>
      <c r="N43" s="67">
        <f>SUM(N39:N42)</f>
        <v>17798.400000000001</v>
      </c>
      <c r="O43" s="67">
        <f>N43*1.21</f>
        <v>21536.064000000002</v>
      </c>
      <c r="P43" s="10"/>
      <c r="Q43" s="146" t="str">
        <f>$Q$13</f>
        <v>Import any 2027</v>
      </c>
      <c r="R43" s="83">
        <f>R$13</f>
        <v>8</v>
      </c>
      <c r="S43" s="84" t="s">
        <v>47</v>
      </c>
      <c r="T43" s="67">
        <f>SUM(T39:T42)</f>
        <v>11977.392</v>
      </c>
      <c r="U43" s="67">
        <f>T43*1.21</f>
        <v>14492.644319999999</v>
      </c>
      <c r="V43" s="85"/>
      <c r="W43" s="11"/>
      <c r="X43" s="146" t="str">
        <f>$X$13</f>
        <v>Import any 2027</v>
      </c>
      <c r="Y43" s="83">
        <f>Y$13</f>
        <v>4</v>
      </c>
      <c r="Z43" s="84" t="str">
        <f>$Z$13</f>
        <v>mesos</v>
      </c>
      <c r="AA43" s="67">
        <f>SUM(AA39:AA42)</f>
        <v>5988.6959999999999</v>
      </c>
      <c r="AB43" s="67">
        <f>AA43*1.21</f>
        <v>7246.3221599999997</v>
      </c>
      <c r="AC43" s="11"/>
      <c r="AD43" s="140" t="str">
        <f>$AD$13</f>
        <v>Import any 2028</v>
      </c>
      <c r="AE43" s="83">
        <f>AE$13</f>
        <v>8</v>
      </c>
      <c r="AF43" s="84" t="str">
        <f>$AF$13</f>
        <v>mesos</v>
      </c>
      <c r="AG43" s="67">
        <f>SUM(AG39:AG42)</f>
        <v>12091.41984</v>
      </c>
      <c r="AH43" s="67">
        <f>AG43*1.21</f>
        <v>14630.6180064</v>
      </c>
      <c r="AI43" s="86"/>
      <c r="AJ43" s="87"/>
      <c r="AK43" s="146" t="str">
        <f>$AK$13</f>
        <v>Import any 2028</v>
      </c>
      <c r="AL43" s="83">
        <f>AL$13</f>
        <v>4</v>
      </c>
      <c r="AM43" s="84" t="str">
        <f>$AM$13</f>
        <v>mesos</v>
      </c>
      <c r="AN43" s="67">
        <f>SUM(AN39:AN42)</f>
        <v>6045.7099200000002</v>
      </c>
      <c r="AO43" s="67">
        <f>AN43*1.21</f>
        <v>7315.3090032</v>
      </c>
      <c r="AP43" s="87"/>
      <c r="AQ43" s="146" t="str">
        <f>$AQ$13</f>
        <v>Import any 2029</v>
      </c>
      <c r="AR43" s="83">
        <f>AR$13</f>
        <v>8</v>
      </c>
      <c r="AS43" s="84" t="str">
        <f>$AS$13</f>
        <v>mesos</v>
      </c>
      <c r="AT43" s="67">
        <f>SUM(AT39:AT42)</f>
        <v>12207.728236800001</v>
      </c>
      <c r="AU43" s="67">
        <f>AT43*1.21</f>
        <v>14771.351166528002</v>
      </c>
      <c r="AV43" s="6"/>
      <c r="AW43" s="7"/>
      <c r="AX43" s="241"/>
      <c r="AY43" s="241"/>
      <c r="AZ43" s="241"/>
      <c r="BA43" s="241"/>
      <c r="BB43" s="241"/>
      <c r="BC43" s="8"/>
    </row>
    <row r="44" spans="1:55" s="51" customFormat="1" ht="30" customHeight="1" x14ac:dyDescent="0.3">
      <c r="A44" s="36"/>
      <c r="B44" s="37"/>
      <c r="C44" s="4"/>
      <c r="D44" s="37"/>
      <c r="E44" s="37"/>
      <c r="F44" s="37"/>
      <c r="G44" s="126"/>
      <c r="H44" s="37"/>
      <c r="I44" s="114"/>
      <c r="J44" s="37"/>
      <c r="K44" s="41">
        <v>0.02</v>
      </c>
      <c r="L44" s="159" t="s">
        <v>59</v>
      </c>
      <c r="M44" s="159"/>
      <c r="N44" s="159"/>
      <c r="O44" s="159"/>
      <c r="P44" s="37"/>
      <c r="Q44" s="41">
        <v>0.02</v>
      </c>
      <c r="R44" s="159" t="s">
        <v>59</v>
      </c>
      <c r="S44" s="159"/>
      <c r="T44" s="159"/>
      <c r="U44" s="159"/>
      <c r="V44" s="37"/>
      <c r="W44" s="43"/>
      <c r="X44" s="44"/>
      <c r="Y44" s="45"/>
      <c r="Z44" s="43"/>
      <c r="AA44" s="113"/>
      <c r="AB44" s="113"/>
      <c r="AC44" s="43"/>
      <c r="AD44" s="44">
        <v>0.02</v>
      </c>
      <c r="AE44" s="168" t="s">
        <v>59</v>
      </c>
      <c r="AF44" s="168"/>
      <c r="AG44" s="168"/>
      <c r="AH44" s="168"/>
      <c r="AI44" s="43"/>
      <c r="AJ44" s="46"/>
      <c r="AK44" s="47"/>
      <c r="AL44" s="48"/>
      <c r="AM44" s="46"/>
      <c r="AN44" s="112"/>
      <c r="AO44" s="112"/>
      <c r="AP44" s="46"/>
      <c r="AQ44" s="47">
        <v>0.02</v>
      </c>
      <c r="AR44" s="169" t="s">
        <v>59</v>
      </c>
      <c r="AS44" s="169"/>
      <c r="AT44" s="169"/>
      <c r="AU44" s="169"/>
      <c r="AV44" s="46"/>
      <c r="AW44" s="49"/>
      <c r="AX44" s="242" t="s">
        <v>32</v>
      </c>
      <c r="AY44" s="243"/>
      <c r="AZ44" s="243"/>
      <c r="BA44" s="243"/>
      <c r="BB44" s="243"/>
      <c r="BC44" s="50"/>
    </row>
    <row r="45" spans="1:55" ht="15" customHeight="1" x14ac:dyDescent="0.3">
      <c r="A45" s="1"/>
      <c r="B45" s="4"/>
      <c r="C45" s="4"/>
      <c r="D45" s="4"/>
      <c r="E45" s="153" t="s">
        <v>45</v>
      </c>
      <c r="F45" s="153"/>
      <c r="G45" s="153"/>
      <c r="H45" s="153"/>
      <c r="I45" s="153"/>
      <c r="J45" s="4"/>
      <c r="K45" s="153" t="str">
        <f>E45</f>
        <v>Atenció Primària de l'Alt Pirineu i Aran (AP PIRINEU)
Centre receptor d'alarmes (CRA)</v>
      </c>
      <c r="L45" s="153"/>
      <c r="M45" s="153"/>
      <c r="N45" s="153"/>
      <c r="O45" s="153"/>
      <c r="P45" s="4"/>
      <c r="Q45" s="153" t="str">
        <f>E45</f>
        <v>Atenció Primària de l'Alt Pirineu i Aran (AP PIRINEU)
Centre receptor d'alarmes (CRA)</v>
      </c>
      <c r="R45" s="153"/>
      <c r="S45" s="153"/>
      <c r="T45" s="153"/>
      <c r="U45" s="153"/>
      <c r="V45" s="13"/>
      <c r="W45" s="5"/>
      <c r="X45" s="153" t="str">
        <f>E45</f>
        <v>Atenció Primària de l'Alt Pirineu i Aran (AP PIRINEU)
Centre receptor d'alarmes (CRA)</v>
      </c>
      <c r="Y45" s="153"/>
      <c r="Z45" s="153"/>
      <c r="AA45" s="153"/>
      <c r="AB45" s="153"/>
      <c r="AC45" s="5"/>
      <c r="AD45" s="153" t="str">
        <f>E45</f>
        <v>Atenció Primària de l'Alt Pirineu i Aran (AP PIRINEU)
Centre receptor d'alarmes (CRA)</v>
      </c>
      <c r="AE45" s="153"/>
      <c r="AF45" s="153"/>
      <c r="AG45" s="153"/>
      <c r="AH45" s="153"/>
      <c r="AI45" s="14"/>
      <c r="AJ45" s="6"/>
      <c r="AK45" s="153" t="str">
        <f>E45</f>
        <v>Atenció Primària de l'Alt Pirineu i Aran (AP PIRINEU)
Centre receptor d'alarmes (CRA)</v>
      </c>
      <c r="AL45" s="153"/>
      <c r="AM45" s="153"/>
      <c r="AN45" s="153"/>
      <c r="AO45" s="153"/>
      <c r="AP45" s="6"/>
      <c r="AQ45" s="153" t="str">
        <f>E45</f>
        <v>Atenció Primària de l'Alt Pirineu i Aran (AP PIRINEU)
Centre receptor d'alarmes (CRA)</v>
      </c>
      <c r="AR45" s="153"/>
      <c r="AS45" s="153"/>
      <c r="AT45" s="153"/>
      <c r="AU45" s="153"/>
      <c r="AV45" s="6"/>
      <c r="AW45" s="7"/>
      <c r="AX45" s="243"/>
      <c r="AY45" s="243"/>
      <c r="AZ45" s="243"/>
      <c r="BA45" s="243"/>
      <c r="BB45" s="243"/>
      <c r="BC45" s="8"/>
    </row>
    <row r="46" spans="1:55" ht="15" customHeight="1" x14ac:dyDescent="0.3">
      <c r="A46" s="1"/>
      <c r="B46" s="4"/>
      <c r="C46" s="4"/>
      <c r="D46" s="4"/>
      <c r="E46" s="153"/>
      <c r="F46" s="153"/>
      <c r="G46" s="153"/>
      <c r="H46" s="153"/>
      <c r="I46" s="153"/>
      <c r="J46" s="4"/>
      <c r="K46" s="153"/>
      <c r="L46" s="153"/>
      <c r="M46" s="153"/>
      <c r="N46" s="153"/>
      <c r="O46" s="153"/>
      <c r="P46" s="4"/>
      <c r="Q46" s="153"/>
      <c r="R46" s="153"/>
      <c r="S46" s="153"/>
      <c r="T46" s="153"/>
      <c r="U46" s="153"/>
      <c r="V46" s="13"/>
      <c r="W46" s="5"/>
      <c r="X46" s="153"/>
      <c r="Y46" s="153"/>
      <c r="Z46" s="153"/>
      <c r="AA46" s="153"/>
      <c r="AB46" s="153"/>
      <c r="AC46" s="5"/>
      <c r="AD46" s="153"/>
      <c r="AE46" s="153"/>
      <c r="AF46" s="153"/>
      <c r="AG46" s="153"/>
      <c r="AH46" s="153"/>
      <c r="AI46" s="14"/>
      <c r="AJ46" s="6"/>
      <c r="AK46" s="153"/>
      <c r="AL46" s="153"/>
      <c r="AM46" s="153"/>
      <c r="AN46" s="153"/>
      <c r="AO46" s="153"/>
      <c r="AP46" s="6"/>
      <c r="AQ46" s="153"/>
      <c r="AR46" s="153"/>
      <c r="AS46" s="153"/>
      <c r="AT46" s="153"/>
      <c r="AU46" s="153"/>
      <c r="AV46" s="6"/>
      <c r="AW46" s="7"/>
      <c r="AX46" s="243"/>
      <c r="AY46" s="243"/>
      <c r="AZ46" s="243"/>
      <c r="BA46" s="243"/>
      <c r="BB46" s="243"/>
      <c r="BC46" s="8"/>
    </row>
    <row r="47" spans="1:55" ht="24.9" customHeight="1" x14ac:dyDescent="0.3">
      <c r="A47" s="1"/>
      <c r="B47" s="4"/>
      <c r="C47" s="4"/>
      <c r="D47" s="4"/>
      <c r="E47" s="143" t="s">
        <v>12</v>
      </c>
      <c r="F47" s="143" t="s">
        <v>11</v>
      </c>
      <c r="G47" s="21" t="s">
        <v>58</v>
      </c>
      <c r="H47" s="21" t="s">
        <v>6</v>
      </c>
      <c r="I47" s="21" t="s">
        <v>7</v>
      </c>
      <c r="J47" s="4"/>
      <c r="K47" s="143" t="s">
        <v>12</v>
      </c>
      <c r="L47" s="143" t="s">
        <v>11</v>
      </c>
      <c r="M47" s="21" t="s">
        <v>58</v>
      </c>
      <c r="N47" s="21" t="s">
        <v>6</v>
      </c>
      <c r="O47" s="21" t="s">
        <v>7</v>
      </c>
      <c r="P47" s="4"/>
      <c r="Q47" s="143" t="s">
        <v>12</v>
      </c>
      <c r="R47" s="143" t="s">
        <v>11</v>
      </c>
      <c r="S47" s="21" t="s">
        <v>58</v>
      </c>
      <c r="T47" s="21" t="s">
        <v>6</v>
      </c>
      <c r="U47" s="21" t="s">
        <v>7</v>
      </c>
      <c r="V47" s="17"/>
      <c r="W47" s="5"/>
      <c r="X47" s="143" t="s">
        <v>12</v>
      </c>
      <c r="Y47" s="143" t="s">
        <v>11</v>
      </c>
      <c r="Z47" s="21" t="s">
        <v>58</v>
      </c>
      <c r="AA47" s="21" t="s">
        <v>6</v>
      </c>
      <c r="AB47" s="21" t="s">
        <v>7</v>
      </c>
      <c r="AC47" s="5"/>
      <c r="AD47" s="143" t="s">
        <v>12</v>
      </c>
      <c r="AE47" s="143" t="s">
        <v>11</v>
      </c>
      <c r="AF47" s="21" t="s">
        <v>58</v>
      </c>
      <c r="AG47" s="21" t="s">
        <v>6</v>
      </c>
      <c r="AH47" s="21" t="s">
        <v>7</v>
      </c>
      <c r="AI47" s="22"/>
      <c r="AJ47" s="6"/>
      <c r="AK47" s="143" t="s">
        <v>12</v>
      </c>
      <c r="AL47" s="143" t="s">
        <v>11</v>
      </c>
      <c r="AM47" s="21" t="s">
        <v>58</v>
      </c>
      <c r="AN47" s="21" t="s">
        <v>6</v>
      </c>
      <c r="AO47" s="21" t="s">
        <v>7</v>
      </c>
      <c r="AP47" s="6"/>
      <c r="AQ47" s="143" t="s">
        <v>12</v>
      </c>
      <c r="AR47" s="143" t="s">
        <v>11</v>
      </c>
      <c r="AS47" s="21" t="s">
        <v>58</v>
      </c>
      <c r="AT47" s="21" t="s">
        <v>6</v>
      </c>
      <c r="AU47" s="21" t="s">
        <v>7</v>
      </c>
      <c r="AV47" s="6"/>
      <c r="AW47" s="7"/>
      <c r="AX47" s="243"/>
      <c r="AY47" s="243"/>
      <c r="AZ47" s="243"/>
      <c r="BA47" s="243"/>
      <c r="BB47" s="243"/>
      <c r="BC47" s="8"/>
    </row>
    <row r="48" spans="1:55" ht="15" customHeight="1" x14ac:dyDescent="0.3">
      <c r="A48" s="1"/>
      <c r="B48" s="4"/>
      <c r="C48" s="4"/>
      <c r="D48" s="4"/>
      <c r="E48" s="142" t="s">
        <v>88</v>
      </c>
      <c r="F48" s="27">
        <v>8</v>
      </c>
      <c r="G48" s="28">
        <f>$G$39</f>
        <v>22</v>
      </c>
      <c r="H48" s="64">
        <f>+F48*G48*F$51</f>
        <v>704</v>
      </c>
      <c r="I48" s="64">
        <f>+H48*1.21</f>
        <v>851.83999999999992</v>
      </c>
      <c r="J48" s="4"/>
      <c r="K48" s="142" t="s">
        <v>4</v>
      </c>
      <c r="L48" s="27">
        <f>$F$48</f>
        <v>8</v>
      </c>
      <c r="M48" s="28">
        <f>G48+(G48*K$52)</f>
        <v>22.44</v>
      </c>
      <c r="N48" s="64">
        <f>+L48*M48*L$51</f>
        <v>2154.2400000000002</v>
      </c>
      <c r="O48" s="64">
        <f>+N48*1.21</f>
        <v>2606.6304</v>
      </c>
      <c r="P48" s="4"/>
      <c r="Q48" s="142" t="s">
        <v>4</v>
      </c>
      <c r="R48" s="27">
        <f>$F$48</f>
        <v>8</v>
      </c>
      <c r="S48" s="28">
        <f>M48+(M48*Q$52)</f>
        <v>22.8888</v>
      </c>
      <c r="T48" s="64">
        <f>+R48*S48*R$51</f>
        <v>1464.8832</v>
      </c>
      <c r="U48" s="64">
        <f>+T48*1.21</f>
        <v>1772.5086719999999</v>
      </c>
      <c r="V48" s="31"/>
      <c r="W48" s="5"/>
      <c r="X48" s="142" t="s">
        <v>4</v>
      </c>
      <c r="Y48" s="27">
        <f>$F$48</f>
        <v>8</v>
      </c>
      <c r="Z48" s="28">
        <f>S48+(S48*X$52)</f>
        <v>22.8888</v>
      </c>
      <c r="AA48" s="64">
        <f>+Y48*Z48*Y$51</f>
        <v>732.44159999999999</v>
      </c>
      <c r="AB48" s="64">
        <f>+AA48*1.21</f>
        <v>886.25433599999997</v>
      </c>
      <c r="AC48" s="5"/>
      <c r="AD48" s="142" t="s">
        <v>4</v>
      </c>
      <c r="AE48" s="27">
        <f>$F$48</f>
        <v>8</v>
      </c>
      <c r="AF48" s="28">
        <f>Z48+(Z48*AD$52)</f>
        <v>23.346575999999999</v>
      </c>
      <c r="AG48" s="64">
        <f>+AE48*AF48*AE$51</f>
        <v>1494.1808639999999</v>
      </c>
      <c r="AH48" s="64">
        <f>+AG48*1.21</f>
        <v>1807.9588454399998</v>
      </c>
      <c r="AI48" s="33"/>
      <c r="AJ48" s="6"/>
      <c r="AK48" s="142" t="s">
        <v>4</v>
      </c>
      <c r="AL48" s="27">
        <f>$F$48</f>
        <v>8</v>
      </c>
      <c r="AM48" s="28">
        <f>AF48+(AF48*AK$52)</f>
        <v>23.346575999999999</v>
      </c>
      <c r="AN48" s="64">
        <f>+AL48*AM48*AL$51</f>
        <v>747.09043199999996</v>
      </c>
      <c r="AO48" s="64">
        <f>+AN48*1.21</f>
        <v>903.97942271999989</v>
      </c>
      <c r="AP48" s="6"/>
      <c r="AQ48" s="142" t="s">
        <v>4</v>
      </c>
      <c r="AR48" s="27">
        <f>$F$48</f>
        <v>8</v>
      </c>
      <c r="AS48" s="28">
        <f>AM48+(AM48*AQ$52)</f>
        <v>23.813507519999998</v>
      </c>
      <c r="AT48" s="64">
        <f>+AR48*AS48*AR$51</f>
        <v>1524.0644812799999</v>
      </c>
      <c r="AU48" s="64">
        <f>+AT48*1.21</f>
        <v>1844.1180223487997</v>
      </c>
      <c r="AV48" s="6"/>
      <c r="AW48" s="7"/>
      <c r="AX48" s="243"/>
      <c r="AY48" s="243"/>
      <c r="AZ48" s="243"/>
      <c r="BA48" s="243"/>
      <c r="BB48" s="243"/>
      <c r="BC48" s="8"/>
    </row>
    <row r="49" spans="1:55" ht="15" customHeight="1" x14ac:dyDescent="0.3">
      <c r="A49" s="1"/>
      <c r="B49" s="4"/>
      <c r="C49" s="4"/>
      <c r="D49" s="4"/>
      <c r="E49" s="104" t="s">
        <v>94</v>
      </c>
      <c r="F49" s="27">
        <f>F48</f>
        <v>8</v>
      </c>
      <c r="G49" s="28">
        <v>8.3000000000000007</v>
      </c>
      <c r="H49" s="64">
        <f>+F49*G49*F$51</f>
        <v>265.60000000000002</v>
      </c>
      <c r="I49" s="64">
        <f>+H49*1.21</f>
        <v>321.37600000000003</v>
      </c>
      <c r="J49" s="4"/>
      <c r="K49" s="142" t="str">
        <f>$E$49</f>
        <v>Mant. P + N</v>
      </c>
      <c r="L49" s="27">
        <f>L48</f>
        <v>8</v>
      </c>
      <c r="M49" s="28">
        <f>$G$49</f>
        <v>8.3000000000000007</v>
      </c>
      <c r="N49" s="64">
        <f>+L49*M49*L$51</f>
        <v>796.80000000000007</v>
      </c>
      <c r="O49" s="64">
        <f>+N49*1.21</f>
        <v>964.12800000000004</v>
      </c>
      <c r="P49" s="4"/>
      <c r="Q49" s="142" t="str">
        <f>$E$49</f>
        <v>Mant. P + N</v>
      </c>
      <c r="R49" s="27">
        <f>R48</f>
        <v>8</v>
      </c>
      <c r="S49" s="28">
        <f>$G$49</f>
        <v>8.3000000000000007</v>
      </c>
      <c r="T49" s="64">
        <f>+R49*S49*R$51</f>
        <v>531.20000000000005</v>
      </c>
      <c r="U49" s="64">
        <f>+T49*1.21</f>
        <v>642.75200000000007</v>
      </c>
      <c r="V49" s="31"/>
      <c r="W49" s="5"/>
      <c r="X49" s="142" t="str">
        <f>$E$49</f>
        <v>Mant. P + N</v>
      </c>
      <c r="Y49" s="27">
        <f>Y48</f>
        <v>8</v>
      </c>
      <c r="Z49" s="28">
        <f>$G$49</f>
        <v>8.3000000000000007</v>
      </c>
      <c r="AA49" s="64">
        <f>+Y49*Z49*Y$51</f>
        <v>265.60000000000002</v>
      </c>
      <c r="AB49" s="64">
        <f>+AA49*1.21</f>
        <v>321.37600000000003</v>
      </c>
      <c r="AC49" s="5"/>
      <c r="AD49" s="142" t="str">
        <f>$E$49</f>
        <v>Mant. P + N</v>
      </c>
      <c r="AE49" s="27">
        <f>AE48</f>
        <v>8</v>
      </c>
      <c r="AF49" s="28">
        <f>$G$49</f>
        <v>8.3000000000000007</v>
      </c>
      <c r="AG49" s="64">
        <f>+AE49*AF49*AE$51</f>
        <v>531.20000000000005</v>
      </c>
      <c r="AH49" s="64">
        <f>+AG49*1.21</f>
        <v>642.75200000000007</v>
      </c>
      <c r="AI49" s="33"/>
      <c r="AJ49" s="6"/>
      <c r="AK49" s="142" t="str">
        <f>$E$49</f>
        <v>Mant. P + N</v>
      </c>
      <c r="AL49" s="27">
        <f>AL48</f>
        <v>8</v>
      </c>
      <c r="AM49" s="28">
        <f>$G$49</f>
        <v>8.3000000000000007</v>
      </c>
      <c r="AN49" s="64">
        <f>+AL49*AM49*AL$51</f>
        <v>265.60000000000002</v>
      </c>
      <c r="AO49" s="64">
        <f>+AN49*1.21</f>
        <v>321.37600000000003</v>
      </c>
      <c r="AP49" s="6"/>
      <c r="AQ49" s="142" t="str">
        <f>$E$49</f>
        <v>Mant. P + N</v>
      </c>
      <c r="AR49" s="27">
        <f>AR48</f>
        <v>8</v>
      </c>
      <c r="AS49" s="28">
        <f>$G$49</f>
        <v>8.3000000000000007</v>
      </c>
      <c r="AT49" s="64">
        <f>+AR49*AS49*AR$51</f>
        <v>531.20000000000005</v>
      </c>
      <c r="AU49" s="64">
        <f>+AT49*1.21</f>
        <v>642.75200000000007</v>
      </c>
      <c r="AV49" s="6"/>
      <c r="AW49" s="7"/>
      <c r="AX49" s="243"/>
      <c r="AY49" s="243"/>
      <c r="AZ49" s="243"/>
      <c r="BA49" s="243"/>
      <c r="BB49" s="243"/>
      <c r="BC49" s="8"/>
    </row>
    <row r="50" spans="1:55" ht="15" customHeight="1" x14ac:dyDescent="0.3">
      <c r="A50" s="1"/>
      <c r="B50" s="4"/>
      <c r="C50" s="4"/>
      <c r="D50" s="4"/>
      <c r="E50" s="104" t="s">
        <v>86</v>
      </c>
      <c r="F50" s="27">
        <f>F49</f>
        <v>8</v>
      </c>
      <c r="G50" s="103">
        <v>187</v>
      </c>
      <c r="H50" s="64">
        <f>G50*F$51</f>
        <v>748</v>
      </c>
      <c r="I50" s="64">
        <f t="shared" ref="I50" si="28">+H50*1.21</f>
        <v>905.07999999999993</v>
      </c>
      <c r="J50" s="4"/>
      <c r="K50" s="104" t="s">
        <v>67</v>
      </c>
      <c r="L50" s="27">
        <f>L49</f>
        <v>8</v>
      </c>
      <c r="M50" s="103">
        <f>$G$50</f>
        <v>187</v>
      </c>
      <c r="N50" s="64">
        <f>M50*L$51</f>
        <v>2244</v>
      </c>
      <c r="O50" s="64">
        <f t="shared" ref="O50" si="29">+N50*1.21</f>
        <v>2715.24</v>
      </c>
      <c r="P50" s="4"/>
      <c r="Q50" s="104" t="s">
        <v>67</v>
      </c>
      <c r="R50" s="27">
        <f>R49</f>
        <v>8</v>
      </c>
      <c r="S50" s="103">
        <f>$G$50</f>
        <v>187</v>
      </c>
      <c r="T50" s="64">
        <f>S50*R$51</f>
        <v>1496</v>
      </c>
      <c r="U50" s="64">
        <f t="shared" ref="U50" si="30">+T50*1.21</f>
        <v>1810.1599999999999</v>
      </c>
      <c r="V50" s="31"/>
      <c r="W50" s="5"/>
      <c r="X50" s="104" t="s">
        <v>67</v>
      </c>
      <c r="Y50" s="27">
        <f>Y49</f>
        <v>8</v>
      </c>
      <c r="Z50" s="103">
        <f>$G$50</f>
        <v>187</v>
      </c>
      <c r="AA50" s="64">
        <f>Z50*Y$51</f>
        <v>748</v>
      </c>
      <c r="AB50" s="64">
        <f t="shared" ref="AB50" si="31">+AA50*1.21</f>
        <v>905.07999999999993</v>
      </c>
      <c r="AC50" s="5"/>
      <c r="AD50" s="104" t="s">
        <v>67</v>
      </c>
      <c r="AE50" s="27">
        <f>AE49</f>
        <v>8</v>
      </c>
      <c r="AF50" s="103">
        <f>$G$50</f>
        <v>187</v>
      </c>
      <c r="AG50" s="64">
        <f>AF50*AE$51</f>
        <v>1496</v>
      </c>
      <c r="AH50" s="64">
        <f t="shared" ref="AH50" si="32">+AG50*1.21</f>
        <v>1810.1599999999999</v>
      </c>
      <c r="AI50" s="33"/>
      <c r="AJ50" s="6"/>
      <c r="AK50" s="104" t="s">
        <v>67</v>
      </c>
      <c r="AL50" s="27">
        <f>AL49</f>
        <v>8</v>
      </c>
      <c r="AM50" s="103">
        <f>$G$50</f>
        <v>187</v>
      </c>
      <c r="AN50" s="64">
        <f>AM50*AL$51</f>
        <v>748</v>
      </c>
      <c r="AO50" s="64">
        <f t="shared" ref="AO50" si="33">+AN50*1.21</f>
        <v>905.07999999999993</v>
      </c>
      <c r="AP50" s="6"/>
      <c r="AQ50" s="104" t="s">
        <v>67</v>
      </c>
      <c r="AR50" s="27">
        <f>AR49</f>
        <v>8</v>
      </c>
      <c r="AS50" s="103">
        <f>$G$50</f>
        <v>187</v>
      </c>
      <c r="AT50" s="64">
        <f>AS50*AR$51</f>
        <v>1496</v>
      </c>
      <c r="AU50" s="64">
        <f t="shared" ref="AU50" si="34">+AT50*1.21</f>
        <v>1810.1599999999999</v>
      </c>
      <c r="AV50" s="6"/>
      <c r="AW50" s="7"/>
      <c r="AX50" s="243"/>
      <c r="AY50" s="243"/>
      <c r="AZ50" s="243"/>
      <c r="BA50" s="243"/>
      <c r="BB50" s="243"/>
      <c r="BC50" s="8"/>
    </row>
    <row r="51" spans="1:55" ht="15" customHeight="1" x14ac:dyDescent="0.3">
      <c r="A51" s="1"/>
      <c r="B51" s="4"/>
      <c r="C51" s="4"/>
      <c r="D51" s="4"/>
      <c r="E51" s="140" t="str">
        <f>$E$13</f>
        <v>Import any 2025</v>
      </c>
      <c r="F51" s="83">
        <f>F$13</f>
        <v>4</v>
      </c>
      <c r="G51" s="84" t="str">
        <f>$G$13</f>
        <v>mesos</v>
      </c>
      <c r="H51" s="67">
        <f>SUM(H48:H50)</f>
        <v>1717.6</v>
      </c>
      <c r="I51" s="67">
        <f>H51*1.21</f>
        <v>2078.2959999999998</v>
      </c>
      <c r="J51" s="10"/>
      <c r="K51" s="146" t="str">
        <f>$K$13</f>
        <v>Import any 2026</v>
      </c>
      <c r="L51" s="83">
        <f>L$13</f>
        <v>12</v>
      </c>
      <c r="M51" s="84" t="s">
        <v>47</v>
      </c>
      <c r="N51" s="67">
        <f>SUM(N48:N50)</f>
        <v>5195.0400000000009</v>
      </c>
      <c r="O51" s="67">
        <f>N51*1.21</f>
        <v>6285.9984000000013</v>
      </c>
      <c r="P51" s="10"/>
      <c r="Q51" s="146" t="str">
        <f>$Q$13</f>
        <v>Import any 2027</v>
      </c>
      <c r="R51" s="83">
        <f>R$13</f>
        <v>8</v>
      </c>
      <c r="S51" s="84" t="s">
        <v>47</v>
      </c>
      <c r="T51" s="67">
        <f>SUM(T48:T50)</f>
        <v>3492.0832</v>
      </c>
      <c r="U51" s="67">
        <f>T51*1.21</f>
        <v>4225.4206720000002</v>
      </c>
      <c r="V51" s="85"/>
      <c r="W51" s="11"/>
      <c r="X51" s="146" t="str">
        <f>$X$13</f>
        <v>Import any 2027</v>
      </c>
      <c r="Y51" s="83">
        <f>Y$13</f>
        <v>4</v>
      </c>
      <c r="Z51" s="84" t="str">
        <f>$Z$13</f>
        <v>mesos</v>
      </c>
      <c r="AA51" s="67">
        <f>SUM(AA48:AA50)</f>
        <v>1746.0416</v>
      </c>
      <c r="AB51" s="67">
        <f>AA51*1.21</f>
        <v>2112.7103360000001</v>
      </c>
      <c r="AC51" s="11"/>
      <c r="AD51" s="140" t="str">
        <f>$AD$13</f>
        <v>Import any 2028</v>
      </c>
      <c r="AE51" s="83">
        <f>AE$13</f>
        <v>8</v>
      </c>
      <c r="AF51" s="84" t="str">
        <f>$AF$13</f>
        <v>mesos</v>
      </c>
      <c r="AG51" s="67">
        <f>SUM(AG48:AG50)</f>
        <v>3521.3808639999997</v>
      </c>
      <c r="AH51" s="67">
        <f>AG51*1.21</f>
        <v>4260.8708454399994</v>
      </c>
      <c r="AI51" s="86"/>
      <c r="AJ51" s="87"/>
      <c r="AK51" s="146" t="str">
        <f>$AK$13</f>
        <v>Import any 2028</v>
      </c>
      <c r="AL51" s="83">
        <f>AL$13</f>
        <v>4</v>
      </c>
      <c r="AM51" s="84" t="str">
        <f>$AM$13</f>
        <v>mesos</v>
      </c>
      <c r="AN51" s="67">
        <f>SUM(AN48:AN50)</f>
        <v>1760.6904319999999</v>
      </c>
      <c r="AO51" s="67">
        <f>AN51*1.21</f>
        <v>2130.4354227199997</v>
      </c>
      <c r="AP51" s="87"/>
      <c r="AQ51" s="146" t="str">
        <f>$AQ$13</f>
        <v>Import any 2029</v>
      </c>
      <c r="AR51" s="83">
        <f>AR$13</f>
        <v>8</v>
      </c>
      <c r="AS51" s="84" t="str">
        <f>$AS$13</f>
        <v>mesos</v>
      </c>
      <c r="AT51" s="67">
        <f>SUM(AT48:AT50)</f>
        <v>3551.2644812799999</v>
      </c>
      <c r="AU51" s="67">
        <f>AT51*1.21</f>
        <v>4297.0300223488002</v>
      </c>
      <c r="AV51" s="6"/>
      <c r="AW51" s="7"/>
      <c r="AX51" s="243"/>
      <c r="AY51" s="243"/>
      <c r="AZ51" s="243"/>
      <c r="BA51" s="243"/>
      <c r="BB51" s="243"/>
      <c r="BC51" s="8"/>
    </row>
    <row r="52" spans="1:55" s="51" customFormat="1" ht="30" customHeight="1" x14ac:dyDescent="0.3">
      <c r="A52" s="36"/>
      <c r="B52" s="37"/>
      <c r="C52" s="37"/>
      <c r="D52" s="37"/>
      <c r="E52" s="37"/>
      <c r="F52" s="37"/>
      <c r="G52" s="37"/>
      <c r="H52" s="37"/>
      <c r="I52" s="114"/>
      <c r="J52" s="37"/>
      <c r="K52" s="41">
        <f>$K$44</f>
        <v>0.02</v>
      </c>
      <c r="L52" s="159" t="s">
        <v>59</v>
      </c>
      <c r="M52" s="159"/>
      <c r="N52" s="159"/>
      <c r="O52" s="159"/>
      <c r="P52" s="37"/>
      <c r="Q52" s="41">
        <f>$Q$44</f>
        <v>0.02</v>
      </c>
      <c r="R52" s="159" t="s">
        <v>59</v>
      </c>
      <c r="S52" s="159"/>
      <c r="T52" s="159"/>
      <c r="U52" s="159"/>
      <c r="V52" s="37"/>
      <c r="W52" s="43"/>
      <c r="X52" s="44"/>
      <c r="Y52" s="45"/>
      <c r="Z52" s="43"/>
      <c r="AA52" s="113"/>
      <c r="AB52" s="113"/>
      <c r="AC52" s="43"/>
      <c r="AD52" s="44">
        <f>$AD$44</f>
        <v>0.02</v>
      </c>
      <c r="AE52" s="168" t="s">
        <v>59</v>
      </c>
      <c r="AF52" s="168"/>
      <c r="AG52" s="168"/>
      <c r="AH52" s="168"/>
      <c r="AI52" s="43"/>
      <c r="AJ52" s="46"/>
      <c r="AK52" s="47"/>
      <c r="AL52" s="48"/>
      <c r="AM52" s="46"/>
      <c r="AN52" s="46"/>
      <c r="AO52" s="112"/>
      <c r="AP52" s="46"/>
      <c r="AQ52" s="47">
        <f>$AQ$44</f>
        <v>0.02</v>
      </c>
      <c r="AR52" s="169" t="s">
        <v>59</v>
      </c>
      <c r="AS52" s="169"/>
      <c r="AT52" s="169"/>
      <c r="AU52" s="169"/>
      <c r="AV52" s="46"/>
      <c r="AW52" s="49"/>
      <c r="AX52" s="243"/>
      <c r="AY52" s="243"/>
      <c r="AZ52" s="243"/>
      <c r="BA52" s="243"/>
      <c r="BB52" s="243"/>
      <c r="BC52" s="50"/>
    </row>
    <row r="53" spans="1:55" ht="24.9" customHeight="1" x14ac:dyDescent="0.3">
      <c r="A53" s="1"/>
      <c r="B53" s="4"/>
      <c r="C53" s="4"/>
      <c r="D53" s="4"/>
      <c r="E53" s="155" t="s">
        <v>16</v>
      </c>
      <c r="F53" s="156"/>
      <c r="G53" s="157"/>
      <c r="H53" s="145" t="s">
        <v>6</v>
      </c>
      <c r="I53" s="145" t="s">
        <v>7</v>
      </c>
      <c r="J53" s="4"/>
      <c r="K53" s="155" t="s">
        <v>16</v>
      </c>
      <c r="L53" s="156"/>
      <c r="M53" s="157"/>
      <c r="N53" s="145" t="s">
        <v>6</v>
      </c>
      <c r="O53" s="145" t="s">
        <v>7</v>
      </c>
      <c r="P53" s="4"/>
      <c r="Q53" s="158" t="s">
        <v>16</v>
      </c>
      <c r="R53" s="158"/>
      <c r="S53" s="158"/>
      <c r="T53" s="145" t="s">
        <v>6</v>
      </c>
      <c r="U53" s="145" t="s">
        <v>7</v>
      </c>
      <c r="V53" s="17"/>
      <c r="W53" s="5"/>
      <c r="X53" s="158" t="s">
        <v>16</v>
      </c>
      <c r="Y53" s="158"/>
      <c r="Z53" s="158"/>
      <c r="AA53" s="145" t="s">
        <v>6</v>
      </c>
      <c r="AB53" s="145" t="s">
        <v>7</v>
      </c>
      <c r="AC53" s="5"/>
      <c r="AD53" s="158" t="s">
        <v>16</v>
      </c>
      <c r="AE53" s="158"/>
      <c r="AF53" s="158"/>
      <c r="AG53" s="145" t="s">
        <v>6</v>
      </c>
      <c r="AH53" s="145" t="s">
        <v>7</v>
      </c>
      <c r="AI53" s="22"/>
      <c r="AJ53" s="6"/>
      <c r="AK53" s="158" t="s">
        <v>16</v>
      </c>
      <c r="AL53" s="170"/>
      <c r="AM53" s="170"/>
      <c r="AN53" s="145" t="s">
        <v>6</v>
      </c>
      <c r="AO53" s="145" t="s">
        <v>7</v>
      </c>
      <c r="AP53" s="6"/>
      <c r="AQ53" s="158" t="s">
        <v>16</v>
      </c>
      <c r="AR53" s="158"/>
      <c r="AS53" s="158"/>
      <c r="AT53" s="145" t="s">
        <v>6</v>
      </c>
      <c r="AU53" s="145" t="s">
        <v>7</v>
      </c>
      <c r="AV53" s="6"/>
      <c r="AW53" s="7"/>
      <c r="AX53" s="243"/>
      <c r="AY53" s="243"/>
      <c r="AZ53" s="243"/>
      <c r="BA53" s="243"/>
      <c r="BB53" s="243"/>
      <c r="BC53" s="8"/>
    </row>
    <row r="54" spans="1:55" ht="15" customHeight="1" x14ac:dyDescent="0.3">
      <c r="A54" s="1"/>
      <c r="B54" s="4"/>
      <c r="C54" s="4"/>
      <c r="D54" s="4"/>
      <c r="E54" s="140" t="str">
        <f>$E$13</f>
        <v>Import any 2025</v>
      </c>
      <c r="F54" s="83">
        <f>F$13</f>
        <v>4</v>
      </c>
      <c r="G54" s="84" t="str">
        <f>$G$13</f>
        <v>mesos</v>
      </c>
      <c r="H54" s="67">
        <f>H13+H29+H34+H43+H51</f>
        <v>413416.64000000007</v>
      </c>
      <c r="I54" s="67">
        <f>H54*1.21</f>
        <v>500234.1344000001</v>
      </c>
      <c r="J54" s="10"/>
      <c r="K54" s="146" t="str">
        <f>$K$13</f>
        <v>Import any 2026</v>
      </c>
      <c r="L54" s="83">
        <f>L$13</f>
        <v>12</v>
      </c>
      <c r="M54" s="84" t="s">
        <v>47</v>
      </c>
      <c r="N54" s="67">
        <f>N13+N29+N34+N43+N51</f>
        <v>1289155.0848000001</v>
      </c>
      <c r="O54" s="67">
        <f>N54*1.21</f>
        <v>1559877.652608</v>
      </c>
      <c r="P54" s="10"/>
      <c r="Q54" s="146" t="str">
        <f>$Q$13</f>
        <v>Import any 2027</v>
      </c>
      <c r="R54" s="83">
        <f>R$13</f>
        <v>8</v>
      </c>
      <c r="S54" s="84" t="s">
        <v>47</v>
      </c>
      <c r="T54" s="67">
        <f>T13+T29+T34+T43+T51</f>
        <v>884900.47129600006</v>
      </c>
      <c r="U54" s="67">
        <f>T54*1.21</f>
        <v>1070729.57026816</v>
      </c>
      <c r="V54" s="85"/>
      <c r="W54" s="11"/>
      <c r="X54" s="146" t="str">
        <f>$X$13</f>
        <v>Import any 2027</v>
      </c>
      <c r="Y54" s="83">
        <f>Y$13</f>
        <v>4</v>
      </c>
      <c r="Z54" s="120" t="str">
        <f>$Z$13</f>
        <v>mesos</v>
      </c>
      <c r="AA54" s="67">
        <f>AA13+AA29+AA34+AA43+AA51</f>
        <v>442450.23564800003</v>
      </c>
      <c r="AB54" s="67">
        <f>AA54*1.21</f>
        <v>535364.78513407998</v>
      </c>
      <c r="AC54" s="11"/>
      <c r="AD54" s="140" t="str">
        <f>$AD$13</f>
        <v>Import any 2028</v>
      </c>
      <c r="AE54" s="83">
        <f>AE$13</f>
        <v>8</v>
      </c>
      <c r="AF54" s="84" t="str">
        <f>$AF$13</f>
        <v>mesos</v>
      </c>
      <c r="AG54" s="67">
        <f>AG13+AG29+AG34+AG43+AG51</f>
        <v>911126.72668287996</v>
      </c>
      <c r="AH54" s="67">
        <f>AG54*1.21</f>
        <v>1102463.3392862848</v>
      </c>
      <c r="AI54" s="86"/>
      <c r="AJ54" s="87"/>
      <c r="AK54" s="146" t="str">
        <f>$AK$13</f>
        <v>Import any 2028</v>
      </c>
      <c r="AL54" s="83">
        <f>AL$13</f>
        <v>4</v>
      </c>
      <c r="AM54" s="84" t="str">
        <f>$AM$13</f>
        <v>mesos</v>
      </c>
      <c r="AN54" s="67">
        <f>AN13+AN29+AN34+AN43+AN51</f>
        <v>455563.36334143998</v>
      </c>
      <c r="AO54" s="67">
        <f>AN54*1.21</f>
        <v>551231.66964314238</v>
      </c>
      <c r="AP54" s="87"/>
      <c r="AQ54" s="146" t="str">
        <f>$AQ$13</f>
        <v>Import any 2029</v>
      </c>
      <c r="AR54" s="83">
        <f>AR$13</f>
        <v>8</v>
      </c>
      <c r="AS54" s="84" t="str">
        <f>$AS$13</f>
        <v>mesos</v>
      </c>
      <c r="AT54" s="67">
        <f>AT13+AT29+AT34+AT43+AT51</f>
        <v>938138.33647632645</v>
      </c>
      <c r="AU54" s="67">
        <f>AT54*1.21</f>
        <v>1135147.387136355</v>
      </c>
      <c r="AV54" s="6"/>
      <c r="AW54" s="7"/>
      <c r="AX54" s="243"/>
      <c r="AY54" s="243"/>
      <c r="AZ54" s="243"/>
      <c r="BA54" s="243"/>
      <c r="BB54" s="243"/>
      <c r="BC54" s="8"/>
    </row>
    <row r="55" spans="1:55" ht="15" customHeight="1" x14ac:dyDescent="0.3">
      <c r="A55" s="1"/>
      <c r="B55" s="4"/>
      <c r="C55" s="4"/>
      <c r="D55" s="4"/>
      <c r="E55" s="37"/>
      <c r="F55" s="37"/>
      <c r="G55" s="37"/>
      <c r="H55" s="37"/>
      <c r="I55" s="37"/>
      <c r="J55" s="37"/>
      <c r="K55" s="37"/>
      <c r="L55" s="37"/>
      <c r="M55" s="37"/>
      <c r="N55" s="37"/>
      <c r="O55" s="37"/>
      <c r="P55" s="4"/>
      <c r="Q55" s="37"/>
      <c r="R55" s="37"/>
      <c r="S55" s="37"/>
      <c r="T55" s="37"/>
      <c r="U55" s="37"/>
      <c r="V55" s="31"/>
      <c r="W55" s="5"/>
      <c r="X55" s="5"/>
      <c r="Y55" s="5"/>
      <c r="Z55" s="5"/>
      <c r="AA55" s="5"/>
      <c r="AB55" s="5"/>
      <c r="AC55" s="5"/>
      <c r="AD55" s="5"/>
      <c r="AE55" s="5"/>
      <c r="AF55" s="5"/>
      <c r="AG55" s="5"/>
      <c r="AH55" s="5"/>
      <c r="AI55" s="33"/>
      <c r="AJ55" s="6"/>
      <c r="AK55" s="6"/>
      <c r="AL55" s="6"/>
      <c r="AM55" s="6"/>
      <c r="AN55" s="6"/>
      <c r="AO55" s="6"/>
      <c r="AP55" s="6"/>
      <c r="AQ55" s="6"/>
      <c r="AR55" s="6"/>
      <c r="AS55" s="6"/>
      <c r="AT55" s="6"/>
      <c r="AU55" s="6"/>
      <c r="AV55" s="6"/>
      <c r="AW55" s="7"/>
      <c r="AX55" s="243"/>
      <c r="AY55" s="243"/>
      <c r="AZ55" s="243"/>
      <c r="BA55" s="243"/>
      <c r="BB55" s="243"/>
      <c r="BC55" s="8"/>
    </row>
    <row r="56" spans="1:55" ht="15" customHeight="1" x14ac:dyDescent="0.3">
      <c r="A56" s="1"/>
      <c r="B56" s="4"/>
      <c r="C56" s="4"/>
      <c r="D56" s="4"/>
      <c r="E56" s="37"/>
      <c r="F56" s="37"/>
      <c r="G56" s="37"/>
      <c r="H56" s="37"/>
      <c r="I56" s="37"/>
      <c r="J56" s="37"/>
      <c r="K56" s="37"/>
      <c r="L56" s="37"/>
      <c r="M56" s="37"/>
      <c r="N56" s="37"/>
      <c r="O56" s="37"/>
      <c r="P56" s="4"/>
      <c r="Q56" s="37"/>
      <c r="R56" s="37"/>
      <c r="S56" s="37"/>
      <c r="T56" s="37"/>
      <c r="U56" s="37"/>
      <c r="V56" s="31"/>
      <c r="W56" s="5"/>
      <c r="X56" s="5"/>
      <c r="Y56" s="5"/>
      <c r="Z56" s="5"/>
      <c r="AA56" s="5"/>
      <c r="AB56" s="5"/>
      <c r="AC56" s="5"/>
      <c r="AD56" s="5"/>
      <c r="AE56" s="5"/>
      <c r="AF56" s="5"/>
      <c r="AG56" s="5"/>
      <c r="AH56" s="5"/>
      <c r="AI56" s="33"/>
      <c r="AJ56" s="6"/>
      <c r="AK56" s="6"/>
      <c r="AL56" s="6"/>
      <c r="AM56" s="6"/>
      <c r="AN56" s="6"/>
      <c r="AO56" s="6"/>
      <c r="AP56" s="6"/>
      <c r="AQ56" s="6"/>
      <c r="AR56" s="6"/>
      <c r="AS56" s="6"/>
      <c r="AT56" s="6"/>
      <c r="AU56" s="6"/>
      <c r="AV56" s="6"/>
      <c r="AW56" s="7"/>
      <c r="AX56" s="243"/>
      <c r="AY56" s="243"/>
      <c r="AZ56" s="243"/>
      <c r="BA56" s="243"/>
      <c r="BB56" s="243"/>
      <c r="BC56" s="8"/>
    </row>
    <row r="57" spans="1:55" ht="30" customHeight="1" x14ac:dyDescent="0.3">
      <c r="A57" s="1"/>
      <c r="B57" s="4"/>
      <c r="C57" s="4"/>
      <c r="D57" s="4"/>
      <c r="E57" s="154" t="s">
        <v>100</v>
      </c>
      <c r="F57" s="154"/>
      <c r="G57" s="154"/>
      <c r="H57" s="145" t="s">
        <v>6</v>
      </c>
      <c r="I57" s="145" t="s">
        <v>7</v>
      </c>
      <c r="J57" s="4"/>
      <c r="K57" s="172" t="s">
        <v>101</v>
      </c>
      <c r="L57" s="172"/>
      <c r="M57" s="172"/>
      <c r="N57" s="145" t="s">
        <v>6</v>
      </c>
      <c r="O57" s="145" t="s">
        <v>7</v>
      </c>
      <c r="P57" s="4"/>
      <c r="Q57" s="183" t="s">
        <v>75</v>
      </c>
      <c r="R57" s="184"/>
      <c r="S57" s="184"/>
      <c r="T57" s="184"/>
      <c r="U57" s="185"/>
      <c r="V57" s="31"/>
      <c r="W57" s="5"/>
      <c r="X57" s="175" t="s">
        <v>89</v>
      </c>
      <c r="Y57" s="175"/>
      <c r="Z57" s="175"/>
      <c r="AA57" s="145" t="s">
        <v>6</v>
      </c>
      <c r="AB57" s="145" t="s">
        <v>7</v>
      </c>
      <c r="AC57" s="5"/>
      <c r="AD57" s="5"/>
      <c r="AE57" s="5"/>
      <c r="AF57" s="5"/>
      <c r="AG57" s="5"/>
      <c r="AH57" s="5"/>
      <c r="AI57" s="33"/>
      <c r="AJ57" s="6"/>
      <c r="AK57" s="175" t="s">
        <v>90</v>
      </c>
      <c r="AL57" s="175"/>
      <c r="AM57" s="175"/>
      <c r="AN57" s="145" t="s">
        <v>6</v>
      </c>
      <c r="AO57" s="145" t="s">
        <v>7</v>
      </c>
      <c r="AP57" s="6"/>
      <c r="AQ57" s="6"/>
      <c r="AR57" s="6"/>
      <c r="AS57" s="6"/>
      <c r="AT57" s="6"/>
      <c r="AU57" s="6"/>
      <c r="AV57" s="6"/>
      <c r="AW57" s="7"/>
      <c r="AX57" s="243"/>
      <c r="AY57" s="243"/>
      <c r="AZ57" s="243"/>
      <c r="BA57" s="243"/>
      <c r="BB57" s="243"/>
      <c r="BC57" s="8"/>
    </row>
    <row r="58" spans="1:55" ht="15" customHeight="1" x14ac:dyDescent="0.3">
      <c r="A58" s="1"/>
      <c r="B58" s="4"/>
      <c r="C58" s="4"/>
      <c r="D58" s="4"/>
      <c r="E58" s="139" t="str">
        <f>$E$13</f>
        <v>Import any 2025</v>
      </c>
      <c r="F58" s="100">
        <f>$F$13</f>
        <v>4</v>
      </c>
      <c r="G58" s="118" t="str">
        <f>$G$13</f>
        <v>mesos</v>
      </c>
      <c r="H58" s="99">
        <f>H17+H43+H51</f>
        <v>313726.58506400004</v>
      </c>
      <c r="I58" s="99">
        <f>H58*1.21</f>
        <v>379609.16792744002</v>
      </c>
      <c r="J58" s="4"/>
      <c r="K58" s="119" t="s">
        <v>19</v>
      </c>
      <c r="L58" s="93" t="s">
        <v>78</v>
      </c>
      <c r="M58" s="94" t="s">
        <v>55</v>
      </c>
      <c r="N58" s="102">
        <f>H61</f>
        <v>1963173.196064794</v>
      </c>
      <c r="O58" s="99">
        <f>N58*1.21</f>
        <v>2375439.5672384007</v>
      </c>
      <c r="P58" s="4"/>
      <c r="Q58" s="186"/>
      <c r="R58" s="187"/>
      <c r="S58" s="187"/>
      <c r="T58" s="187"/>
      <c r="U58" s="188"/>
      <c r="V58" s="31"/>
      <c r="W58" s="5"/>
      <c r="X58" s="139" t="str">
        <f>$X$13</f>
        <v>Import any 2027</v>
      </c>
      <c r="Y58" s="100">
        <f>Y$13</f>
        <v>4</v>
      </c>
      <c r="Z58" s="118" t="str">
        <f>$Z$13</f>
        <v>mesos</v>
      </c>
      <c r="AA58" s="99">
        <f>AA17+AA43+AA51</f>
        <v>335662.24880055682</v>
      </c>
      <c r="AB58" s="99">
        <f>AA58*1.21</f>
        <v>406151.32104867371</v>
      </c>
      <c r="AC58" s="5"/>
      <c r="AD58" s="5"/>
      <c r="AE58" s="5"/>
      <c r="AF58" s="5"/>
      <c r="AG58" s="5"/>
      <c r="AH58" s="5"/>
      <c r="AI58" s="33"/>
      <c r="AJ58" s="6"/>
      <c r="AK58" s="142" t="str">
        <f>$AK$13</f>
        <v>Import any 2028</v>
      </c>
      <c r="AL58" s="100">
        <f>AL$13</f>
        <v>4</v>
      </c>
      <c r="AM58" s="81" t="str">
        <f>$AM$13</f>
        <v>mesos</v>
      </c>
      <c r="AN58" s="99">
        <f>AN17+AN43+AN51</f>
        <v>345571.7368885735</v>
      </c>
      <c r="AO58" s="99">
        <f t="shared" ref="AO58:AO60" si="35">AN58*1.21</f>
        <v>418141.80163517391</v>
      </c>
      <c r="AP58" s="6"/>
      <c r="AQ58" s="6"/>
      <c r="AR58" s="6"/>
      <c r="AS58" s="6"/>
      <c r="AT58" s="6"/>
      <c r="AU58" s="6"/>
      <c r="AV58" s="6"/>
      <c r="AW58" s="7"/>
      <c r="AX58" s="243"/>
      <c r="AY58" s="243"/>
      <c r="AZ58" s="243"/>
      <c r="BA58" s="243"/>
      <c r="BB58" s="243"/>
      <c r="BC58" s="8"/>
    </row>
    <row r="59" spans="1:55" ht="15" customHeight="1" x14ac:dyDescent="0.3">
      <c r="A59" s="1"/>
      <c r="B59" s="4"/>
      <c r="C59" s="4"/>
      <c r="D59" s="4"/>
      <c r="E59" s="142" t="str">
        <f>$K$13</f>
        <v>Import any 2026</v>
      </c>
      <c r="F59" s="80">
        <f>$L$13</f>
        <v>12</v>
      </c>
      <c r="G59" s="118" t="s">
        <v>47</v>
      </c>
      <c r="H59" s="64">
        <f>N17+N43+N51</f>
        <v>978122.11339968012</v>
      </c>
      <c r="I59" s="64">
        <f t="shared" ref="I59:I61" si="36">H59*1.21</f>
        <v>1183527.757213613</v>
      </c>
      <c r="J59" s="4"/>
      <c r="K59" s="139" t="s">
        <v>20</v>
      </c>
      <c r="L59" s="91" t="s">
        <v>54</v>
      </c>
      <c r="M59" s="92" t="s">
        <v>56</v>
      </c>
      <c r="N59" s="64">
        <f>AA60</f>
        <v>1026805.7225777039</v>
      </c>
      <c r="O59" s="64">
        <f t="shared" ref="O59:O61" si="37">N59*1.21</f>
        <v>1242434.9243190216</v>
      </c>
      <c r="P59" s="4"/>
      <c r="Q59" s="186"/>
      <c r="R59" s="187"/>
      <c r="S59" s="187"/>
      <c r="T59" s="187"/>
      <c r="U59" s="188"/>
      <c r="V59" s="31"/>
      <c r="W59" s="5"/>
      <c r="X59" s="142" t="str">
        <f>$AD$13</f>
        <v>Import any 2028</v>
      </c>
      <c r="Y59" s="80">
        <f>AE$13</f>
        <v>8</v>
      </c>
      <c r="Z59" s="118" t="s">
        <v>47</v>
      </c>
      <c r="AA59" s="64">
        <f>AG17+AG43+AG51</f>
        <v>691143.47377714701</v>
      </c>
      <c r="AB59" s="64">
        <f t="shared" ref="AB59:AB60" si="38">AA59*1.21</f>
        <v>836283.60327034781</v>
      </c>
      <c r="AC59" s="5"/>
      <c r="AD59" s="5"/>
      <c r="AE59" s="5"/>
      <c r="AF59" s="5"/>
      <c r="AG59" s="5"/>
      <c r="AH59" s="5"/>
      <c r="AI59" s="33"/>
      <c r="AJ59" s="6"/>
      <c r="AK59" s="142" t="str">
        <f>$AQ$13</f>
        <v>Import any 2029</v>
      </c>
      <c r="AL59" s="80">
        <f>AR$13</f>
        <v>8</v>
      </c>
      <c r="AM59" s="81" t="str">
        <f>$AS$13</f>
        <v>mesos</v>
      </c>
      <c r="AN59" s="64">
        <f>AT17+AT43+AT51</f>
        <v>711555.58598342142</v>
      </c>
      <c r="AO59" s="64">
        <f t="shared" si="35"/>
        <v>860982.25903993985</v>
      </c>
      <c r="AP59" s="6"/>
      <c r="AQ59" s="6"/>
      <c r="AR59" s="6"/>
      <c r="AS59" s="6"/>
      <c r="AT59" s="6"/>
      <c r="AU59" s="6"/>
      <c r="AV59" s="6"/>
      <c r="AW59" s="7"/>
      <c r="AX59" s="243"/>
      <c r="AY59" s="243"/>
      <c r="AZ59" s="243"/>
      <c r="BA59" s="243"/>
      <c r="BB59" s="243"/>
      <c r="BC59" s="8"/>
    </row>
    <row r="60" spans="1:55" ht="15" customHeight="1" x14ac:dyDescent="0.3">
      <c r="A60" s="1"/>
      <c r="B60" s="4"/>
      <c r="C60" s="4"/>
      <c r="D60" s="4"/>
      <c r="E60" s="142" t="str">
        <f>$Q$13</f>
        <v>Import any 2027</v>
      </c>
      <c r="F60" s="80">
        <f>$R$13</f>
        <v>8</v>
      </c>
      <c r="G60" s="118" t="s">
        <v>47</v>
      </c>
      <c r="H60" s="64">
        <f>T17+T43+T51</f>
        <v>671324.49760111363</v>
      </c>
      <c r="I60" s="64">
        <f t="shared" si="36"/>
        <v>812302.64209734742</v>
      </c>
      <c r="J60" s="4"/>
      <c r="K60" s="139" t="s">
        <v>21</v>
      </c>
      <c r="L60" s="91" t="s">
        <v>79</v>
      </c>
      <c r="M60" s="92" t="s">
        <v>56</v>
      </c>
      <c r="N60" s="64">
        <f>AN60</f>
        <v>1057127.3228719949</v>
      </c>
      <c r="O60" s="64">
        <f t="shared" si="37"/>
        <v>1279124.0606751139</v>
      </c>
      <c r="P60" s="4"/>
      <c r="Q60" s="186"/>
      <c r="R60" s="187"/>
      <c r="S60" s="187"/>
      <c r="T60" s="187"/>
      <c r="U60" s="188"/>
      <c r="V60" s="31"/>
      <c r="W60" s="5"/>
      <c r="X60" s="65"/>
      <c r="Y60" s="66"/>
      <c r="Z60" s="141" t="s">
        <v>18</v>
      </c>
      <c r="AA60" s="67">
        <f>SUM(AA58:AA59)</f>
        <v>1026805.7225777039</v>
      </c>
      <c r="AB60" s="67">
        <f t="shared" si="38"/>
        <v>1242434.9243190216</v>
      </c>
      <c r="AC60" s="5"/>
      <c r="AD60" s="5"/>
      <c r="AE60" s="5"/>
      <c r="AF60" s="5"/>
      <c r="AG60" s="5"/>
      <c r="AH60" s="5"/>
      <c r="AI60" s="33"/>
      <c r="AJ60" s="6"/>
      <c r="AK60" s="65"/>
      <c r="AL60" s="66"/>
      <c r="AM60" s="141" t="s">
        <v>18</v>
      </c>
      <c r="AN60" s="67">
        <f>SUM(AN58:AN59)</f>
        <v>1057127.3228719949</v>
      </c>
      <c r="AO60" s="67">
        <f t="shared" si="35"/>
        <v>1279124.0606751139</v>
      </c>
      <c r="AP60" s="6"/>
      <c r="AQ60" s="6"/>
      <c r="AR60" s="6"/>
      <c r="AS60" s="6"/>
      <c r="AT60" s="6"/>
      <c r="AU60" s="6"/>
      <c r="AV60" s="6"/>
      <c r="AW60" s="7"/>
      <c r="AX60" s="243"/>
      <c r="AY60" s="243"/>
      <c r="AZ60" s="243"/>
      <c r="BA60" s="243"/>
      <c r="BB60" s="243"/>
      <c r="BC60" s="8"/>
    </row>
    <row r="61" spans="1:55" ht="15" customHeight="1" x14ac:dyDescent="0.3">
      <c r="A61" s="1"/>
      <c r="B61" s="4"/>
      <c r="C61" s="4"/>
      <c r="D61" s="4"/>
      <c r="E61" s="65"/>
      <c r="F61" s="88"/>
      <c r="G61" s="141" t="s">
        <v>18</v>
      </c>
      <c r="H61" s="67">
        <f>SUM(H58:H60)</f>
        <v>1963173.196064794</v>
      </c>
      <c r="I61" s="95">
        <f t="shared" si="36"/>
        <v>2375439.5672384007</v>
      </c>
      <c r="J61" s="10"/>
      <c r="K61" s="89"/>
      <c r="L61" s="88"/>
      <c r="M61" s="141" t="s">
        <v>18</v>
      </c>
      <c r="N61" s="67">
        <f>SUM(N58:N60)</f>
        <v>4047106.2415144928</v>
      </c>
      <c r="O61" s="67">
        <f t="shared" si="37"/>
        <v>4896998.5522325365</v>
      </c>
      <c r="P61" s="4"/>
      <c r="Q61" s="186"/>
      <c r="R61" s="187"/>
      <c r="S61" s="187"/>
      <c r="T61" s="187"/>
      <c r="U61" s="188"/>
      <c r="V61" s="31"/>
      <c r="W61" s="5"/>
      <c r="X61" s="5"/>
      <c r="Y61" s="5"/>
      <c r="Z61" s="5"/>
      <c r="AA61" s="5"/>
      <c r="AB61" s="5"/>
      <c r="AC61" s="5"/>
      <c r="AD61" s="5"/>
      <c r="AE61" s="5"/>
      <c r="AF61" s="5"/>
      <c r="AG61" s="5"/>
      <c r="AH61" s="5"/>
      <c r="AI61" s="33"/>
      <c r="AJ61" s="6"/>
      <c r="AK61" s="6"/>
      <c r="AL61" s="6"/>
      <c r="AM61" s="6"/>
      <c r="AN61" s="6"/>
      <c r="AO61" s="6"/>
      <c r="AP61" s="6"/>
      <c r="AQ61" s="6"/>
      <c r="AR61" s="6"/>
      <c r="AS61" s="6"/>
      <c r="AT61" s="6"/>
      <c r="AU61" s="6"/>
      <c r="AV61" s="6"/>
      <c r="AW61" s="7"/>
      <c r="AX61" s="243"/>
      <c r="AY61" s="243"/>
      <c r="AZ61" s="243"/>
      <c r="BA61" s="243"/>
      <c r="BB61" s="243"/>
      <c r="BC61" s="8"/>
    </row>
    <row r="62" spans="1:55" ht="15" customHeight="1" x14ac:dyDescent="0.3">
      <c r="A62" s="1"/>
      <c r="B62" s="4"/>
      <c r="C62" s="4"/>
      <c r="D62" s="4"/>
      <c r="E62" s="37"/>
      <c r="F62" s="37"/>
      <c r="G62" s="37"/>
      <c r="H62" s="114"/>
      <c r="I62" s="37"/>
      <c r="J62" s="37"/>
      <c r="K62" s="37"/>
      <c r="L62" s="37"/>
      <c r="M62" s="37"/>
      <c r="N62" s="114"/>
      <c r="O62" s="37"/>
      <c r="P62" s="4"/>
      <c r="Q62" s="186"/>
      <c r="R62" s="187"/>
      <c r="S62" s="187"/>
      <c r="T62" s="187"/>
      <c r="U62" s="188"/>
      <c r="V62" s="31"/>
      <c r="W62" s="5"/>
      <c r="X62" s="5"/>
      <c r="Y62" s="5"/>
      <c r="Z62" s="5"/>
      <c r="AA62" s="5"/>
      <c r="AB62" s="5"/>
      <c r="AC62" s="5"/>
      <c r="AD62" s="5"/>
      <c r="AE62" s="5"/>
      <c r="AF62" s="5"/>
      <c r="AG62" s="5"/>
      <c r="AH62" s="5"/>
      <c r="AI62" s="33"/>
      <c r="AJ62" s="6"/>
      <c r="AK62" s="6"/>
      <c r="AL62" s="6"/>
      <c r="AM62" s="6"/>
      <c r="AN62" s="6"/>
      <c r="AO62" s="6"/>
      <c r="AP62" s="6"/>
      <c r="AQ62" s="6"/>
      <c r="AR62" s="6"/>
      <c r="AS62" s="6"/>
      <c r="AT62" s="6"/>
      <c r="AU62" s="6"/>
      <c r="AV62" s="6"/>
      <c r="AW62" s="7"/>
      <c r="AX62" s="243"/>
      <c r="AY62" s="243"/>
      <c r="AZ62" s="243"/>
      <c r="BA62" s="243"/>
      <c r="BB62" s="243"/>
      <c r="BC62" s="8"/>
    </row>
    <row r="63" spans="1:55" ht="30" customHeight="1" x14ac:dyDescent="0.3">
      <c r="A63" s="1"/>
      <c r="B63" s="4"/>
      <c r="C63" s="4"/>
      <c r="D63" s="4"/>
      <c r="E63" s="154" t="s">
        <v>53</v>
      </c>
      <c r="F63" s="154"/>
      <c r="G63" s="154"/>
      <c r="H63" s="145" t="s">
        <v>6</v>
      </c>
      <c r="I63" s="145" t="s">
        <v>7</v>
      </c>
      <c r="J63" s="4"/>
      <c r="K63" s="172" t="s">
        <v>52</v>
      </c>
      <c r="L63" s="172"/>
      <c r="M63" s="172"/>
      <c r="N63" s="145" t="s">
        <v>6</v>
      </c>
      <c r="O63" s="145" t="s">
        <v>7</v>
      </c>
      <c r="P63" s="4"/>
      <c r="Q63" s="186"/>
      <c r="R63" s="187"/>
      <c r="S63" s="187"/>
      <c r="T63" s="187"/>
      <c r="U63" s="188"/>
      <c r="V63" s="31"/>
      <c r="W63" s="5"/>
      <c r="X63" s="175" t="s">
        <v>48</v>
      </c>
      <c r="Y63" s="175"/>
      <c r="Z63" s="175"/>
      <c r="AA63" s="145" t="s">
        <v>6</v>
      </c>
      <c r="AB63" s="145" t="s">
        <v>7</v>
      </c>
      <c r="AC63" s="5"/>
      <c r="AD63" s="5"/>
      <c r="AE63" s="5"/>
      <c r="AF63" s="5"/>
      <c r="AG63" s="5"/>
      <c r="AH63" s="5"/>
      <c r="AI63" s="33"/>
      <c r="AJ63" s="6"/>
      <c r="AK63" s="175" t="s">
        <v>51</v>
      </c>
      <c r="AL63" s="175"/>
      <c r="AM63" s="175"/>
      <c r="AN63" s="145" t="s">
        <v>6</v>
      </c>
      <c r="AO63" s="145" t="s">
        <v>7</v>
      </c>
      <c r="AP63" s="6"/>
      <c r="AQ63" s="6"/>
      <c r="AR63" s="6"/>
      <c r="AS63" s="6"/>
      <c r="AT63" s="6"/>
      <c r="AU63" s="6"/>
      <c r="AV63" s="6"/>
      <c r="AW63" s="7"/>
      <c r="AX63" s="243"/>
      <c r="AY63" s="243"/>
      <c r="AZ63" s="243"/>
      <c r="BA63" s="243"/>
      <c r="BB63" s="243"/>
      <c r="BC63" s="8"/>
    </row>
    <row r="64" spans="1:55" ht="15" customHeight="1" x14ac:dyDescent="0.3">
      <c r="A64" s="1"/>
      <c r="B64" s="4"/>
      <c r="C64" s="4"/>
      <c r="D64" s="4"/>
      <c r="E64" s="139" t="str">
        <f>$E$13</f>
        <v>Import any 2025</v>
      </c>
      <c r="F64" s="100">
        <f>$F$13</f>
        <v>4</v>
      </c>
      <c r="G64" s="81" t="str">
        <f>$G$13</f>
        <v>mesos</v>
      </c>
      <c r="H64" s="99">
        <f>H20+H34</f>
        <v>12231.524936000003</v>
      </c>
      <c r="I64" s="99">
        <f>H64*1.21</f>
        <v>14800.145172560004</v>
      </c>
      <c r="J64" s="4"/>
      <c r="K64" s="139" t="s">
        <v>19</v>
      </c>
      <c r="L64" s="93" t="str">
        <f>$L$58</f>
        <v>2025 - 2027</v>
      </c>
      <c r="M64" s="94" t="s">
        <v>55</v>
      </c>
      <c r="N64" s="102">
        <f>H67</f>
        <v>76598.701759206408</v>
      </c>
      <c r="O64" s="99">
        <f>N64*1.21</f>
        <v>92684.429128639749</v>
      </c>
      <c r="P64" s="4"/>
      <c r="Q64" s="186"/>
      <c r="R64" s="187"/>
      <c r="S64" s="187"/>
      <c r="T64" s="187"/>
      <c r="U64" s="188"/>
      <c r="V64" s="31"/>
      <c r="W64" s="5"/>
      <c r="X64" s="139" t="str">
        <f>$X$13</f>
        <v>Import any 2027</v>
      </c>
      <c r="Y64" s="100">
        <f>Y$13</f>
        <v>4</v>
      </c>
      <c r="Z64" s="81" t="str">
        <f>$Z$13</f>
        <v>mesos</v>
      </c>
      <c r="AA64" s="99">
        <f>AA20+AA34</f>
        <v>13102.409511443204</v>
      </c>
      <c r="AB64" s="99">
        <f t="shared" ref="AB64:AB66" si="39">AA64*1.21</f>
        <v>15853.915508846276</v>
      </c>
      <c r="AC64" s="5"/>
      <c r="AD64" s="5"/>
      <c r="AE64" s="5"/>
      <c r="AF64" s="5"/>
      <c r="AG64" s="5"/>
      <c r="AH64" s="5"/>
      <c r="AI64" s="33"/>
      <c r="AJ64" s="6"/>
      <c r="AK64" s="142" t="str">
        <f>$AK$13</f>
        <v>Import any 2028</v>
      </c>
      <c r="AL64" s="100">
        <f>AL$13</f>
        <v>4</v>
      </c>
      <c r="AM64" s="81" t="str">
        <f>$AM$13</f>
        <v>mesos</v>
      </c>
      <c r="AN64" s="99">
        <f>AN20+AN34</f>
        <v>13495.481796786498</v>
      </c>
      <c r="AO64" s="99">
        <f t="shared" ref="AO64:AO66" si="40">AN64*1.21</f>
        <v>16329.532974111662</v>
      </c>
      <c r="AP64" s="6"/>
      <c r="AQ64" s="6"/>
      <c r="AR64" s="6"/>
      <c r="AS64" s="6"/>
      <c r="AT64" s="6"/>
      <c r="AU64" s="6"/>
      <c r="AV64" s="6"/>
      <c r="AW64" s="7"/>
      <c r="AX64" s="243"/>
      <c r="AY64" s="243"/>
      <c r="AZ64" s="243"/>
      <c r="BA64" s="243"/>
      <c r="BB64" s="243"/>
      <c r="BC64" s="8"/>
    </row>
    <row r="65" spans="1:55" ht="15" customHeight="1" x14ac:dyDescent="0.3">
      <c r="A65" s="1"/>
      <c r="B65" s="4"/>
      <c r="C65" s="4"/>
      <c r="D65" s="4"/>
      <c r="E65" s="142" t="str">
        <f>$K$13</f>
        <v>Import any 2026</v>
      </c>
      <c r="F65" s="80">
        <f>$L$13</f>
        <v>12</v>
      </c>
      <c r="G65" s="81" t="s">
        <v>47</v>
      </c>
      <c r="H65" s="64">
        <f>N20+N34</f>
        <v>38162.357800320002</v>
      </c>
      <c r="I65" s="64">
        <f t="shared" ref="I65:I67" si="41">H65*1.21</f>
        <v>46176.4529383872</v>
      </c>
      <c r="J65" s="4"/>
      <c r="K65" s="139" t="s">
        <v>20</v>
      </c>
      <c r="L65" s="91" t="str">
        <f>$L$59</f>
        <v>2027 - 2028</v>
      </c>
      <c r="M65" s="92" t="s">
        <v>56</v>
      </c>
      <c r="N65" s="64">
        <f>AA66</f>
        <v>40093.373105016202</v>
      </c>
      <c r="O65" s="64">
        <f t="shared" ref="O65:O67" si="42">N65*1.21</f>
        <v>48512.981457069603</v>
      </c>
      <c r="P65" s="4"/>
      <c r="Q65" s="186"/>
      <c r="R65" s="187"/>
      <c r="S65" s="187"/>
      <c r="T65" s="187"/>
      <c r="U65" s="188"/>
      <c r="V65" s="31"/>
      <c r="W65" s="5"/>
      <c r="X65" s="142" t="str">
        <f>$AD$13</f>
        <v>Import any 2028</v>
      </c>
      <c r="Y65" s="80">
        <f>AE$13</f>
        <v>8</v>
      </c>
      <c r="Z65" s="81" t="s">
        <v>47</v>
      </c>
      <c r="AA65" s="64">
        <f>AG20+AG34</f>
        <v>26990.963593572997</v>
      </c>
      <c r="AB65" s="64">
        <f t="shared" si="39"/>
        <v>32659.065948223324</v>
      </c>
      <c r="AC65" s="5"/>
      <c r="AD65" s="5"/>
      <c r="AE65" s="5"/>
      <c r="AF65" s="5"/>
      <c r="AG65" s="5"/>
      <c r="AH65" s="5"/>
      <c r="AI65" s="33"/>
      <c r="AJ65" s="6"/>
      <c r="AK65" s="142" t="str">
        <f>$AQ$13</f>
        <v>Import any 2029</v>
      </c>
      <c r="AL65" s="80">
        <f>AR$13</f>
        <v>8</v>
      </c>
      <c r="AM65" s="81" t="str">
        <f>$AS$13</f>
        <v>mesos</v>
      </c>
      <c r="AN65" s="64">
        <f>AT20+AT34</f>
        <v>27800.692501380181</v>
      </c>
      <c r="AO65" s="64">
        <f t="shared" si="40"/>
        <v>33638.837926670021</v>
      </c>
      <c r="AP65" s="6"/>
      <c r="AQ65" s="6"/>
      <c r="AR65" s="6"/>
      <c r="AS65" s="6"/>
      <c r="AT65" s="6"/>
      <c r="AU65" s="6"/>
      <c r="AV65" s="6"/>
      <c r="AW65" s="7"/>
      <c r="AX65" s="243"/>
      <c r="AY65" s="243"/>
      <c r="AZ65" s="243"/>
      <c r="BA65" s="243"/>
      <c r="BB65" s="243"/>
      <c r="BC65" s="8"/>
    </row>
    <row r="66" spans="1:55" ht="15" customHeight="1" x14ac:dyDescent="0.3">
      <c r="A66" s="1"/>
      <c r="B66" s="4"/>
      <c r="C66" s="4"/>
      <c r="D66" s="4"/>
      <c r="E66" s="142" t="str">
        <f>$Q$13</f>
        <v>Import any 2027</v>
      </c>
      <c r="F66" s="80">
        <f>$R$13</f>
        <v>8</v>
      </c>
      <c r="G66" s="81" t="s">
        <v>47</v>
      </c>
      <c r="H66" s="64">
        <f>T20+T34</f>
        <v>26204.819022886408</v>
      </c>
      <c r="I66" s="64">
        <f t="shared" si="41"/>
        <v>31707.831017692552</v>
      </c>
      <c r="J66" s="4"/>
      <c r="K66" s="139" t="s">
        <v>21</v>
      </c>
      <c r="L66" s="91" t="str">
        <f>$L$60</f>
        <v>2028 - 2029</v>
      </c>
      <c r="M66" s="92" t="s">
        <v>56</v>
      </c>
      <c r="N66" s="64">
        <f>AN66</f>
        <v>41296.174298166676</v>
      </c>
      <c r="O66" s="64">
        <f t="shared" si="42"/>
        <v>49968.37090078168</v>
      </c>
      <c r="P66" s="4"/>
      <c r="Q66" s="186"/>
      <c r="R66" s="187"/>
      <c r="S66" s="187"/>
      <c r="T66" s="187"/>
      <c r="U66" s="188"/>
      <c r="V66" s="31"/>
      <c r="W66" s="5"/>
      <c r="X66" s="65"/>
      <c r="Y66" s="66"/>
      <c r="Z66" s="141" t="s">
        <v>18</v>
      </c>
      <c r="AA66" s="67">
        <f>SUM(AA64:AA65)</f>
        <v>40093.373105016202</v>
      </c>
      <c r="AB66" s="67">
        <f t="shared" si="39"/>
        <v>48512.981457069603</v>
      </c>
      <c r="AC66" s="5"/>
      <c r="AD66" s="5"/>
      <c r="AE66" s="5"/>
      <c r="AF66" s="5"/>
      <c r="AG66" s="5"/>
      <c r="AH66" s="5"/>
      <c r="AI66" s="33"/>
      <c r="AJ66" s="6"/>
      <c r="AK66" s="65"/>
      <c r="AL66" s="66"/>
      <c r="AM66" s="141" t="s">
        <v>18</v>
      </c>
      <c r="AN66" s="67">
        <f>SUM(AN64:AN65)</f>
        <v>41296.174298166676</v>
      </c>
      <c r="AO66" s="67">
        <f t="shared" si="40"/>
        <v>49968.37090078168</v>
      </c>
      <c r="AP66" s="6"/>
      <c r="AQ66" s="6"/>
      <c r="AR66" s="6"/>
      <c r="AS66" s="6"/>
      <c r="AT66" s="6"/>
      <c r="AU66" s="6"/>
      <c r="AV66" s="6"/>
      <c r="AW66" s="7"/>
      <c r="AX66" s="243"/>
      <c r="AY66" s="243"/>
      <c r="AZ66" s="243"/>
      <c r="BA66" s="243"/>
      <c r="BB66" s="243"/>
      <c r="BC66" s="8"/>
    </row>
    <row r="67" spans="1:55" ht="15" customHeight="1" x14ac:dyDescent="0.3">
      <c r="A67" s="1"/>
      <c r="B67" s="4"/>
      <c r="C67" s="4"/>
      <c r="D67" s="4"/>
      <c r="E67" s="89"/>
      <c r="F67" s="88"/>
      <c r="G67" s="141" t="s">
        <v>18</v>
      </c>
      <c r="H67" s="67">
        <f>SUM(H64:H66)</f>
        <v>76598.701759206408</v>
      </c>
      <c r="I67" s="95">
        <f t="shared" si="41"/>
        <v>92684.429128639749</v>
      </c>
      <c r="J67" s="10"/>
      <c r="K67" s="89"/>
      <c r="L67" s="88"/>
      <c r="M67" s="141" t="s">
        <v>18</v>
      </c>
      <c r="N67" s="67">
        <f>SUM(N64:N66)</f>
        <v>157988.24916238929</v>
      </c>
      <c r="O67" s="67">
        <f t="shared" si="42"/>
        <v>191165.78148649103</v>
      </c>
      <c r="P67" s="4"/>
      <c r="Q67" s="189"/>
      <c r="R67" s="190"/>
      <c r="S67" s="190"/>
      <c r="T67" s="190"/>
      <c r="U67" s="191"/>
      <c r="V67" s="31"/>
      <c r="W67" s="5"/>
      <c r="X67" s="5"/>
      <c r="Y67" s="5"/>
      <c r="Z67" s="5"/>
      <c r="AA67" s="5"/>
      <c r="AB67" s="5"/>
      <c r="AC67" s="5"/>
      <c r="AD67" s="5"/>
      <c r="AE67" s="5"/>
      <c r="AF67" s="5"/>
      <c r="AG67" s="5"/>
      <c r="AH67" s="5"/>
      <c r="AI67" s="33"/>
      <c r="AJ67" s="6"/>
      <c r="AK67" s="6"/>
      <c r="AL67" s="6"/>
      <c r="AM67" s="6"/>
      <c r="AN67" s="6"/>
      <c r="AO67" s="6"/>
      <c r="AP67" s="6"/>
      <c r="AQ67" s="6"/>
      <c r="AR67" s="6"/>
      <c r="AS67" s="6"/>
      <c r="AT67" s="6"/>
      <c r="AU67" s="6"/>
      <c r="AV67" s="6"/>
      <c r="AW67" s="7"/>
      <c r="AX67" s="243"/>
      <c r="AY67" s="243"/>
      <c r="AZ67" s="243"/>
      <c r="BA67" s="243"/>
      <c r="BB67" s="243"/>
      <c r="BC67" s="8"/>
    </row>
    <row r="68" spans="1:55" ht="15" customHeight="1" x14ac:dyDescent="0.3">
      <c r="A68" s="1"/>
      <c r="B68" s="4"/>
      <c r="C68" s="4"/>
      <c r="D68" s="4"/>
      <c r="E68" s="37"/>
      <c r="F68" s="37"/>
      <c r="G68" s="37"/>
      <c r="H68" s="114"/>
      <c r="I68" s="37"/>
      <c r="J68" s="37"/>
      <c r="K68" s="37"/>
      <c r="L68" s="37"/>
      <c r="M68" s="37"/>
      <c r="N68" s="114"/>
      <c r="O68" s="37"/>
      <c r="P68" s="4"/>
      <c r="Q68" s="37"/>
      <c r="R68" s="37"/>
      <c r="S68" s="37"/>
      <c r="T68" s="37"/>
      <c r="U68" s="37"/>
      <c r="V68" s="31"/>
      <c r="W68" s="5"/>
      <c r="X68" s="5"/>
      <c r="Y68" s="5"/>
      <c r="Z68" s="5"/>
      <c r="AA68" s="5"/>
      <c r="AB68" s="5"/>
      <c r="AC68" s="5"/>
      <c r="AD68" s="5"/>
      <c r="AE68" s="5"/>
      <c r="AF68" s="5"/>
      <c r="AG68" s="5"/>
      <c r="AH68" s="5"/>
      <c r="AI68" s="33"/>
      <c r="AJ68" s="6"/>
      <c r="AK68" s="6"/>
      <c r="AL68" s="6"/>
      <c r="AM68" s="6"/>
      <c r="AN68" s="6"/>
      <c r="AO68" s="6"/>
      <c r="AP68" s="6"/>
      <c r="AQ68" s="6"/>
      <c r="AR68" s="6"/>
      <c r="AS68" s="6"/>
      <c r="AT68" s="6"/>
      <c r="AU68" s="6"/>
      <c r="AV68" s="6"/>
      <c r="AW68" s="7"/>
      <c r="AX68" s="243"/>
      <c r="AY68" s="243"/>
      <c r="AZ68" s="243"/>
      <c r="BA68" s="243"/>
      <c r="BB68" s="243"/>
      <c r="BC68" s="8"/>
    </row>
    <row r="69" spans="1:55" ht="30" customHeight="1" x14ac:dyDescent="0.3">
      <c r="A69" s="1"/>
      <c r="B69" s="4"/>
      <c r="C69" s="4"/>
      <c r="D69" s="4"/>
      <c r="E69" s="154" t="s">
        <v>104</v>
      </c>
      <c r="F69" s="154"/>
      <c r="G69" s="154"/>
      <c r="H69" s="145" t="s">
        <v>6</v>
      </c>
      <c r="I69" s="145" t="s">
        <v>7</v>
      </c>
      <c r="J69" s="4"/>
      <c r="K69" s="172" t="s">
        <v>105</v>
      </c>
      <c r="L69" s="172"/>
      <c r="M69" s="172"/>
      <c r="N69" s="145" t="s">
        <v>6</v>
      </c>
      <c r="O69" s="145" t="s">
        <v>7</v>
      </c>
      <c r="P69" s="4"/>
      <c r="Q69" s="248" t="s">
        <v>62</v>
      </c>
      <c r="R69" s="249"/>
      <c r="S69" s="144" t="s">
        <v>61</v>
      </c>
      <c r="T69" s="144" t="s">
        <v>60</v>
      </c>
      <c r="U69" s="144" t="s">
        <v>63</v>
      </c>
      <c r="V69" s="31"/>
      <c r="W69" s="5"/>
      <c r="X69" s="175" t="s">
        <v>49</v>
      </c>
      <c r="Y69" s="175"/>
      <c r="Z69" s="175"/>
      <c r="AA69" s="145" t="s">
        <v>6</v>
      </c>
      <c r="AB69" s="145" t="s">
        <v>7</v>
      </c>
      <c r="AC69" s="5"/>
      <c r="AD69" s="5"/>
      <c r="AE69" s="5"/>
      <c r="AF69" s="5"/>
      <c r="AG69" s="5"/>
      <c r="AH69" s="5"/>
      <c r="AI69" s="33"/>
      <c r="AJ69" s="6"/>
      <c r="AK69" s="175" t="s">
        <v>50</v>
      </c>
      <c r="AL69" s="175"/>
      <c r="AM69" s="175"/>
      <c r="AN69" s="145" t="s">
        <v>6</v>
      </c>
      <c r="AO69" s="145" t="s">
        <v>7</v>
      </c>
      <c r="AP69" s="6"/>
      <c r="AQ69" s="6"/>
      <c r="AR69" s="6"/>
      <c r="AS69" s="6"/>
      <c r="AT69" s="6"/>
      <c r="AU69" s="6"/>
      <c r="AV69" s="6"/>
      <c r="AW69" s="7"/>
      <c r="AX69" s="243"/>
      <c r="AY69" s="243"/>
      <c r="AZ69" s="243"/>
      <c r="BA69" s="243"/>
      <c r="BB69" s="243"/>
      <c r="BC69" s="8"/>
    </row>
    <row r="70" spans="1:55" ht="15" customHeight="1" x14ac:dyDescent="0.3">
      <c r="A70" s="1"/>
      <c r="B70" s="4"/>
      <c r="C70" s="4"/>
      <c r="D70" s="4"/>
      <c r="E70" s="139" t="str">
        <f>$E$13</f>
        <v>Import any 2025</v>
      </c>
      <c r="F70" s="100">
        <f>$F$13</f>
        <v>4</v>
      </c>
      <c r="G70" s="81" t="str">
        <f>$G$13</f>
        <v>mesos</v>
      </c>
      <c r="H70" s="99">
        <f>H29</f>
        <v>87458.53</v>
      </c>
      <c r="I70" s="99">
        <f>H70*1.21</f>
        <v>105824.8213</v>
      </c>
      <c r="J70" s="4"/>
      <c r="K70" s="139" t="s">
        <v>19</v>
      </c>
      <c r="L70" s="93" t="str">
        <f>$L$58</f>
        <v>2025 - 2027</v>
      </c>
      <c r="M70" s="94" t="s">
        <v>55</v>
      </c>
      <c r="N70" s="102">
        <f>H73</f>
        <v>547700.29827200016</v>
      </c>
      <c r="O70" s="99">
        <f>N70*1.21</f>
        <v>662717.36090912018</v>
      </c>
      <c r="P70" s="4"/>
      <c r="Q70" s="248" t="s">
        <v>64</v>
      </c>
      <c r="R70" s="249"/>
      <c r="S70" s="137">
        <f>H61</f>
        <v>1963173.196064794</v>
      </c>
      <c r="T70" s="137">
        <f>S70*1.21</f>
        <v>2375439.5672384007</v>
      </c>
      <c r="U70" s="138">
        <f>S70/$S$73</f>
        <v>0.75872243150162011</v>
      </c>
      <c r="V70" s="31"/>
      <c r="W70" s="5"/>
      <c r="X70" s="139" t="str">
        <f>$X$13</f>
        <v>Import any 2027</v>
      </c>
      <c r="Y70" s="100">
        <f>Y$13</f>
        <v>4</v>
      </c>
      <c r="Z70" s="81" t="str">
        <f>$Z$13</f>
        <v>mesos</v>
      </c>
      <c r="AA70" s="99">
        <f>AA29</f>
        <v>93685.577336000017</v>
      </c>
      <c r="AB70" s="99">
        <f t="shared" ref="AB70:AB72" si="43">AA70*1.21</f>
        <v>113359.54857656002</v>
      </c>
      <c r="AC70" s="5"/>
      <c r="AD70" s="5"/>
      <c r="AE70" s="5"/>
      <c r="AF70" s="5"/>
      <c r="AG70" s="5"/>
      <c r="AH70" s="5"/>
      <c r="AI70" s="33"/>
      <c r="AJ70" s="6"/>
      <c r="AK70" s="142" t="str">
        <f>$AK$13</f>
        <v>Import any 2028</v>
      </c>
      <c r="AL70" s="100">
        <f>AL$13</f>
        <v>4</v>
      </c>
      <c r="AM70" s="81" t="str">
        <f>$AM$13</f>
        <v>mesos</v>
      </c>
      <c r="AN70" s="99">
        <f>AN29</f>
        <v>96496.144656079996</v>
      </c>
      <c r="AO70" s="99">
        <f t="shared" ref="AO70:AO72" si="44">AN70*1.21</f>
        <v>116760.3350338568</v>
      </c>
      <c r="AP70" s="6"/>
      <c r="AQ70" s="116"/>
      <c r="AR70" s="6"/>
      <c r="AS70" s="6"/>
      <c r="AT70" s="6"/>
      <c r="AU70" s="6"/>
      <c r="AV70" s="6"/>
      <c r="AW70" s="7"/>
      <c r="AX70" s="243"/>
      <c r="AY70" s="243"/>
      <c r="AZ70" s="243"/>
      <c r="BA70" s="243"/>
      <c r="BB70" s="243"/>
      <c r="BC70" s="8"/>
    </row>
    <row r="71" spans="1:55" ht="15" customHeight="1" x14ac:dyDescent="0.3">
      <c r="A71" s="1"/>
      <c r="B71" s="4"/>
      <c r="C71" s="4"/>
      <c r="D71" s="4"/>
      <c r="E71" s="142" t="str">
        <f>$K$13</f>
        <v>Import any 2026</v>
      </c>
      <c r="F71" s="80">
        <f>$L$13</f>
        <v>12</v>
      </c>
      <c r="G71" s="81" t="s">
        <v>47</v>
      </c>
      <c r="H71" s="64">
        <f>N29</f>
        <v>272870.61360000004</v>
      </c>
      <c r="I71" s="64">
        <f t="shared" ref="I71:I72" si="45">H71*1.21</f>
        <v>330173.44245600002</v>
      </c>
      <c r="J71" s="4"/>
      <c r="K71" s="139" t="s">
        <v>20</v>
      </c>
      <c r="L71" s="91" t="str">
        <f>$L$59</f>
        <v>2027 - 2028</v>
      </c>
      <c r="M71" s="92" t="s">
        <v>56</v>
      </c>
      <c r="N71" s="64">
        <f>AA72</f>
        <v>286677.86664816004</v>
      </c>
      <c r="O71" s="64">
        <f t="shared" ref="O71:O73" si="46">N71*1.21</f>
        <v>346880.21864427364</v>
      </c>
      <c r="P71" s="4"/>
      <c r="Q71" s="248" t="s">
        <v>13</v>
      </c>
      <c r="R71" s="249"/>
      <c r="S71" s="137">
        <f>H67</f>
        <v>76598.701759206408</v>
      </c>
      <c r="T71" s="137">
        <f t="shared" ref="T71:T73" si="47">S71*1.21</f>
        <v>92684.429128639749</v>
      </c>
      <c r="U71" s="138">
        <f t="shared" ref="U71:U73" si="48">S71/$S$73</f>
        <v>2.9603681104198597E-2</v>
      </c>
      <c r="V71" s="31"/>
      <c r="W71" s="5"/>
      <c r="X71" s="142" t="str">
        <f>$AD$13</f>
        <v>Import any 2028</v>
      </c>
      <c r="Y71" s="80">
        <f>AE$13</f>
        <v>8</v>
      </c>
      <c r="Z71" s="81" t="s">
        <v>47</v>
      </c>
      <c r="AA71" s="64">
        <f>AG29</f>
        <v>192992.28931215999</v>
      </c>
      <c r="AB71" s="64">
        <f t="shared" si="43"/>
        <v>233520.6700677136</v>
      </c>
      <c r="AC71" s="5"/>
      <c r="AD71" s="115"/>
      <c r="AE71" s="5"/>
      <c r="AF71" s="5"/>
      <c r="AG71" s="5"/>
      <c r="AH71" s="5"/>
      <c r="AI71" s="33"/>
      <c r="AJ71" s="6"/>
      <c r="AK71" s="142" t="str">
        <f>$AQ$13</f>
        <v>Import any 2029</v>
      </c>
      <c r="AL71" s="80">
        <f>AR$13</f>
        <v>8</v>
      </c>
      <c r="AM71" s="81" t="str">
        <f>$AS$13</f>
        <v>mesos</v>
      </c>
      <c r="AN71" s="64">
        <f>AT29</f>
        <v>198782.05799152481</v>
      </c>
      <c r="AO71" s="64">
        <f t="shared" si="44"/>
        <v>240526.29016974501</v>
      </c>
      <c r="AP71" s="6"/>
      <c r="AQ71" s="116"/>
      <c r="AR71" s="6"/>
      <c r="AS71" s="6"/>
      <c r="AT71" s="6"/>
      <c r="AU71" s="6"/>
      <c r="AV71" s="6"/>
      <c r="AW71" s="7"/>
      <c r="AX71" s="243"/>
      <c r="AY71" s="243"/>
      <c r="AZ71" s="243"/>
      <c r="BA71" s="243"/>
      <c r="BB71" s="243"/>
      <c r="BC71" s="8"/>
    </row>
    <row r="72" spans="1:55" ht="15" customHeight="1" x14ac:dyDescent="0.3">
      <c r="A72" s="1"/>
      <c r="B72" s="4"/>
      <c r="C72" s="4"/>
      <c r="D72" s="4"/>
      <c r="E72" s="142" t="str">
        <f>$Q$13</f>
        <v>Import any 2027</v>
      </c>
      <c r="F72" s="80">
        <f>$R$13</f>
        <v>8</v>
      </c>
      <c r="G72" s="81" t="s">
        <v>47</v>
      </c>
      <c r="H72" s="64">
        <f>T29</f>
        <v>187371.15467200003</v>
      </c>
      <c r="I72" s="64">
        <f t="shared" si="45"/>
        <v>226719.09715312003</v>
      </c>
      <c r="J72" s="4"/>
      <c r="K72" s="139" t="s">
        <v>21</v>
      </c>
      <c r="L72" s="91" t="str">
        <f>$L$60</f>
        <v>2028 - 2029</v>
      </c>
      <c r="M72" s="92" t="s">
        <v>56</v>
      </c>
      <c r="N72" s="64">
        <f>AN72</f>
        <v>295278.2026476048</v>
      </c>
      <c r="O72" s="64">
        <f t="shared" si="46"/>
        <v>357286.62520360178</v>
      </c>
      <c r="P72" s="4"/>
      <c r="Q72" s="248" t="s">
        <v>65</v>
      </c>
      <c r="R72" s="249"/>
      <c r="S72" s="137">
        <f>H73</f>
        <v>547700.29827200016</v>
      </c>
      <c r="T72" s="137">
        <f t="shared" si="47"/>
        <v>662717.36090912018</v>
      </c>
      <c r="U72" s="138">
        <f t="shared" si="48"/>
        <v>0.21167388739418147</v>
      </c>
      <c r="V72" s="31"/>
      <c r="W72" s="5"/>
      <c r="X72" s="65"/>
      <c r="Y72" s="66"/>
      <c r="Z72" s="141" t="s">
        <v>18</v>
      </c>
      <c r="AA72" s="67">
        <f>SUM(AA70:AA71)</f>
        <v>286677.86664816004</v>
      </c>
      <c r="AB72" s="67">
        <f t="shared" si="43"/>
        <v>346880.21864427364</v>
      </c>
      <c r="AC72" s="5"/>
      <c r="AD72" s="115"/>
      <c r="AE72" s="5"/>
      <c r="AF72" s="5"/>
      <c r="AG72" s="5"/>
      <c r="AH72" s="5"/>
      <c r="AI72" s="33"/>
      <c r="AJ72" s="6"/>
      <c r="AK72" s="65"/>
      <c r="AL72" s="66"/>
      <c r="AM72" s="141" t="s">
        <v>18</v>
      </c>
      <c r="AN72" s="67">
        <f>SUM(AN70:AN71)</f>
        <v>295278.2026476048</v>
      </c>
      <c r="AO72" s="67">
        <f t="shared" si="44"/>
        <v>357286.62520360178</v>
      </c>
      <c r="AP72" s="6"/>
      <c r="AQ72" s="6"/>
      <c r="AR72" s="6"/>
      <c r="AS72" s="6"/>
      <c r="AT72" s="6"/>
      <c r="AU72" s="6"/>
      <c r="AV72" s="6"/>
      <c r="AW72" s="7"/>
      <c r="AX72" s="243"/>
      <c r="AY72" s="243"/>
      <c r="AZ72" s="243"/>
      <c r="BA72" s="243"/>
      <c r="BB72" s="243"/>
      <c r="BC72" s="8"/>
    </row>
    <row r="73" spans="1:55" ht="15" customHeight="1" x14ac:dyDescent="0.3">
      <c r="A73" s="1"/>
      <c r="B73" s="4"/>
      <c r="C73" s="4"/>
      <c r="D73" s="4"/>
      <c r="E73" s="65"/>
      <c r="F73" s="88"/>
      <c r="G73" s="141" t="s">
        <v>18</v>
      </c>
      <c r="H73" s="67">
        <f>SUM(H70:H72)</f>
        <v>547700.29827200016</v>
      </c>
      <c r="I73" s="95">
        <f>SUM(I70:I72)</f>
        <v>662717.36090912006</v>
      </c>
      <c r="J73" s="10"/>
      <c r="K73" s="89"/>
      <c r="L73" s="88"/>
      <c r="M73" s="141" t="s">
        <v>18</v>
      </c>
      <c r="N73" s="67">
        <f>SUM(N70:N72)</f>
        <v>1129656.3675677651</v>
      </c>
      <c r="O73" s="67">
        <f t="shared" si="46"/>
        <v>1366884.2047569957</v>
      </c>
      <c r="P73" s="4"/>
      <c r="Q73" s="248" t="s">
        <v>18</v>
      </c>
      <c r="R73" s="249"/>
      <c r="S73" s="137">
        <f>SUM(S70:S72)</f>
        <v>2587472.1960960003</v>
      </c>
      <c r="T73" s="137">
        <f t="shared" si="47"/>
        <v>3130841.3572761603</v>
      </c>
      <c r="U73" s="138">
        <f t="shared" si="48"/>
        <v>1</v>
      </c>
      <c r="V73" s="31"/>
      <c r="W73" s="5"/>
      <c r="X73" s="5"/>
      <c r="Y73" s="5"/>
      <c r="Z73" s="5"/>
      <c r="AA73" s="5"/>
      <c r="AB73" s="5"/>
      <c r="AC73" s="5"/>
      <c r="AD73" s="5"/>
      <c r="AE73" s="5"/>
      <c r="AF73" s="5"/>
      <c r="AG73" s="5"/>
      <c r="AH73" s="5"/>
      <c r="AI73" s="33"/>
      <c r="AJ73" s="6"/>
      <c r="AK73" s="6"/>
      <c r="AL73" s="6"/>
      <c r="AM73" s="6"/>
      <c r="AN73" s="6"/>
      <c r="AO73" s="6"/>
      <c r="AP73" s="6"/>
      <c r="AQ73" s="6"/>
      <c r="AR73" s="6"/>
      <c r="AS73" s="6"/>
      <c r="AT73" s="6"/>
      <c r="AU73" s="6"/>
      <c r="AV73" s="6"/>
      <c r="AW73" s="7"/>
      <c r="AX73" s="243"/>
      <c r="AY73" s="243"/>
      <c r="AZ73" s="243"/>
      <c r="BA73" s="243"/>
      <c r="BB73" s="243"/>
      <c r="BC73" s="8"/>
    </row>
    <row r="74" spans="1:55" ht="15" customHeight="1" x14ac:dyDescent="0.3">
      <c r="A74" s="1"/>
      <c r="B74" s="4"/>
      <c r="C74" s="4"/>
      <c r="D74" s="4"/>
      <c r="E74" s="37"/>
      <c r="F74" s="37"/>
      <c r="G74" s="37"/>
      <c r="H74" s="114"/>
      <c r="I74" s="37"/>
      <c r="J74" s="37"/>
      <c r="K74" s="37"/>
      <c r="L74" s="37"/>
      <c r="M74" s="37"/>
      <c r="N74" s="114"/>
      <c r="O74" s="37"/>
      <c r="P74" s="4"/>
      <c r="Q74" s="37"/>
      <c r="R74" s="37"/>
      <c r="S74" s="37"/>
      <c r="T74" s="37"/>
      <c r="U74" s="37"/>
      <c r="V74" s="31"/>
      <c r="W74" s="5"/>
      <c r="X74" s="5"/>
      <c r="Y74" s="5"/>
      <c r="Z74" s="5"/>
      <c r="AA74" s="5"/>
      <c r="AB74" s="5"/>
      <c r="AC74" s="5"/>
      <c r="AD74" s="5"/>
      <c r="AE74" s="5"/>
      <c r="AF74" s="5"/>
      <c r="AG74" s="5"/>
      <c r="AH74" s="5"/>
      <c r="AI74" s="33"/>
      <c r="AJ74" s="6"/>
      <c r="AK74" s="6"/>
      <c r="AL74" s="6"/>
      <c r="AM74" s="6"/>
      <c r="AN74" s="6"/>
      <c r="AO74" s="6"/>
      <c r="AP74" s="6"/>
      <c r="AQ74" s="6"/>
      <c r="AR74" s="6"/>
      <c r="AS74" s="6"/>
      <c r="AT74" s="6"/>
      <c r="AU74" s="6"/>
      <c r="AV74" s="6"/>
      <c r="AW74" s="7"/>
      <c r="AX74" s="243"/>
      <c r="AY74" s="243"/>
      <c r="AZ74" s="243"/>
      <c r="BA74" s="243"/>
      <c r="BB74" s="243"/>
      <c r="BC74" s="8"/>
    </row>
    <row r="75" spans="1:55" ht="15" customHeight="1" thickBot="1" x14ac:dyDescent="0.35">
      <c r="A75" s="1"/>
      <c r="B75" s="4"/>
      <c r="C75" s="4"/>
      <c r="D75" s="4"/>
      <c r="E75" s="4"/>
      <c r="F75" s="4"/>
      <c r="G75" s="4"/>
      <c r="H75" s="4"/>
      <c r="I75" s="4"/>
      <c r="J75" s="4"/>
      <c r="K75" s="4"/>
      <c r="L75" s="57"/>
      <c r="M75" s="4"/>
      <c r="N75" s="96"/>
      <c r="O75" s="4"/>
      <c r="P75" s="4"/>
      <c r="Q75" s="4"/>
      <c r="R75" s="4"/>
      <c r="S75" s="4"/>
      <c r="T75" s="4"/>
      <c r="U75" s="4"/>
      <c r="V75" s="4"/>
      <c r="W75" s="5"/>
      <c r="X75" s="5"/>
      <c r="Y75" s="5"/>
      <c r="Z75" s="5"/>
      <c r="AA75" s="5"/>
      <c r="AB75" s="5"/>
      <c r="AC75" s="5"/>
      <c r="AD75" s="5"/>
      <c r="AE75" s="5"/>
      <c r="AF75" s="5"/>
      <c r="AG75" s="5"/>
      <c r="AH75" s="5"/>
      <c r="AI75" s="5"/>
      <c r="AJ75" s="6"/>
      <c r="AK75" s="6"/>
      <c r="AL75" s="6"/>
      <c r="AM75" s="6"/>
      <c r="AN75" s="6"/>
      <c r="AO75" s="6"/>
      <c r="AP75" s="6"/>
      <c r="AQ75" s="6"/>
      <c r="AR75" s="6"/>
      <c r="AS75" s="6"/>
      <c r="AT75" s="6"/>
      <c r="AU75" s="6"/>
      <c r="AV75" s="6"/>
      <c r="AW75" s="7"/>
      <c r="AX75" s="243"/>
      <c r="AY75" s="243"/>
      <c r="AZ75" s="243"/>
      <c r="BA75" s="243"/>
      <c r="BB75" s="243"/>
      <c r="BC75" s="8"/>
    </row>
    <row r="76" spans="1:55" ht="30" customHeight="1" thickBot="1" x14ac:dyDescent="0.35">
      <c r="A76" s="1"/>
      <c r="B76" s="4"/>
      <c r="C76" s="4"/>
      <c r="D76" s="4"/>
      <c r="E76" s="177" t="s">
        <v>22</v>
      </c>
      <c r="F76" s="178"/>
      <c r="G76" s="179"/>
      <c r="H76" s="58" t="s">
        <v>6</v>
      </c>
      <c r="I76" s="59" t="s">
        <v>7</v>
      </c>
      <c r="J76" s="4"/>
      <c r="K76" s="180" t="s">
        <v>43</v>
      </c>
      <c r="L76" s="181"/>
      <c r="M76" s="182"/>
      <c r="N76" s="58" t="s">
        <v>6</v>
      </c>
      <c r="O76" s="59" t="s">
        <v>7</v>
      </c>
      <c r="P76" s="4"/>
      <c r="Q76" s="75" t="s">
        <v>33</v>
      </c>
      <c r="R76" s="227" t="s">
        <v>34</v>
      </c>
      <c r="S76" s="228"/>
      <c r="T76" s="228"/>
      <c r="U76" s="229"/>
      <c r="V76" s="4"/>
      <c r="W76" s="5"/>
      <c r="X76" s="263" t="s">
        <v>91</v>
      </c>
      <c r="Y76" s="264"/>
      <c r="Z76" s="264"/>
      <c r="AA76" s="58" t="s">
        <v>6</v>
      </c>
      <c r="AB76" s="59" t="s">
        <v>7</v>
      </c>
      <c r="AC76" s="5"/>
      <c r="AD76" s="75" t="s">
        <v>33</v>
      </c>
      <c r="AE76" s="227" t="s">
        <v>34</v>
      </c>
      <c r="AF76" s="228"/>
      <c r="AG76" s="228"/>
      <c r="AH76" s="229"/>
      <c r="AI76" s="5"/>
      <c r="AJ76" s="6"/>
      <c r="AK76" s="263" t="s">
        <v>92</v>
      </c>
      <c r="AL76" s="264"/>
      <c r="AM76" s="264"/>
      <c r="AN76" s="58" t="s">
        <v>6</v>
      </c>
      <c r="AO76" s="59" t="s">
        <v>7</v>
      </c>
      <c r="AP76" s="6"/>
      <c r="AQ76" s="75" t="s">
        <v>33</v>
      </c>
      <c r="AR76" s="227" t="s">
        <v>34</v>
      </c>
      <c r="AS76" s="228"/>
      <c r="AT76" s="228"/>
      <c r="AU76" s="229"/>
      <c r="AV76" s="6"/>
      <c r="AW76" s="1"/>
      <c r="AX76" s="243"/>
      <c r="AY76" s="243"/>
      <c r="AZ76" s="243"/>
      <c r="BA76" s="243"/>
      <c r="BB76" s="243"/>
      <c r="BC76" s="8"/>
    </row>
    <row r="77" spans="1:55" ht="15" customHeight="1" x14ac:dyDescent="0.3">
      <c r="A77" s="1"/>
      <c r="B77" s="60"/>
      <c r="C77" s="82"/>
      <c r="D77" s="60"/>
      <c r="E77" s="139" t="str">
        <f>$E$13</f>
        <v>Import any 2025</v>
      </c>
      <c r="F77" s="80">
        <f>$F$13</f>
        <v>4</v>
      </c>
      <c r="G77" s="81" t="str">
        <f>$G$13</f>
        <v>mesos</v>
      </c>
      <c r="H77" s="64">
        <f>H58+H64+H70</f>
        <v>413416.64</v>
      </c>
      <c r="I77" s="64">
        <f>H77*1.21</f>
        <v>500234.13439999998</v>
      </c>
      <c r="J77" s="60"/>
      <c r="K77" s="139" t="s">
        <v>19</v>
      </c>
      <c r="L77" s="93" t="str">
        <f>$L$58</f>
        <v>2025 - 2027</v>
      </c>
      <c r="M77" s="94" t="s">
        <v>55</v>
      </c>
      <c r="N77" s="64">
        <f>H80</f>
        <v>2587472.1960960003</v>
      </c>
      <c r="O77" s="64">
        <f>N77*1.21</f>
        <v>3130841.3572761603</v>
      </c>
      <c r="P77" s="60"/>
      <c r="Q77" s="76" t="s">
        <v>0</v>
      </c>
      <c r="R77" s="262" t="s">
        <v>35</v>
      </c>
      <c r="S77" s="262"/>
      <c r="T77" s="262"/>
      <c r="U77" s="262"/>
      <c r="V77" s="60"/>
      <c r="W77" s="62"/>
      <c r="X77" s="139" t="str">
        <f>X13</f>
        <v>Import any 2027</v>
      </c>
      <c r="Y77" s="100">
        <f>Y$13</f>
        <v>4</v>
      </c>
      <c r="Z77" s="101" t="str">
        <f>$Z$13</f>
        <v>mesos</v>
      </c>
      <c r="AA77" s="99">
        <f>AA54</f>
        <v>442450.23564800003</v>
      </c>
      <c r="AB77" s="99">
        <f>AA77*1.21</f>
        <v>535364.78513407998</v>
      </c>
      <c r="AC77" s="62"/>
      <c r="AD77" s="76" t="s">
        <v>0</v>
      </c>
      <c r="AE77" s="262" t="s">
        <v>35</v>
      </c>
      <c r="AF77" s="262"/>
      <c r="AG77" s="262"/>
      <c r="AH77" s="262"/>
      <c r="AI77" s="62"/>
      <c r="AJ77" s="63"/>
      <c r="AK77" s="142" t="str">
        <f>$AK$13</f>
        <v>Import any 2028</v>
      </c>
      <c r="AL77" s="80">
        <f>AL$13</f>
        <v>4</v>
      </c>
      <c r="AM77" s="81" t="str">
        <f>$AM$13</f>
        <v>mesos</v>
      </c>
      <c r="AN77" s="64">
        <f>AN54</f>
        <v>455563.36334143998</v>
      </c>
      <c r="AO77" s="64">
        <f>AN77*1.21</f>
        <v>551231.66964314238</v>
      </c>
      <c r="AP77" s="63"/>
      <c r="AQ77" s="76" t="s">
        <v>0</v>
      </c>
      <c r="AR77" s="262" t="s">
        <v>35</v>
      </c>
      <c r="AS77" s="262"/>
      <c r="AT77" s="262"/>
      <c r="AU77" s="262"/>
      <c r="AV77" s="63"/>
      <c r="AW77" s="1"/>
      <c r="AX77" s="243"/>
      <c r="AY77" s="243"/>
      <c r="AZ77" s="243"/>
      <c r="BA77" s="243"/>
      <c r="BB77" s="243"/>
      <c r="BC77" s="8"/>
    </row>
    <row r="78" spans="1:55" ht="15" customHeight="1" x14ac:dyDescent="0.3">
      <c r="A78" s="1"/>
      <c r="B78" s="60"/>
      <c r="C78" s="82"/>
      <c r="D78" s="60"/>
      <c r="E78" s="142" t="str">
        <f>$K$13</f>
        <v>Import any 2026</v>
      </c>
      <c r="F78" s="80">
        <f>$L$13</f>
        <v>12</v>
      </c>
      <c r="G78" s="81" t="s">
        <v>47</v>
      </c>
      <c r="H78" s="64">
        <f>H59+H65+H71</f>
        <v>1289155.0848000003</v>
      </c>
      <c r="I78" s="64">
        <f t="shared" ref="I78:I80" si="49">H78*1.21</f>
        <v>1559877.6526080002</v>
      </c>
      <c r="J78" s="60"/>
      <c r="K78" s="139" t="s">
        <v>20</v>
      </c>
      <c r="L78" s="91" t="str">
        <f>$L$59</f>
        <v>2027 - 2028</v>
      </c>
      <c r="M78" s="92" t="s">
        <v>56</v>
      </c>
      <c r="N78" s="64">
        <f>AA79</f>
        <v>1353576.9623308801</v>
      </c>
      <c r="O78" s="64">
        <f t="shared" ref="O78:O80" si="50">N78*1.21</f>
        <v>1637828.1244203649</v>
      </c>
      <c r="P78" s="60"/>
      <c r="Q78" s="55" t="s">
        <v>1</v>
      </c>
      <c r="R78" s="176" t="s">
        <v>36</v>
      </c>
      <c r="S78" s="176"/>
      <c r="T78" s="176"/>
      <c r="U78" s="176"/>
      <c r="V78" s="60"/>
      <c r="W78" s="62"/>
      <c r="X78" s="142" t="str">
        <f>AD13</f>
        <v>Import any 2028</v>
      </c>
      <c r="Y78" s="80">
        <f>AE$13</f>
        <v>8</v>
      </c>
      <c r="Z78" s="81" t="s">
        <v>47</v>
      </c>
      <c r="AA78" s="64">
        <f>AG54</f>
        <v>911126.72668287996</v>
      </c>
      <c r="AB78" s="64">
        <f t="shared" ref="AB78" si="51">AA78*1.21</f>
        <v>1102463.3392862848</v>
      </c>
      <c r="AC78" s="62"/>
      <c r="AD78" s="55" t="s">
        <v>1</v>
      </c>
      <c r="AE78" s="176" t="s">
        <v>36</v>
      </c>
      <c r="AF78" s="176"/>
      <c r="AG78" s="176"/>
      <c r="AH78" s="176"/>
      <c r="AI78" s="62"/>
      <c r="AJ78" s="63"/>
      <c r="AK78" s="142" t="str">
        <f>$AQ$13</f>
        <v>Import any 2029</v>
      </c>
      <c r="AL78" s="80">
        <f>AR$13</f>
        <v>8</v>
      </c>
      <c r="AM78" s="81" t="str">
        <f>$AS$13</f>
        <v>mesos</v>
      </c>
      <c r="AN78" s="64">
        <f>AT54</f>
        <v>938138.33647632645</v>
      </c>
      <c r="AO78" s="64">
        <f t="shared" ref="AO78" si="52">AN78*1.21</f>
        <v>1135147.387136355</v>
      </c>
      <c r="AP78" s="63"/>
      <c r="AQ78" s="55" t="s">
        <v>1</v>
      </c>
      <c r="AR78" s="176" t="s">
        <v>36</v>
      </c>
      <c r="AS78" s="176"/>
      <c r="AT78" s="176"/>
      <c r="AU78" s="176"/>
      <c r="AV78" s="63"/>
      <c r="AW78" s="1"/>
      <c r="AX78" s="243"/>
      <c r="AY78" s="243"/>
      <c r="AZ78" s="243"/>
      <c r="BA78" s="243"/>
      <c r="BB78" s="243"/>
      <c r="BC78" s="8"/>
    </row>
    <row r="79" spans="1:55" ht="15" customHeight="1" x14ac:dyDescent="0.3">
      <c r="A79" s="1"/>
      <c r="B79" s="60"/>
      <c r="C79" s="82"/>
      <c r="D79" s="60"/>
      <c r="E79" s="142" t="str">
        <f>$Q$13</f>
        <v>Import any 2027</v>
      </c>
      <c r="F79" s="80">
        <f>$R$13</f>
        <v>8</v>
      </c>
      <c r="G79" s="81" t="s">
        <v>47</v>
      </c>
      <c r="H79" s="64">
        <f>H60+H66+H72</f>
        <v>884900.47129600006</v>
      </c>
      <c r="I79" s="64">
        <f t="shared" si="49"/>
        <v>1070729.57026816</v>
      </c>
      <c r="J79" s="60"/>
      <c r="K79" s="139" t="s">
        <v>21</v>
      </c>
      <c r="L79" s="91" t="str">
        <f>$L$60</f>
        <v>2028 - 2029</v>
      </c>
      <c r="M79" s="92" t="s">
        <v>56</v>
      </c>
      <c r="N79" s="64">
        <f>AN79</f>
        <v>1393701.6998177664</v>
      </c>
      <c r="O79" s="64">
        <f t="shared" si="50"/>
        <v>1686379.0567794973</v>
      </c>
      <c r="P79" s="60"/>
      <c r="Q79" s="55" t="s">
        <v>2</v>
      </c>
      <c r="R79" s="176" t="s">
        <v>35</v>
      </c>
      <c r="S79" s="176"/>
      <c r="T79" s="176"/>
      <c r="U79" s="176"/>
      <c r="V79" s="60"/>
      <c r="W79" s="62"/>
      <c r="X79" s="65"/>
      <c r="Y79" s="66"/>
      <c r="Z79" s="141" t="s">
        <v>18</v>
      </c>
      <c r="AA79" s="67">
        <f>SUM(AA77:AA78)</f>
        <v>1353576.9623308801</v>
      </c>
      <c r="AB79" s="67">
        <f>AA79*1.21</f>
        <v>1637828.1244203649</v>
      </c>
      <c r="AC79" s="62"/>
      <c r="AD79" s="55" t="s">
        <v>2</v>
      </c>
      <c r="AE79" s="176" t="s">
        <v>35</v>
      </c>
      <c r="AF79" s="176"/>
      <c r="AG79" s="176"/>
      <c r="AH79" s="176"/>
      <c r="AI79" s="62"/>
      <c r="AJ79" s="63"/>
      <c r="AK79" s="65"/>
      <c r="AL79" s="66"/>
      <c r="AM79" s="141" t="s">
        <v>18</v>
      </c>
      <c r="AN79" s="67">
        <f>SUM(AN77:AN78)</f>
        <v>1393701.6998177664</v>
      </c>
      <c r="AO79" s="67">
        <f>AN79*1.21</f>
        <v>1686379.0567794973</v>
      </c>
      <c r="AP79" s="63"/>
      <c r="AQ79" s="55" t="s">
        <v>2</v>
      </c>
      <c r="AR79" s="176" t="s">
        <v>35</v>
      </c>
      <c r="AS79" s="176"/>
      <c r="AT79" s="176"/>
      <c r="AU79" s="176"/>
      <c r="AV79" s="63"/>
      <c r="AW79" s="1"/>
      <c r="AX79" s="243"/>
      <c r="AY79" s="243"/>
      <c r="AZ79" s="243"/>
      <c r="BA79" s="243"/>
      <c r="BB79" s="243"/>
      <c r="BC79" s="8"/>
    </row>
    <row r="80" spans="1:55" ht="15" customHeight="1" x14ac:dyDescent="0.3">
      <c r="A80" s="1"/>
      <c r="B80" s="60"/>
      <c r="C80" s="60"/>
      <c r="D80" s="60"/>
      <c r="E80" s="89"/>
      <c r="F80" s="88"/>
      <c r="G80" s="141" t="s">
        <v>18</v>
      </c>
      <c r="H80" s="67">
        <f>SUM(H77:H79)</f>
        <v>2587472.1960960003</v>
      </c>
      <c r="I80" s="95">
        <f t="shared" si="49"/>
        <v>3130841.3572761603</v>
      </c>
      <c r="J80" s="90"/>
      <c r="K80" s="89"/>
      <c r="L80" s="88"/>
      <c r="M80" s="141" t="s">
        <v>18</v>
      </c>
      <c r="N80" s="117">
        <f>SUM(N77:N79)</f>
        <v>5334750.8582446463</v>
      </c>
      <c r="O80" s="67">
        <f t="shared" si="50"/>
        <v>6455048.538476022</v>
      </c>
      <c r="P80" s="60"/>
      <c r="Q80" s="56" t="s">
        <v>3</v>
      </c>
      <c r="R80" s="176" t="s">
        <v>36</v>
      </c>
      <c r="S80" s="176"/>
      <c r="T80" s="176"/>
      <c r="U80" s="176"/>
      <c r="V80" s="60"/>
      <c r="W80" s="62"/>
      <c r="X80" s="62"/>
      <c r="Y80" s="62"/>
      <c r="Z80" s="62"/>
      <c r="AA80" s="62"/>
      <c r="AB80" s="62"/>
      <c r="AC80" s="62"/>
      <c r="AD80" s="56" t="s">
        <v>3</v>
      </c>
      <c r="AE80" s="176" t="s">
        <v>36</v>
      </c>
      <c r="AF80" s="176"/>
      <c r="AG80" s="176"/>
      <c r="AH80" s="176"/>
      <c r="AI80" s="62"/>
      <c r="AJ80" s="63"/>
      <c r="AK80" s="63"/>
      <c r="AL80" s="63"/>
      <c r="AM80" s="63"/>
      <c r="AN80" s="63"/>
      <c r="AO80" s="63"/>
      <c r="AP80" s="63"/>
      <c r="AQ80" s="56" t="s">
        <v>3</v>
      </c>
      <c r="AR80" s="176" t="s">
        <v>36</v>
      </c>
      <c r="AS80" s="176"/>
      <c r="AT80" s="176"/>
      <c r="AU80" s="176"/>
      <c r="AV80" s="63"/>
      <c r="AW80" s="1"/>
      <c r="AX80" s="243"/>
      <c r="AY80" s="243"/>
      <c r="AZ80" s="243"/>
      <c r="BA80" s="243"/>
      <c r="BB80" s="243"/>
      <c r="BC80" s="8"/>
    </row>
    <row r="81" spans="1:55" ht="15" customHeight="1" x14ac:dyDescent="0.3">
      <c r="A81" s="1"/>
      <c r="B81" s="60"/>
      <c r="C81" s="60"/>
      <c r="D81" s="60"/>
      <c r="E81" s="60"/>
      <c r="F81" s="60"/>
      <c r="G81" s="69"/>
      <c r="H81" s="114"/>
      <c r="I81" s="60"/>
      <c r="J81" s="60"/>
      <c r="K81" s="60"/>
      <c r="L81" s="60"/>
      <c r="M81" s="60"/>
      <c r="N81" s="60"/>
      <c r="O81" s="60"/>
      <c r="P81" s="60"/>
      <c r="Q81" s="60"/>
      <c r="R81" s="60"/>
      <c r="S81" s="60"/>
      <c r="T81" s="60"/>
      <c r="U81" s="60"/>
      <c r="V81" s="60"/>
      <c r="W81" s="62"/>
      <c r="X81" s="62"/>
      <c r="Y81" s="62"/>
      <c r="Z81" s="62"/>
      <c r="AA81" s="62"/>
      <c r="AB81" s="62"/>
      <c r="AC81" s="62"/>
      <c r="AD81" s="62"/>
      <c r="AE81" s="62"/>
      <c r="AF81" s="62"/>
      <c r="AG81" s="62"/>
      <c r="AH81" s="62"/>
      <c r="AI81" s="62"/>
      <c r="AJ81" s="63"/>
      <c r="AK81" s="63"/>
      <c r="AL81" s="63"/>
      <c r="AM81" s="63"/>
      <c r="AN81" s="63"/>
      <c r="AO81" s="63"/>
      <c r="AP81" s="63"/>
      <c r="AQ81" s="63"/>
      <c r="AR81" s="63"/>
      <c r="AS81" s="63"/>
      <c r="AT81" s="63"/>
      <c r="AU81" s="63"/>
      <c r="AV81" s="63"/>
      <c r="AW81" s="1"/>
      <c r="AX81" s="243"/>
      <c r="AY81" s="243"/>
      <c r="AZ81" s="243"/>
      <c r="BA81" s="243"/>
      <c r="BB81" s="243"/>
      <c r="BC81" s="8"/>
    </row>
    <row r="82" spans="1:55" ht="9.9"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8"/>
      <c r="AY82" s="8"/>
      <c r="AZ82" s="8"/>
      <c r="BA82" s="8"/>
      <c r="BB82" s="8"/>
      <c r="BC82" s="8"/>
    </row>
    <row r="83" spans="1:55" ht="15" customHeight="1" thickBot="1" x14ac:dyDescent="0.35">
      <c r="A83" s="1"/>
      <c r="B83" s="4"/>
      <c r="C83" s="4"/>
      <c r="D83" s="4"/>
      <c r="E83" s="4"/>
      <c r="F83" s="4"/>
      <c r="G83" s="4"/>
      <c r="H83" s="4"/>
      <c r="I83" s="4"/>
      <c r="J83" s="4"/>
      <c r="K83" s="4"/>
      <c r="L83" s="4"/>
      <c r="M83" s="4"/>
      <c r="N83" s="4"/>
      <c r="O83" s="4"/>
      <c r="P83" s="4"/>
      <c r="Q83" s="4"/>
      <c r="R83" s="4"/>
      <c r="S83" s="4"/>
      <c r="T83" s="4"/>
      <c r="U83" s="4"/>
      <c r="V83" s="4"/>
      <c r="W83" s="5"/>
      <c r="X83" s="5"/>
      <c r="Y83" s="5"/>
      <c r="Z83" s="5"/>
      <c r="AA83" s="5"/>
      <c r="AB83" s="5"/>
      <c r="AC83" s="5"/>
      <c r="AD83" s="5"/>
      <c r="AE83" s="5"/>
      <c r="AF83" s="5"/>
      <c r="AG83" s="5"/>
      <c r="AH83" s="5"/>
      <c r="AI83" s="5"/>
      <c r="AJ83" s="6"/>
      <c r="AK83" s="6"/>
      <c r="AL83" s="6"/>
      <c r="AM83" s="6"/>
      <c r="AN83" s="6"/>
      <c r="AO83" s="6"/>
      <c r="AP83" s="6"/>
      <c r="AQ83" s="6"/>
      <c r="AR83" s="6"/>
      <c r="AS83" s="6"/>
      <c r="AT83" s="6"/>
      <c r="AU83" s="6"/>
      <c r="AV83" s="6"/>
      <c r="AW83" s="7"/>
      <c r="AX83" s="70"/>
      <c r="AY83" s="70"/>
      <c r="AZ83" s="70"/>
      <c r="BA83" s="70"/>
      <c r="BB83" s="70"/>
      <c r="BC83" s="8"/>
    </row>
    <row r="84" spans="1:55" ht="20.100000000000001" customHeight="1" x14ac:dyDescent="0.3">
      <c r="A84" s="1"/>
      <c r="B84" s="4"/>
      <c r="C84" s="213" t="s">
        <v>37</v>
      </c>
      <c r="D84" s="214"/>
      <c r="E84" s="214"/>
      <c r="F84" s="214"/>
      <c r="G84" s="214"/>
      <c r="H84" s="214"/>
      <c r="I84" s="77">
        <v>0</v>
      </c>
      <c r="J84" s="192" t="s">
        <v>39</v>
      </c>
      <c r="K84" s="193"/>
      <c r="L84" s="193"/>
      <c r="M84" s="193"/>
      <c r="N84" s="198" t="s">
        <v>24</v>
      </c>
      <c r="O84" s="198"/>
      <c r="P84" s="9"/>
      <c r="Q84" s="201" t="str">
        <f>K3</f>
        <v xml:space="preserve"> SEGURETAT / CONTRACTE INICIAL / 1 de setembre de 2025 - 31 d'agost de 2027</v>
      </c>
      <c r="R84" s="201"/>
      <c r="S84" s="201"/>
      <c r="T84" s="201"/>
      <c r="U84" s="202"/>
      <c r="V84" s="10"/>
      <c r="W84" s="5"/>
      <c r="X84" s="207" t="s">
        <v>24</v>
      </c>
      <c r="Y84" s="198"/>
      <c r="Z84" s="198"/>
      <c r="AA84" s="198"/>
      <c r="AB84" s="198"/>
      <c r="AC84" s="201" t="str">
        <f>AD3</f>
        <v>SEGURETAT / PRIMERA PRÒRROGA / 1 de setembre de 2027 - 31 d'agost de 2028</v>
      </c>
      <c r="AD84" s="201"/>
      <c r="AE84" s="201"/>
      <c r="AF84" s="201"/>
      <c r="AG84" s="201"/>
      <c r="AH84" s="202"/>
      <c r="AI84" s="11"/>
      <c r="AJ84" s="6"/>
      <c r="AK84" s="207" t="s">
        <v>24</v>
      </c>
      <c r="AL84" s="198"/>
      <c r="AM84" s="198"/>
      <c r="AN84" s="198"/>
      <c r="AO84" s="198"/>
      <c r="AP84" s="201" t="str">
        <f>AQ3</f>
        <v>SEGURETAT / SEGONA PRÒRROGA / 1 de setembre de 2028 - 31 d'agost de 2029</v>
      </c>
      <c r="AQ84" s="201"/>
      <c r="AR84" s="201"/>
      <c r="AS84" s="201"/>
      <c r="AT84" s="201"/>
      <c r="AU84" s="202"/>
      <c r="AV84" s="6"/>
      <c r="AW84" s="7"/>
      <c r="AX84" s="70"/>
      <c r="AY84" s="70"/>
      <c r="AZ84" s="70"/>
      <c r="BA84" s="70"/>
      <c r="BB84" s="70"/>
      <c r="BC84" s="8"/>
    </row>
    <row r="85" spans="1:55" ht="20.100000000000001" customHeight="1" x14ac:dyDescent="0.3">
      <c r="A85" s="1"/>
      <c r="B85" s="4"/>
      <c r="C85" s="212" t="s">
        <v>95</v>
      </c>
      <c r="D85" s="171"/>
      <c r="E85" s="171"/>
      <c r="F85" s="171"/>
      <c r="G85" s="171"/>
      <c r="H85" s="171"/>
      <c r="I85" s="128">
        <v>0</v>
      </c>
      <c r="J85" s="194"/>
      <c r="K85" s="195"/>
      <c r="L85" s="195"/>
      <c r="M85" s="195"/>
      <c r="N85" s="199"/>
      <c r="O85" s="199"/>
      <c r="P85" s="127"/>
      <c r="Q85" s="203"/>
      <c r="R85" s="203"/>
      <c r="S85" s="203"/>
      <c r="T85" s="203"/>
      <c r="U85" s="204"/>
      <c r="V85" s="10"/>
      <c r="W85" s="5"/>
      <c r="X85" s="208"/>
      <c r="Y85" s="199"/>
      <c r="Z85" s="199"/>
      <c r="AA85" s="199"/>
      <c r="AB85" s="199"/>
      <c r="AC85" s="203"/>
      <c r="AD85" s="203"/>
      <c r="AE85" s="203"/>
      <c r="AF85" s="203"/>
      <c r="AG85" s="203"/>
      <c r="AH85" s="204"/>
      <c r="AI85" s="11"/>
      <c r="AJ85" s="6"/>
      <c r="AK85" s="208"/>
      <c r="AL85" s="199"/>
      <c r="AM85" s="199"/>
      <c r="AN85" s="199"/>
      <c r="AO85" s="199"/>
      <c r="AP85" s="203"/>
      <c r="AQ85" s="203"/>
      <c r="AR85" s="203"/>
      <c r="AS85" s="203"/>
      <c r="AT85" s="203"/>
      <c r="AU85" s="204"/>
      <c r="AV85" s="6"/>
      <c r="AW85" s="7"/>
      <c r="AX85" s="70"/>
      <c r="AY85" s="70"/>
      <c r="AZ85" s="70"/>
      <c r="BA85" s="70"/>
      <c r="BB85" s="70"/>
      <c r="BC85" s="8"/>
    </row>
    <row r="86" spans="1:55" ht="20.100000000000001" customHeight="1" thickBot="1" x14ac:dyDescent="0.35">
      <c r="A86" s="1"/>
      <c r="B86" s="4"/>
      <c r="C86" s="210" t="s">
        <v>106</v>
      </c>
      <c r="D86" s="211"/>
      <c r="E86" s="211"/>
      <c r="F86" s="211"/>
      <c r="G86" s="211"/>
      <c r="H86" s="211"/>
      <c r="I86" s="129">
        <v>0</v>
      </c>
      <c r="J86" s="196"/>
      <c r="K86" s="197"/>
      <c r="L86" s="197"/>
      <c r="M86" s="197"/>
      <c r="N86" s="200"/>
      <c r="O86" s="200"/>
      <c r="P86" s="12"/>
      <c r="Q86" s="205"/>
      <c r="R86" s="205"/>
      <c r="S86" s="205"/>
      <c r="T86" s="205"/>
      <c r="U86" s="206"/>
      <c r="V86" s="10"/>
      <c r="W86" s="5"/>
      <c r="X86" s="209"/>
      <c r="Y86" s="200"/>
      <c r="Z86" s="200"/>
      <c r="AA86" s="200"/>
      <c r="AB86" s="200"/>
      <c r="AC86" s="205"/>
      <c r="AD86" s="205"/>
      <c r="AE86" s="205"/>
      <c r="AF86" s="205"/>
      <c r="AG86" s="205"/>
      <c r="AH86" s="206"/>
      <c r="AI86" s="11"/>
      <c r="AJ86" s="6"/>
      <c r="AK86" s="209"/>
      <c r="AL86" s="200"/>
      <c r="AM86" s="200"/>
      <c r="AN86" s="200"/>
      <c r="AO86" s="200"/>
      <c r="AP86" s="205"/>
      <c r="AQ86" s="205"/>
      <c r="AR86" s="205"/>
      <c r="AS86" s="205"/>
      <c r="AT86" s="205"/>
      <c r="AU86" s="206"/>
      <c r="AV86" s="6"/>
      <c r="AW86" s="7"/>
      <c r="AX86" s="70"/>
      <c r="AY86" s="70"/>
      <c r="AZ86" s="70"/>
      <c r="BA86" s="70"/>
      <c r="BB86" s="70"/>
      <c r="BC86" s="8"/>
    </row>
    <row r="87" spans="1:55" ht="15" customHeight="1" thickBot="1" x14ac:dyDescent="0.35">
      <c r="A87" s="1"/>
      <c r="B87" s="4"/>
      <c r="C87" s="4"/>
      <c r="D87" s="4"/>
      <c r="E87" s="4"/>
      <c r="F87" s="4"/>
      <c r="G87" s="4"/>
      <c r="H87" s="4"/>
      <c r="I87" s="4"/>
      <c r="J87" s="4"/>
      <c r="K87" s="4"/>
      <c r="L87" s="4"/>
      <c r="M87" s="4"/>
      <c r="N87" s="4"/>
      <c r="O87" s="4"/>
      <c r="P87" s="4"/>
      <c r="Q87" s="4"/>
      <c r="R87" s="4"/>
      <c r="S87" s="4"/>
      <c r="T87" s="4"/>
      <c r="U87" s="4"/>
      <c r="V87" s="4"/>
      <c r="W87" s="5"/>
      <c r="X87" s="5"/>
      <c r="Y87" s="5"/>
      <c r="Z87" s="5"/>
      <c r="AA87" s="5"/>
      <c r="AB87" s="5"/>
      <c r="AC87" s="5"/>
      <c r="AD87" s="5"/>
      <c r="AE87" s="5"/>
      <c r="AF87" s="5"/>
      <c r="AG87" s="5"/>
      <c r="AH87" s="5"/>
      <c r="AI87" s="5"/>
      <c r="AJ87" s="6"/>
      <c r="AK87" s="6"/>
      <c r="AL87" s="6"/>
      <c r="AM87" s="6"/>
      <c r="AN87" s="6"/>
      <c r="AO87" s="6"/>
      <c r="AP87" s="6"/>
      <c r="AQ87" s="6"/>
      <c r="AR87" s="6"/>
      <c r="AS87" s="6"/>
      <c r="AT87" s="6"/>
      <c r="AU87" s="6"/>
      <c r="AV87" s="6"/>
      <c r="AW87" s="7"/>
      <c r="AX87" s="70"/>
      <c r="AY87" s="70"/>
      <c r="AZ87" s="70"/>
      <c r="BA87" s="70"/>
      <c r="BB87" s="70"/>
      <c r="BC87" s="8"/>
    </row>
    <row r="88" spans="1:55" ht="15" customHeight="1" x14ac:dyDescent="0.3">
      <c r="A88" s="1"/>
      <c r="B88" s="4"/>
      <c r="C88" s="170" t="s">
        <v>83</v>
      </c>
      <c r="D88" s="4"/>
      <c r="E88" s="244" t="str">
        <f>E6</f>
        <v>Conjunt HUAV (Edifici principal HUAV + Urgències HUAV + 
EHP HUAV + Edifici CCEE HUAV + recinte HUAV) + Edifici UdL</v>
      </c>
      <c r="F88" s="193"/>
      <c r="G88" s="193"/>
      <c r="H88" s="193"/>
      <c r="I88" s="245"/>
      <c r="J88" s="4"/>
      <c r="K88" s="244" t="str">
        <f>E6</f>
        <v>Conjunt HUAV (Edifici principal HUAV + Urgències HUAV + 
EHP HUAV + Edifici CCEE HUAV + recinte HUAV) + Edifici UdL</v>
      </c>
      <c r="L88" s="193"/>
      <c r="M88" s="193"/>
      <c r="N88" s="193"/>
      <c r="O88" s="245"/>
      <c r="P88" s="4"/>
      <c r="Q88" s="244" t="str">
        <f>E6</f>
        <v>Conjunt HUAV (Edifici principal HUAV + Urgències HUAV + 
EHP HUAV + Edifici CCEE HUAV + recinte HUAV) + Edifici UdL</v>
      </c>
      <c r="R88" s="193"/>
      <c r="S88" s="193"/>
      <c r="T88" s="193"/>
      <c r="U88" s="245"/>
      <c r="V88" s="13"/>
      <c r="W88" s="5"/>
      <c r="X88" s="244" t="str">
        <f>E6</f>
        <v>Conjunt HUAV (Edifici principal HUAV + Urgències HUAV + 
EHP HUAV + Edifici CCEE HUAV + recinte HUAV) + Edifici UdL</v>
      </c>
      <c r="Y88" s="193"/>
      <c r="Z88" s="193"/>
      <c r="AA88" s="193"/>
      <c r="AB88" s="245"/>
      <c r="AC88" s="5"/>
      <c r="AD88" s="244" t="str">
        <f>E6</f>
        <v>Conjunt HUAV (Edifici principal HUAV + Urgències HUAV + 
EHP HUAV + Edifici CCEE HUAV + recinte HUAV) + Edifici UdL</v>
      </c>
      <c r="AE88" s="193"/>
      <c r="AF88" s="193"/>
      <c r="AG88" s="193"/>
      <c r="AH88" s="245"/>
      <c r="AI88" s="14"/>
      <c r="AJ88" s="6"/>
      <c r="AK88" s="244" t="str">
        <f>E6</f>
        <v>Conjunt HUAV (Edifici principal HUAV + Urgències HUAV + 
EHP HUAV + Edifici CCEE HUAV + recinte HUAV) + Edifici UdL</v>
      </c>
      <c r="AL88" s="193"/>
      <c r="AM88" s="193"/>
      <c r="AN88" s="193"/>
      <c r="AO88" s="245"/>
      <c r="AP88" s="6"/>
      <c r="AQ88" s="244" t="str">
        <f>E6</f>
        <v>Conjunt HUAV (Edifici principal HUAV + Urgències HUAV + 
EHP HUAV + Edifici CCEE HUAV + recinte HUAV) + Edifici UdL</v>
      </c>
      <c r="AR88" s="193"/>
      <c r="AS88" s="193"/>
      <c r="AT88" s="193"/>
      <c r="AU88" s="245"/>
      <c r="AV88" s="6"/>
      <c r="AW88" s="7"/>
      <c r="AX88" s="70"/>
      <c r="AY88" s="70"/>
      <c r="AZ88" s="70"/>
      <c r="BA88" s="70"/>
      <c r="BB88" s="70"/>
      <c r="BC88" s="8"/>
    </row>
    <row r="89" spans="1:55" ht="15" customHeight="1" thickBot="1" x14ac:dyDescent="0.35">
      <c r="A89" s="1"/>
      <c r="B89" s="4"/>
      <c r="C89" s="173"/>
      <c r="D89" s="4"/>
      <c r="E89" s="246"/>
      <c r="F89" s="197"/>
      <c r="G89" s="197"/>
      <c r="H89" s="197"/>
      <c r="I89" s="247"/>
      <c r="J89" s="4"/>
      <c r="K89" s="246"/>
      <c r="L89" s="197"/>
      <c r="M89" s="197"/>
      <c r="N89" s="197"/>
      <c r="O89" s="247"/>
      <c r="P89" s="4"/>
      <c r="Q89" s="246"/>
      <c r="R89" s="197"/>
      <c r="S89" s="197"/>
      <c r="T89" s="197"/>
      <c r="U89" s="247"/>
      <c r="V89" s="13"/>
      <c r="W89" s="5"/>
      <c r="X89" s="246"/>
      <c r="Y89" s="197"/>
      <c r="Z89" s="197"/>
      <c r="AA89" s="197"/>
      <c r="AB89" s="247"/>
      <c r="AC89" s="5"/>
      <c r="AD89" s="246"/>
      <c r="AE89" s="197"/>
      <c r="AF89" s="197"/>
      <c r="AG89" s="197"/>
      <c r="AH89" s="247"/>
      <c r="AI89" s="14"/>
      <c r="AJ89" s="6"/>
      <c r="AK89" s="246"/>
      <c r="AL89" s="197"/>
      <c r="AM89" s="197"/>
      <c r="AN89" s="197"/>
      <c r="AO89" s="247"/>
      <c r="AP89" s="6"/>
      <c r="AQ89" s="246"/>
      <c r="AR89" s="197"/>
      <c r="AS89" s="197"/>
      <c r="AT89" s="197"/>
      <c r="AU89" s="247"/>
      <c r="AV89" s="6"/>
      <c r="AW89" s="7"/>
      <c r="AX89" s="70"/>
      <c r="AY89" s="70"/>
      <c r="AZ89" s="70"/>
      <c r="BA89" s="70"/>
      <c r="BB89" s="70"/>
      <c r="BC89" s="8"/>
    </row>
    <row r="90" spans="1:55" s="26" customFormat="1" ht="24.9" customHeight="1" x14ac:dyDescent="0.3">
      <c r="A90" s="15"/>
      <c r="B90" s="16"/>
      <c r="C90" s="174"/>
      <c r="D90" s="16"/>
      <c r="E90" s="147" t="s">
        <v>8</v>
      </c>
      <c r="F90" s="143" t="s">
        <v>84</v>
      </c>
      <c r="G90" s="145" t="s">
        <v>5</v>
      </c>
      <c r="H90" s="145" t="s">
        <v>6</v>
      </c>
      <c r="I90" s="145" t="s">
        <v>7</v>
      </c>
      <c r="J90" s="16"/>
      <c r="K90" s="147" t="s">
        <v>8</v>
      </c>
      <c r="L90" s="147" t="s">
        <v>46</v>
      </c>
      <c r="M90" s="145" t="s">
        <v>5</v>
      </c>
      <c r="N90" s="145" t="s">
        <v>6</v>
      </c>
      <c r="O90" s="145" t="s">
        <v>7</v>
      </c>
      <c r="P90" s="16"/>
      <c r="Q90" s="147" t="s">
        <v>8</v>
      </c>
      <c r="R90" s="143" t="s">
        <v>84</v>
      </c>
      <c r="S90" s="145" t="s">
        <v>5</v>
      </c>
      <c r="T90" s="145" t="s">
        <v>6</v>
      </c>
      <c r="U90" s="145" t="s">
        <v>7</v>
      </c>
      <c r="V90" s="17"/>
      <c r="W90" s="18"/>
      <c r="X90" s="19" t="s">
        <v>8</v>
      </c>
      <c r="Y90" s="143" t="s">
        <v>84</v>
      </c>
      <c r="Z90" s="20" t="s">
        <v>5</v>
      </c>
      <c r="AA90" s="21" t="s">
        <v>6</v>
      </c>
      <c r="AB90" s="21" t="s">
        <v>7</v>
      </c>
      <c r="AC90" s="18"/>
      <c r="AD90" s="143" t="s">
        <v>8</v>
      </c>
      <c r="AE90" s="143" t="s">
        <v>84</v>
      </c>
      <c r="AF90" s="21" t="s">
        <v>5</v>
      </c>
      <c r="AG90" s="21" t="s">
        <v>6</v>
      </c>
      <c r="AH90" s="21" t="s">
        <v>7</v>
      </c>
      <c r="AI90" s="22"/>
      <c r="AJ90" s="23"/>
      <c r="AK90" s="143" t="s">
        <v>8</v>
      </c>
      <c r="AL90" s="143" t="s">
        <v>84</v>
      </c>
      <c r="AM90" s="21" t="s">
        <v>5</v>
      </c>
      <c r="AN90" s="21" t="s">
        <v>6</v>
      </c>
      <c r="AO90" s="21" t="s">
        <v>7</v>
      </c>
      <c r="AP90" s="23"/>
      <c r="AQ90" s="147" t="s">
        <v>8</v>
      </c>
      <c r="AR90" s="143" t="s">
        <v>84</v>
      </c>
      <c r="AS90" s="145" t="s">
        <v>5</v>
      </c>
      <c r="AT90" s="145" t="s">
        <v>6</v>
      </c>
      <c r="AU90" s="145" t="s">
        <v>7</v>
      </c>
      <c r="AV90" s="23"/>
      <c r="AW90" s="24"/>
      <c r="AX90" s="71"/>
      <c r="AY90" s="71"/>
      <c r="AZ90" s="71"/>
      <c r="BA90" s="71"/>
      <c r="BB90" s="71"/>
      <c r="BC90" s="25"/>
    </row>
    <row r="91" spans="1:55" ht="15" customHeight="1" x14ac:dyDescent="0.3">
      <c r="A91" s="1"/>
      <c r="B91" s="4"/>
      <c r="C91" s="32">
        <f>C9</f>
        <v>1935</v>
      </c>
      <c r="D91" s="4"/>
      <c r="E91" s="142" t="s">
        <v>0</v>
      </c>
      <c r="F91" s="132">
        <f>$C91*F$13</f>
        <v>7740</v>
      </c>
      <c r="G91" s="152">
        <f>G9-(G9*$I$84)</f>
        <v>21.19</v>
      </c>
      <c r="H91" s="64">
        <f>+F91*G91</f>
        <v>164010.6</v>
      </c>
      <c r="I91" s="64">
        <f>+H91*1.21</f>
        <v>198452.826</v>
      </c>
      <c r="J91" s="30"/>
      <c r="K91" s="142" t="s">
        <v>0</v>
      </c>
      <c r="L91" s="132">
        <f>$C91*L$13</f>
        <v>23220</v>
      </c>
      <c r="M91" s="28">
        <f>G91+(G91*K$96)</f>
        <v>22.037600000000001</v>
      </c>
      <c r="N91" s="64">
        <f>+L91*M91</f>
        <v>511713.07200000004</v>
      </c>
      <c r="O91" s="64">
        <f>+N91*1.21</f>
        <v>619172.81712000002</v>
      </c>
      <c r="P91" s="4"/>
      <c r="Q91" s="142" t="s">
        <v>0</v>
      </c>
      <c r="R91" s="132">
        <f>$C91*R$13</f>
        <v>15480</v>
      </c>
      <c r="S91" s="28">
        <f>M91+(M91*Q$96)</f>
        <v>22.698728000000003</v>
      </c>
      <c r="T91" s="64">
        <f>+R91*S91</f>
        <v>351376.30944000004</v>
      </c>
      <c r="U91" s="64">
        <f>+T91*1.21</f>
        <v>425165.33442240005</v>
      </c>
      <c r="V91" s="31"/>
      <c r="W91" s="5"/>
      <c r="X91" s="142" t="s">
        <v>0</v>
      </c>
      <c r="Y91" s="132">
        <f>$C91*Y$13</f>
        <v>7740</v>
      </c>
      <c r="Z91" s="28">
        <f>S91+(S91*X$96)</f>
        <v>22.698728000000003</v>
      </c>
      <c r="AA91" s="64">
        <f>+Y91*Z91</f>
        <v>175688.15472000002</v>
      </c>
      <c r="AB91" s="64">
        <f>+AA91*1.21</f>
        <v>212582.66721120002</v>
      </c>
      <c r="AC91" s="5"/>
      <c r="AD91" s="142" t="s">
        <v>0</v>
      </c>
      <c r="AE91" s="132">
        <f>$C91*AE$13</f>
        <v>15480</v>
      </c>
      <c r="AF91" s="28">
        <f>Z91+(Z91*AD$96)</f>
        <v>23.379689840000001</v>
      </c>
      <c r="AG91" s="64">
        <f>+AE91*AF91</f>
        <v>361917.59872320003</v>
      </c>
      <c r="AH91" s="64">
        <f>+AG91*1.21</f>
        <v>437920.29445507203</v>
      </c>
      <c r="AI91" s="33"/>
      <c r="AJ91" s="6"/>
      <c r="AK91" s="142" t="s">
        <v>0</v>
      </c>
      <c r="AL91" s="132">
        <f>$C91*AL$13</f>
        <v>7740</v>
      </c>
      <c r="AM91" s="28">
        <f>AF91+(AF91*AK$96)</f>
        <v>23.379689840000001</v>
      </c>
      <c r="AN91" s="29">
        <f>+AL91*AM91</f>
        <v>180958.79936160002</v>
      </c>
      <c r="AO91" s="29">
        <f>+AN91*1.21</f>
        <v>218960.14722753601</v>
      </c>
      <c r="AP91" s="6"/>
      <c r="AQ91" s="142" t="s">
        <v>0</v>
      </c>
      <c r="AR91" s="132">
        <f>$C91*AR$13</f>
        <v>15480</v>
      </c>
      <c r="AS91" s="28">
        <f>AM91+(AM91*AQ$96)</f>
        <v>24.081080535200002</v>
      </c>
      <c r="AT91" s="29">
        <f>+AR91*AS91</f>
        <v>372775.12668489601</v>
      </c>
      <c r="AU91" s="29">
        <f>+AT91*1.21</f>
        <v>451057.90328872413</v>
      </c>
      <c r="AV91" s="6"/>
      <c r="AW91" s="7"/>
      <c r="AX91" s="70"/>
      <c r="AY91" s="70"/>
      <c r="AZ91" s="70"/>
      <c r="BA91" s="70"/>
      <c r="BB91" s="70"/>
      <c r="BC91" s="8"/>
    </row>
    <row r="92" spans="1:55" ht="15" customHeight="1" x14ac:dyDescent="0.3">
      <c r="A92" s="1"/>
      <c r="B92" s="4"/>
      <c r="C92" s="32">
        <f>C10</f>
        <v>659</v>
      </c>
      <c r="D92" s="4"/>
      <c r="E92" s="142" t="s">
        <v>1</v>
      </c>
      <c r="F92" s="132">
        <f t="shared" ref="F92:F94" si="53">$C92*F$13</f>
        <v>2636</v>
      </c>
      <c r="G92" s="152">
        <f>G10-(G10*$I$84)</f>
        <v>23.76</v>
      </c>
      <c r="H92" s="64">
        <f>+F92*G92</f>
        <v>62631.360000000001</v>
      </c>
      <c r="I92" s="64">
        <f>+H92*1.21</f>
        <v>75783.945599999992</v>
      </c>
      <c r="J92" s="30"/>
      <c r="K92" s="142" t="s">
        <v>1</v>
      </c>
      <c r="L92" s="132">
        <f t="shared" ref="L92:L94" si="54">$C92*L$13</f>
        <v>7908</v>
      </c>
      <c r="M92" s="28">
        <f>G92+(G92*K$96)</f>
        <v>24.7104</v>
      </c>
      <c r="N92" s="64">
        <f>+L92*M92</f>
        <v>195409.8432</v>
      </c>
      <c r="O92" s="64">
        <f>+N92*1.21</f>
        <v>236445.91027200001</v>
      </c>
      <c r="P92" s="4"/>
      <c r="Q92" s="142" t="s">
        <v>1</v>
      </c>
      <c r="R92" s="132">
        <f t="shared" ref="R92:R94" si="55">$C92*R$13</f>
        <v>5272</v>
      </c>
      <c r="S92" s="28">
        <f>M92+(M92*Q$96)</f>
        <v>25.451712000000001</v>
      </c>
      <c r="T92" s="64">
        <f>+R92*S92</f>
        <v>134181.42566400001</v>
      </c>
      <c r="U92" s="64">
        <f>+T92*1.21</f>
        <v>162359.52505344001</v>
      </c>
      <c r="V92" s="31"/>
      <c r="W92" s="5"/>
      <c r="X92" s="142" t="s">
        <v>1</v>
      </c>
      <c r="Y92" s="132">
        <f t="shared" ref="Y92:Y94" si="56">$C92*Y$13</f>
        <v>2636</v>
      </c>
      <c r="Z92" s="28">
        <f>S92+(S92*X$96)</f>
        <v>25.451712000000001</v>
      </c>
      <c r="AA92" s="64">
        <f>+Y92*Z92</f>
        <v>67090.712832000005</v>
      </c>
      <c r="AB92" s="64">
        <f>+AA92*1.21</f>
        <v>81179.762526720006</v>
      </c>
      <c r="AC92" s="5"/>
      <c r="AD92" s="142" t="s">
        <v>1</v>
      </c>
      <c r="AE92" s="132">
        <f t="shared" ref="AE92:AE94" si="57">$C92*AE$13</f>
        <v>5272</v>
      </c>
      <c r="AF92" s="28">
        <f>Z92+(Z92*AD$96)</f>
        <v>26.215263360000002</v>
      </c>
      <c r="AG92" s="64">
        <f>+AE92*AF92</f>
        <v>138206.86843392</v>
      </c>
      <c r="AH92" s="64">
        <f>+AG92*1.21</f>
        <v>167230.31080504321</v>
      </c>
      <c r="AI92" s="33"/>
      <c r="AJ92" s="6"/>
      <c r="AK92" s="142" t="s">
        <v>1</v>
      </c>
      <c r="AL92" s="132">
        <f t="shared" ref="AL92:AL94" si="58">$C92*AL$13</f>
        <v>2636</v>
      </c>
      <c r="AM92" s="28">
        <f>AF92+(AF92*AK$96)</f>
        <v>26.215263360000002</v>
      </c>
      <c r="AN92" s="29">
        <f>+AL92*AM92</f>
        <v>69103.434216959999</v>
      </c>
      <c r="AO92" s="29">
        <f>+AN92*1.21</f>
        <v>83615.155402521603</v>
      </c>
      <c r="AP92" s="6"/>
      <c r="AQ92" s="142" t="s">
        <v>1</v>
      </c>
      <c r="AR92" s="132">
        <f t="shared" ref="AR92:AR94" si="59">$C92*AR$13</f>
        <v>5272</v>
      </c>
      <c r="AS92" s="28">
        <f>AM92+(AM92*AQ$96)</f>
        <v>27.0017212608</v>
      </c>
      <c r="AT92" s="29">
        <f>+AR92*AS92</f>
        <v>142353.07448693761</v>
      </c>
      <c r="AU92" s="29">
        <f>+AT92*1.21</f>
        <v>172247.22012919449</v>
      </c>
      <c r="AV92" s="6"/>
      <c r="AW92" s="7"/>
      <c r="AX92" s="70"/>
      <c r="AY92" s="70"/>
      <c r="AZ92" s="70"/>
      <c r="BA92" s="70"/>
      <c r="BB92" s="70"/>
      <c r="BC92" s="8"/>
    </row>
    <row r="93" spans="1:55" ht="15" customHeight="1" x14ac:dyDescent="0.3">
      <c r="A93" s="1"/>
      <c r="B93" s="4"/>
      <c r="C93" s="32">
        <f>C11</f>
        <v>630</v>
      </c>
      <c r="D93" s="4"/>
      <c r="E93" s="142" t="s">
        <v>2</v>
      </c>
      <c r="F93" s="132">
        <f t="shared" si="53"/>
        <v>2520</v>
      </c>
      <c r="G93" s="152">
        <f>G11-(G11*$I$84)</f>
        <v>23.27</v>
      </c>
      <c r="H93" s="64">
        <f>+F93*G93</f>
        <v>58640.4</v>
      </c>
      <c r="I93" s="64">
        <f>+H93*1.21</f>
        <v>70954.884000000005</v>
      </c>
      <c r="J93" s="30"/>
      <c r="K93" s="142" t="s">
        <v>2</v>
      </c>
      <c r="L93" s="132">
        <f t="shared" si="54"/>
        <v>7560</v>
      </c>
      <c r="M93" s="28">
        <f>G93+(G93*K$96)</f>
        <v>24.200800000000001</v>
      </c>
      <c r="N93" s="64">
        <f>+L93*M93</f>
        <v>182958.04800000001</v>
      </c>
      <c r="O93" s="64">
        <f>+N93*1.21</f>
        <v>221379.23808000001</v>
      </c>
      <c r="P93" s="4"/>
      <c r="Q93" s="142" t="s">
        <v>2</v>
      </c>
      <c r="R93" s="132">
        <f t="shared" si="55"/>
        <v>5040</v>
      </c>
      <c r="S93" s="28">
        <f>M93+(M93*Q$96)</f>
        <v>24.926824</v>
      </c>
      <c r="T93" s="64">
        <f>+R93*S93</f>
        <v>125631.19296</v>
      </c>
      <c r="U93" s="64">
        <f>+T93*1.21</f>
        <v>152013.74348159999</v>
      </c>
      <c r="V93" s="31"/>
      <c r="W93" s="5"/>
      <c r="X93" s="142" t="s">
        <v>2</v>
      </c>
      <c r="Y93" s="132">
        <f t="shared" si="56"/>
        <v>2520</v>
      </c>
      <c r="Z93" s="28">
        <f>S93+(S93*X$96)</f>
        <v>24.926824</v>
      </c>
      <c r="AA93" s="64">
        <f>+Y93*Z93</f>
        <v>62815.59648</v>
      </c>
      <c r="AB93" s="64">
        <f>+AA93*1.21</f>
        <v>76006.871740799994</v>
      </c>
      <c r="AC93" s="5"/>
      <c r="AD93" s="142" t="s">
        <v>2</v>
      </c>
      <c r="AE93" s="132">
        <f t="shared" si="57"/>
        <v>5040</v>
      </c>
      <c r="AF93" s="28">
        <f>Z93+(Z93*AD$96)</f>
        <v>25.674628720000001</v>
      </c>
      <c r="AG93" s="64">
        <f>+AE93*AF93</f>
        <v>129400.12874880001</v>
      </c>
      <c r="AH93" s="64">
        <f>+AG93*1.21</f>
        <v>156574.15578604801</v>
      </c>
      <c r="AI93" s="33"/>
      <c r="AJ93" s="6"/>
      <c r="AK93" s="142" t="s">
        <v>2</v>
      </c>
      <c r="AL93" s="132">
        <f t="shared" si="58"/>
        <v>2520</v>
      </c>
      <c r="AM93" s="28">
        <f>AF93+(AF93*AK$96)</f>
        <v>25.674628720000001</v>
      </c>
      <c r="AN93" s="29">
        <f>+AL93*AM93</f>
        <v>64700.064374400004</v>
      </c>
      <c r="AO93" s="29">
        <f>+AN93*1.21</f>
        <v>78287.077893024005</v>
      </c>
      <c r="AP93" s="6"/>
      <c r="AQ93" s="142" t="s">
        <v>2</v>
      </c>
      <c r="AR93" s="132">
        <f t="shared" si="59"/>
        <v>5040</v>
      </c>
      <c r="AS93" s="28">
        <f>AM93+(AM93*AQ$96)</f>
        <v>26.444867581600001</v>
      </c>
      <c r="AT93" s="29">
        <f>+AR93*AS93</f>
        <v>133282.13261126401</v>
      </c>
      <c r="AU93" s="29">
        <f>+AT93*1.21</f>
        <v>161271.38045962944</v>
      </c>
      <c r="AV93" s="6"/>
      <c r="AW93" s="7"/>
      <c r="AX93" s="70"/>
      <c r="AY93" s="70"/>
      <c r="AZ93" s="70"/>
      <c r="BA93" s="70"/>
      <c r="BB93" s="70"/>
      <c r="BC93" s="8"/>
    </row>
    <row r="94" spans="1:55" ht="15" customHeight="1" x14ac:dyDescent="0.3">
      <c r="A94" s="1"/>
      <c r="B94" s="4"/>
      <c r="C94" s="32">
        <f>C12</f>
        <v>315</v>
      </c>
      <c r="D94" s="4"/>
      <c r="E94" s="142" t="s">
        <v>3</v>
      </c>
      <c r="F94" s="136">
        <f t="shared" si="53"/>
        <v>1260</v>
      </c>
      <c r="G94" s="152">
        <f>G12-(G12*$I$84)</f>
        <v>26.17</v>
      </c>
      <c r="H94" s="64">
        <f>+F94*G94</f>
        <v>32974.200000000004</v>
      </c>
      <c r="I94" s="64">
        <f>+H94*1.21</f>
        <v>39898.782000000007</v>
      </c>
      <c r="J94" s="30"/>
      <c r="K94" s="142" t="s">
        <v>3</v>
      </c>
      <c r="L94" s="136">
        <f t="shared" si="54"/>
        <v>3780</v>
      </c>
      <c r="M94" s="28">
        <f>G94+(G94*K$96)</f>
        <v>27.216800000000003</v>
      </c>
      <c r="N94" s="64">
        <f>+L94*M94</f>
        <v>102879.50400000002</v>
      </c>
      <c r="O94" s="64">
        <f>+N94*1.21</f>
        <v>124484.19984000002</v>
      </c>
      <c r="P94" s="4"/>
      <c r="Q94" s="142" t="s">
        <v>3</v>
      </c>
      <c r="R94" s="136">
        <f t="shared" si="55"/>
        <v>2520</v>
      </c>
      <c r="S94" s="28">
        <f>M94+(M94*Q$96)</f>
        <v>28.033304000000001</v>
      </c>
      <c r="T94" s="64">
        <f>+R94*S94</f>
        <v>70643.926080000005</v>
      </c>
      <c r="U94" s="64">
        <f>+T94*1.21</f>
        <v>85479.150556799999</v>
      </c>
      <c r="V94" s="31"/>
      <c r="W94" s="5"/>
      <c r="X94" s="142" t="s">
        <v>3</v>
      </c>
      <c r="Y94" s="136">
        <f t="shared" si="56"/>
        <v>1260</v>
      </c>
      <c r="Z94" s="28">
        <f>S94+(S94*X$96)</f>
        <v>28.033304000000001</v>
      </c>
      <c r="AA94" s="64">
        <f>+Y94*Z94</f>
        <v>35321.963040000002</v>
      </c>
      <c r="AB94" s="64">
        <f>+AA94*1.21</f>
        <v>42739.5752784</v>
      </c>
      <c r="AC94" s="5"/>
      <c r="AD94" s="142" t="s">
        <v>3</v>
      </c>
      <c r="AE94" s="136">
        <f t="shared" si="57"/>
        <v>2520</v>
      </c>
      <c r="AF94" s="28">
        <f>Z94+(Z94*AD$96)</f>
        <v>28.87430312</v>
      </c>
      <c r="AG94" s="64">
        <f>+AE94*AF94</f>
        <v>72763.243862400006</v>
      </c>
      <c r="AH94" s="64">
        <f>+AG94*1.21</f>
        <v>88043.525073504003</v>
      </c>
      <c r="AI94" s="33"/>
      <c r="AJ94" s="6"/>
      <c r="AK94" s="142" t="s">
        <v>3</v>
      </c>
      <c r="AL94" s="136">
        <f t="shared" si="58"/>
        <v>1260</v>
      </c>
      <c r="AM94" s="28">
        <f>AF94+(AF94*AK$96)</f>
        <v>28.87430312</v>
      </c>
      <c r="AN94" s="29">
        <f>+AL94*AM94</f>
        <v>36381.621931200003</v>
      </c>
      <c r="AO94" s="29">
        <f>+AN94*1.21</f>
        <v>44021.762536752001</v>
      </c>
      <c r="AP94" s="6"/>
      <c r="AQ94" s="142" t="s">
        <v>3</v>
      </c>
      <c r="AR94" s="136">
        <f t="shared" si="59"/>
        <v>2520</v>
      </c>
      <c r="AS94" s="28">
        <f>AM94+(AM94*AQ$96)</f>
        <v>29.740532213600002</v>
      </c>
      <c r="AT94" s="34">
        <f>+AR94*AS94</f>
        <v>74946.14117827201</v>
      </c>
      <c r="AU94" s="34">
        <f>+AT94*1.21</f>
        <v>90684.830825709127</v>
      </c>
      <c r="AV94" s="6"/>
      <c r="AW94" s="7"/>
      <c r="AX94" s="70"/>
      <c r="AY94" s="70"/>
      <c r="AZ94" s="70"/>
      <c r="BA94" s="70"/>
      <c r="BB94" s="70"/>
      <c r="BC94" s="8"/>
    </row>
    <row r="95" spans="1:55" ht="15" customHeight="1" x14ac:dyDescent="0.3">
      <c r="A95" s="1"/>
      <c r="B95" s="4"/>
      <c r="C95" s="4"/>
      <c r="D95" s="4"/>
      <c r="E95" s="146" t="str">
        <f>$E$13</f>
        <v>Import any 2025</v>
      </c>
      <c r="F95" s="83">
        <f>F$13</f>
        <v>4</v>
      </c>
      <c r="G95" s="84" t="s">
        <v>47</v>
      </c>
      <c r="H95" s="67">
        <f>SUM(H91:H94)</f>
        <v>318256.56000000006</v>
      </c>
      <c r="I95" s="67">
        <f>H95*1.21</f>
        <v>385090.43760000006</v>
      </c>
      <c r="J95" s="10"/>
      <c r="K95" s="146" t="str">
        <f>$K$13</f>
        <v>Import any 2026</v>
      </c>
      <c r="L95" s="83">
        <f>L$13</f>
        <v>12</v>
      </c>
      <c r="M95" s="84" t="s">
        <v>47</v>
      </c>
      <c r="N95" s="67">
        <f>SUM(N91:N94)</f>
        <v>992960.46720000007</v>
      </c>
      <c r="O95" s="67">
        <f>N95*1.21</f>
        <v>1201482.1653120001</v>
      </c>
      <c r="P95" s="10"/>
      <c r="Q95" s="146" t="str">
        <f>$Q$13</f>
        <v>Import any 2027</v>
      </c>
      <c r="R95" s="83">
        <f>R$13</f>
        <v>8</v>
      </c>
      <c r="S95" s="84" t="s">
        <v>47</v>
      </c>
      <c r="T95" s="67">
        <f>SUM(T91:T94)</f>
        <v>681832.8541440001</v>
      </c>
      <c r="U95" s="67">
        <f>T95*1.21</f>
        <v>825017.75351424015</v>
      </c>
      <c r="V95" s="85"/>
      <c r="W95" s="11"/>
      <c r="X95" s="134" t="str">
        <f>$X$13</f>
        <v>Import any 2027</v>
      </c>
      <c r="Y95" s="83">
        <f>Y$13</f>
        <v>4</v>
      </c>
      <c r="Z95" s="120" t="str">
        <f>$Z$13</f>
        <v>mesos</v>
      </c>
      <c r="AA95" s="67">
        <f>SUM(AA91:AA94)</f>
        <v>340916.42707200005</v>
      </c>
      <c r="AB95" s="67">
        <f>AA95*1.21</f>
        <v>412508.87675712007</v>
      </c>
      <c r="AC95" s="11"/>
      <c r="AD95" s="140" t="str">
        <f>$AD$13</f>
        <v>Import any 2028</v>
      </c>
      <c r="AE95" s="83">
        <f>AE$13</f>
        <v>8</v>
      </c>
      <c r="AF95" s="84" t="str">
        <f>$AF$13</f>
        <v>mesos</v>
      </c>
      <c r="AG95" s="67">
        <f>SUM(AG91:AG94)</f>
        <v>702287.83976832009</v>
      </c>
      <c r="AH95" s="67">
        <f>AG95*1.21</f>
        <v>849768.28611966723</v>
      </c>
      <c r="AI95" s="86"/>
      <c r="AJ95" s="87"/>
      <c r="AK95" s="146" t="str">
        <f>$AK$13</f>
        <v>Import any 2028</v>
      </c>
      <c r="AL95" s="83">
        <f>AL$13</f>
        <v>4</v>
      </c>
      <c r="AM95" s="84" t="str">
        <f>$AM$13</f>
        <v>mesos</v>
      </c>
      <c r="AN95" s="74">
        <f>SUM(AN91:AN94)</f>
        <v>351143.91988416004</v>
      </c>
      <c r="AO95" s="74">
        <f>AN95*1.21</f>
        <v>424884.14305983362</v>
      </c>
      <c r="AP95" s="87"/>
      <c r="AQ95" s="146" t="str">
        <f>$AQ$13</f>
        <v>Import any 2029</v>
      </c>
      <c r="AR95" s="83">
        <f>AR$13</f>
        <v>8</v>
      </c>
      <c r="AS95" s="84" t="str">
        <f>$AS$13</f>
        <v>mesos</v>
      </c>
      <c r="AT95" s="74">
        <f>SUM(AT91:AT94)</f>
        <v>723356.47496136953</v>
      </c>
      <c r="AU95" s="74">
        <f>AT95*1.21</f>
        <v>875261.33470325707</v>
      </c>
      <c r="AV95" s="6"/>
      <c r="AW95" s="7"/>
      <c r="AX95" s="70"/>
      <c r="AY95" s="70"/>
      <c r="AZ95" s="70"/>
      <c r="BA95" s="70"/>
      <c r="BB95" s="70"/>
      <c r="BC95" s="8"/>
    </row>
    <row r="96" spans="1:55" s="51" customFormat="1" ht="15" customHeight="1" x14ac:dyDescent="0.3">
      <c r="A96" s="36"/>
      <c r="B96" s="37"/>
      <c r="C96" s="37"/>
      <c r="D96" s="37"/>
      <c r="E96" s="38"/>
      <c r="F96" s="38"/>
      <c r="G96" s="38"/>
      <c r="H96" s="40"/>
      <c r="I96" s="40"/>
      <c r="J96" s="37"/>
      <c r="K96" s="41">
        <f>$K$14</f>
        <v>0.04</v>
      </c>
      <c r="L96" s="42" t="str">
        <f>$L$14</f>
        <v>d'increment en els preus unitaris de l'hora respecte any anterior</v>
      </c>
      <c r="M96" s="37"/>
      <c r="N96" s="37"/>
      <c r="O96" s="37"/>
      <c r="P96" s="37"/>
      <c r="Q96" s="41">
        <f>$Q$14</f>
        <v>0.03</v>
      </c>
      <c r="R96" s="42" t="str">
        <f>$L$14</f>
        <v>d'increment en els preus unitaris de l'hora respecte any anterior</v>
      </c>
      <c r="S96" s="37"/>
      <c r="T96" s="37"/>
      <c r="U96" s="37"/>
      <c r="V96" s="37"/>
      <c r="W96" s="43"/>
      <c r="X96" s="44"/>
      <c r="Y96" s="45"/>
      <c r="Z96" s="43"/>
      <c r="AA96" s="43"/>
      <c r="AB96" s="43"/>
      <c r="AC96" s="43"/>
      <c r="AD96" s="44">
        <f>$AD$14</f>
        <v>0.03</v>
      </c>
      <c r="AE96" s="45" t="str">
        <f>$L$14</f>
        <v>d'increment en els preus unitaris de l'hora respecte any anterior</v>
      </c>
      <c r="AF96" s="43"/>
      <c r="AG96" s="43"/>
      <c r="AH96" s="43"/>
      <c r="AI96" s="43"/>
      <c r="AJ96" s="46"/>
      <c r="AK96" s="47"/>
      <c r="AL96" s="48"/>
      <c r="AM96" s="46"/>
      <c r="AN96" s="46"/>
      <c r="AO96" s="46"/>
      <c r="AP96" s="46"/>
      <c r="AQ96" s="47">
        <f>$AQ$14</f>
        <v>0.03</v>
      </c>
      <c r="AR96" s="48" t="s">
        <v>9</v>
      </c>
      <c r="AS96" s="46"/>
      <c r="AT96" s="46"/>
      <c r="AU96" s="46"/>
      <c r="AV96" s="46"/>
      <c r="AW96" s="49"/>
      <c r="AX96" s="72"/>
      <c r="AY96" s="72"/>
      <c r="AZ96" s="72"/>
      <c r="BA96" s="72"/>
      <c r="BB96" s="72"/>
      <c r="BC96" s="50"/>
    </row>
    <row r="97" spans="1:55" s="51" customFormat="1" ht="15" customHeight="1" x14ac:dyDescent="0.3">
      <c r="A97" s="36"/>
      <c r="B97" s="37"/>
      <c r="C97" s="37"/>
      <c r="D97" s="37"/>
      <c r="E97" s="38"/>
      <c r="F97" s="38"/>
      <c r="G97" s="38"/>
      <c r="H97" s="148">
        <f>$H$15</f>
        <v>0.96189999999999998</v>
      </c>
      <c r="I97" s="40"/>
      <c r="J97" s="37"/>
      <c r="K97" s="41"/>
      <c r="L97" s="42"/>
      <c r="M97" s="37"/>
      <c r="N97" s="148">
        <f>$H$15</f>
        <v>0.96189999999999998</v>
      </c>
      <c r="O97" s="37"/>
      <c r="P97" s="37"/>
      <c r="Q97" s="41"/>
      <c r="R97" s="42"/>
      <c r="S97" s="37"/>
      <c r="T97" s="148">
        <f>$H$15</f>
        <v>0.96189999999999998</v>
      </c>
      <c r="U97" s="37"/>
      <c r="V97" s="37"/>
      <c r="W97" s="43"/>
      <c r="X97" s="44"/>
      <c r="Y97" s="45"/>
      <c r="Z97" s="43"/>
      <c r="AA97" s="151">
        <f>$H$15</f>
        <v>0.96189999999999998</v>
      </c>
      <c r="AB97" s="43"/>
      <c r="AC97" s="43"/>
      <c r="AD97" s="44"/>
      <c r="AE97" s="45"/>
      <c r="AF97" s="43"/>
      <c r="AG97" s="151">
        <f>$H$15</f>
        <v>0.96189999999999998</v>
      </c>
      <c r="AH97" s="43"/>
      <c r="AI97" s="43"/>
      <c r="AJ97" s="46"/>
      <c r="AK97" s="47"/>
      <c r="AL97" s="48"/>
      <c r="AM97" s="46"/>
      <c r="AN97" s="150">
        <f>$H$15</f>
        <v>0.96189999999999998</v>
      </c>
      <c r="AO97" s="46"/>
      <c r="AP97" s="46"/>
      <c r="AQ97" s="47"/>
      <c r="AR97" s="48"/>
      <c r="AS97" s="46"/>
      <c r="AT97" s="150">
        <f>$H$15</f>
        <v>0.96189999999999998</v>
      </c>
      <c r="AU97" s="46"/>
      <c r="AV97" s="46"/>
      <c r="AW97" s="49"/>
      <c r="AX97" s="72"/>
      <c r="AY97" s="72"/>
      <c r="AZ97" s="72"/>
      <c r="BA97" s="72"/>
      <c r="BB97" s="72"/>
      <c r="BC97" s="50"/>
    </row>
    <row r="98" spans="1:55" ht="30" customHeight="1" x14ac:dyDescent="0.3">
      <c r="A98" s="1"/>
      <c r="B98" s="4"/>
      <c r="C98" s="4"/>
      <c r="D98" s="4"/>
      <c r="E98" s="160" t="str">
        <f>$E$16</f>
        <v>Conjunt HUAV</v>
      </c>
      <c r="F98" s="160"/>
      <c r="G98" s="160"/>
      <c r="H98" s="145" t="s">
        <v>6</v>
      </c>
      <c r="I98" s="145" t="s">
        <v>7</v>
      </c>
      <c r="J98" s="4"/>
      <c r="K98" s="160" t="str">
        <f>$E$16</f>
        <v>Conjunt HUAV</v>
      </c>
      <c r="L98" s="160"/>
      <c r="M98" s="160"/>
      <c r="N98" s="145" t="s">
        <v>6</v>
      </c>
      <c r="O98" s="145" t="s">
        <v>7</v>
      </c>
      <c r="P98" s="4"/>
      <c r="Q98" s="160" t="str">
        <f>$E$16</f>
        <v>Conjunt HUAV</v>
      </c>
      <c r="R98" s="160"/>
      <c r="S98" s="160"/>
      <c r="T98" s="145" t="s">
        <v>6</v>
      </c>
      <c r="U98" s="145" t="s">
        <v>7</v>
      </c>
      <c r="V98" s="52"/>
      <c r="W98" s="5"/>
      <c r="X98" s="160" t="str">
        <f>$E$16</f>
        <v>Conjunt HUAV</v>
      </c>
      <c r="Y98" s="160"/>
      <c r="Z98" s="160"/>
      <c r="AA98" s="145" t="s">
        <v>6</v>
      </c>
      <c r="AB98" s="145" t="s">
        <v>7</v>
      </c>
      <c r="AC98" s="5"/>
      <c r="AD98" s="160" t="str">
        <f>$E$16</f>
        <v>Conjunt HUAV</v>
      </c>
      <c r="AE98" s="160"/>
      <c r="AF98" s="160"/>
      <c r="AG98" s="145" t="s">
        <v>6</v>
      </c>
      <c r="AH98" s="145" t="s">
        <v>7</v>
      </c>
      <c r="AI98" s="53"/>
      <c r="AJ98" s="6"/>
      <c r="AK98" s="160" t="str">
        <f>$E$16</f>
        <v>Conjunt HUAV</v>
      </c>
      <c r="AL98" s="160"/>
      <c r="AM98" s="160"/>
      <c r="AN98" s="145" t="s">
        <v>6</v>
      </c>
      <c r="AO98" s="145" t="s">
        <v>7</v>
      </c>
      <c r="AP98" s="6"/>
      <c r="AQ98" s="160" t="str">
        <f>$E$16</f>
        <v>Conjunt HUAV</v>
      </c>
      <c r="AR98" s="160"/>
      <c r="AS98" s="160"/>
      <c r="AT98" s="145" t="s">
        <v>6</v>
      </c>
      <c r="AU98" s="145" t="s">
        <v>7</v>
      </c>
      <c r="AV98" s="6"/>
      <c r="AW98" s="7"/>
      <c r="AX98" s="70"/>
      <c r="AY98" s="70"/>
      <c r="AZ98" s="70"/>
      <c r="BA98" s="70"/>
      <c r="BB98" s="70"/>
      <c r="BC98" s="8"/>
    </row>
    <row r="99" spans="1:55" ht="15" customHeight="1" thickBot="1" x14ac:dyDescent="0.35">
      <c r="A99" s="1"/>
      <c r="B99" s="4"/>
      <c r="C99" s="4"/>
      <c r="D99" s="4"/>
      <c r="E99" s="146" t="str">
        <f>$E$13</f>
        <v>Import any 2025</v>
      </c>
      <c r="F99" s="106">
        <f>F$13</f>
        <v>4</v>
      </c>
      <c r="G99" s="84" t="str">
        <f>$G$95</f>
        <v>mesos</v>
      </c>
      <c r="H99" s="67">
        <f>H95*H97</f>
        <v>306130.98506400007</v>
      </c>
      <c r="I99" s="67">
        <f>H99*1.21</f>
        <v>370418.49192744005</v>
      </c>
      <c r="J99" s="10"/>
      <c r="K99" s="146" t="str">
        <f>$K$13</f>
        <v>Import any 2026</v>
      </c>
      <c r="L99" s="106">
        <f>L$13</f>
        <v>12</v>
      </c>
      <c r="M99" s="107" t="s">
        <v>47</v>
      </c>
      <c r="N99" s="67">
        <f>N95*N97</f>
        <v>955128.67339968006</v>
      </c>
      <c r="O99" s="67">
        <f>N99*1.21</f>
        <v>1155705.6948136128</v>
      </c>
      <c r="P99" s="10"/>
      <c r="Q99" s="146" t="str">
        <f>$Q$13</f>
        <v>Import any 2027</v>
      </c>
      <c r="R99" s="106">
        <f>R$13</f>
        <v>8</v>
      </c>
      <c r="S99" s="107" t="str">
        <f>S95</f>
        <v>mesos</v>
      </c>
      <c r="T99" s="67">
        <f>T95*T97</f>
        <v>655855.02240111365</v>
      </c>
      <c r="U99" s="67">
        <f>T99*1.21</f>
        <v>793584.57710534753</v>
      </c>
      <c r="V99" s="85"/>
      <c r="W99" s="11"/>
      <c r="X99" s="134" t="str">
        <f>$X$13</f>
        <v>Import any 2027</v>
      </c>
      <c r="Y99" s="106">
        <f>Y$13</f>
        <v>4</v>
      </c>
      <c r="Z99" s="120" t="str">
        <f>$Z$13</f>
        <v>mesos</v>
      </c>
      <c r="AA99" s="67">
        <f>AA95*AA97</f>
        <v>327927.51120055682</v>
      </c>
      <c r="AB99" s="67">
        <f>AA99*1.21</f>
        <v>396792.28855267377</v>
      </c>
      <c r="AC99" s="11"/>
      <c r="AD99" s="140" t="str">
        <f>$AD$13</f>
        <v>Import any 2028</v>
      </c>
      <c r="AE99" s="106">
        <f>AE$13</f>
        <v>8</v>
      </c>
      <c r="AF99" s="84" t="str">
        <f>$AF$13</f>
        <v>mesos</v>
      </c>
      <c r="AG99" s="67">
        <f>AG95*AG97</f>
        <v>675530.67307314707</v>
      </c>
      <c r="AH99" s="67">
        <f>AG99*1.21</f>
        <v>817392.1144185079</v>
      </c>
      <c r="AI99" s="86"/>
      <c r="AJ99" s="87"/>
      <c r="AK99" s="146" t="str">
        <f>$AK$13</f>
        <v>Import any 2028</v>
      </c>
      <c r="AL99" s="106">
        <f>AL$13</f>
        <v>4</v>
      </c>
      <c r="AM99" s="84" t="str">
        <f>$AM$13</f>
        <v>mesos</v>
      </c>
      <c r="AN99" s="67">
        <f>AN95*AN97</f>
        <v>337765.33653657354</v>
      </c>
      <c r="AO99" s="67">
        <f>AN99*1.21</f>
        <v>408696.05720925395</v>
      </c>
      <c r="AP99" s="87"/>
      <c r="AQ99" s="146" t="str">
        <f>$AQ$13</f>
        <v>Import any 2029</v>
      </c>
      <c r="AR99" s="106">
        <f>AR$13</f>
        <v>8</v>
      </c>
      <c r="AS99" s="84" t="str">
        <f>$AS$13</f>
        <v>mesos</v>
      </c>
      <c r="AT99" s="67">
        <f>AT95*AT97</f>
        <v>695796.59326534136</v>
      </c>
      <c r="AU99" s="67">
        <f>AT99*1.21</f>
        <v>841913.87785106304</v>
      </c>
      <c r="AV99" s="6"/>
      <c r="AW99" s="7"/>
      <c r="AX99" s="70"/>
      <c r="AY99" s="70"/>
      <c r="AZ99" s="70"/>
      <c r="BA99" s="70"/>
      <c r="BB99" s="70"/>
      <c r="BC99" s="8"/>
    </row>
    <row r="100" spans="1:55" ht="15" customHeight="1" x14ac:dyDescent="0.3">
      <c r="A100" s="1"/>
      <c r="B100" s="4"/>
      <c r="C100" s="4"/>
      <c r="D100" s="4"/>
      <c r="E100" s="4"/>
      <c r="F100" s="4"/>
      <c r="G100" s="4"/>
      <c r="H100" s="148">
        <f>$H$18</f>
        <v>3.8100000000000002E-2</v>
      </c>
      <c r="I100" s="31"/>
      <c r="J100" s="4"/>
      <c r="K100" s="4"/>
      <c r="L100" s="4"/>
      <c r="M100" s="4"/>
      <c r="N100" s="148">
        <f>$H$18</f>
        <v>3.8100000000000002E-2</v>
      </c>
      <c r="O100" s="4"/>
      <c r="P100" s="4"/>
      <c r="Q100" s="4"/>
      <c r="R100" s="4"/>
      <c r="S100" s="4"/>
      <c r="T100" s="148">
        <f>$H$18</f>
        <v>3.8100000000000002E-2</v>
      </c>
      <c r="U100" s="4"/>
      <c r="V100" s="4"/>
      <c r="W100" s="5"/>
      <c r="X100" s="5"/>
      <c r="Y100" s="5"/>
      <c r="Z100" s="5"/>
      <c r="AA100" s="151">
        <f>$H$18</f>
        <v>3.8100000000000002E-2</v>
      </c>
      <c r="AB100" s="5"/>
      <c r="AC100" s="5"/>
      <c r="AD100" s="5"/>
      <c r="AE100" s="5"/>
      <c r="AF100" s="5"/>
      <c r="AG100" s="151">
        <f>$H$18</f>
        <v>3.8100000000000002E-2</v>
      </c>
      <c r="AH100" s="5"/>
      <c r="AI100" s="5"/>
      <c r="AJ100" s="6"/>
      <c r="AK100" s="6"/>
      <c r="AL100" s="6"/>
      <c r="AM100" s="6"/>
      <c r="AN100" s="150">
        <f>$H$18</f>
        <v>3.8100000000000002E-2</v>
      </c>
      <c r="AO100" s="6"/>
      <c r="AP100" s="6"/>
      <c r="AQ100" s="6"/>
      <c r="AR100" s="6"/>
      <c r="AS100" s="6"/>
      <c r="AT100" s="150">
        <f>$H$18</f>
        <v>3.8100000000000002E-2</v>
      </c>
      <c r="AU100" s="6"/>
      <c r="AV100" s="6"/>
      <c r="AW100" s="7"/>
      <c r="AX100" s="234" t="s">
        <v>26</v>
      </c>
      <c r="AY100" s="235"/>
      <c r="AZ100" s="235"/>
      <c r="BA100" s="235"/>
      <c r="BB100" s="236"/>
      <c r="BC100" s="8"/>
    </row>
    <row r="101" spans="1:55" ht="30" customHeight="1" x14ac:dyDescent="0.3">
      <c r="A101" s="1"/>
      <c r="B101" s="4"/>
      <c r="C101" s="4"/>
      <c r="D101" s="4"/>
      <c r="E101" s="160" t="str">
        <f>E19</f>
        <v>Edificis de la UdL al recinte de l'HUAV</v>
      </c>
      <c r="F101" s="160"/>
      <c r="G101" s="160"/>
      <c r="H101" s="145" t="s">
        <v>6</v>
      </c>
      <c r="I101" s="145" t="s">
        <v>7</v>
      </c>
      <c r="J101" s="4"/>
      <c r="K101" s="160" t="str">
        <f>$E$19</f>
        <v>Edificis de la UdL al recinte de l'HUAV</v>
      </c>
      <c r="L101" s="160"/>
      <c r="M101" s="160"/>
      <c r="N101" s="145" t="s">
        <v>6</v>
      </c>
      <c r="O101" s="145" t="s">
        <v>7</v>
      </c>
      <c r="P101" s="4"/>
      <c r="Q101" s="160" t="str">
        <f>$E$19</f>
        <v>Edificis de la UdL al recinte de l'HUAV</v>
      </c>
      <c r="R101" s="160"/>
      <c r="S101" s="160"/>
      <c r="T101" s="145" t="s">
        <v>6</v>
      </c>
      <c r="U101" s="145" t="s">
        <v>7</v>
      </c>
      <c r="V101" s="52"/>
      <c r="W101" s="5"/>
      <c r="X101" s="160" t="str">
        <f>$E$19</f>
        <v>Edificis de la UdL al recinte de l'HUAV</v>
      </c>
      <c r="Y101" s="160"/>
      <c r="Z101" s="160"/>
      <c r="AA101" s="145" t="s">
        <v>6</v>
      </c>
      <c r="AB101" s="145" t="s">
        <v>7</v>
      </c>
      <c r="AC101" s="5"/>
      <c r="AD101" s="160" t="str">
        <f>$E$19</f>
        <v>Edificis de la UdL al recinte de l'HUAV</v>
      </c>
      <c r="AE101" s="160"/>
      <c r="AF101" s="160"/>
      <c r="AG101" s="145" t="s">
        <v>6</v>
      </c>
      <c r="AH101" s="145" t="s">
        <v>7</v>
      </c>
      <c r="AI101" s="53"/>
      <c r="AJ101" s="6"/>
      <c r="AK101" s="160" t="str">
        <f>$E$19</f>
        <v>Edificis de la UdL al recinte de l'HUAV</v>
      </c>
      <c r="AL101" s="160"/>
      <c r="AM101" s="160"/>
      <c r="AN101" s="145" t="s">
        <v>6</v>
      </c>
      <c r="AO101" s="145" t="s">
        <v>7</v>
      </c>
      <c r="AP101" s="6"/>
      <c r="AQ101" s="160" t="str">
        <f>$E$19</f>
        <v>Edificis de la UdL al recinte de l'HUAV</v>
      </c>
      <c r="AR101" s="160"/>
      <c r="AS101" s="160"/>
      <c r="AT101" s="145" t="s">
        <v>6</v>
      </c>
      <c r="AU101" s="145" t="s">
        <v>7</v>
      </c>
      <c r="AV101" s="6"/>
      <c r="AW101" s="7"/>
      <c r="AX101" s="237"/>
      <c r="AY101" s="238"/>
      <c r="AZ101" s="238"/>
      <c r="BA101" s="238"/>
      <c r="BB101" s="239"/>
      <c r="BC101" s="8"/>
    </row>
    <row r="102" spans="1:55" ht="15" customHeight="1" x14ac:dyDescent="0.3">
      <c r="A102" s="1"/>
      <c r="B102" s="4"/>
      <c r="C102" s="4"/>
      <c r="D102" s="4"/>
      <c r="E102" s="146" t="str">
        <f>$E$13</f>
        <v>Import any 2025</v>
      </c>
      <c r="F102" s="106">
        <f>F$13</f>
        <v>4</v>
      </c>
      <c r="G102" s="84" t="str">
        <f>$G$95</f>
        <v>mesos</v>
      </c>
      <c r="H102" s="67">
        <f>H95*H100</f>
        <v>12125.574936000003</v>
      </c>
      <c r="I102" s="67">
        <f>H102*1.21</f>
        <v>14671.945672560003</v>
      </c>
      <c r="J102" s="10"/>
      <c r="K102" s="146" t="str">
        <f>$K$13</f>
        <v>Import any 2026</v>
      </c>
      <c r="L102" s="106">
        <f>L$13</f>
        <v>12</v>
      </c>
      <c r="M102" s="107" t="s">
        <v>47</v>
      </c>
      <c r="N102" s="67">
        <f>N95*N100</f>
        <v>37831.793800320003</v>
      </c>
      <c r="O102" s="67">
        <f>N102*1.21</f>
        <v>45776.4704983872</v>
      </c>
      <c r="P102" s="10"/>
      <c r="Q102" s="146" t="str">
        <f>$Q$13</f>
        <v>Import any 2027</v>
      </c>
      <c r="R102" s="106">
        <f>R$13</f>
        <v>8</v>
      </c>
      <c r="S102" s="107" t="str">
        <f>S95</f>
        <v>mesos</v>
      </c>
      <c r="T102" s="67">
        <f>T95*T100</f>
        <v>25977.831742886407</v>
      </c>
      <c r="U102" s="67">
        <f>T102*1.21</f>
        <v>31433.176408892552</v>
      </c>
      <c r="V102" s="85"/>
      <c r="W102" s="11"/>
      <c r="X102" s="134" t="str">
        <f>$X$13</f>
        <v>Import any 2027</v>
      </c>
      <c r="Y102" s="106">
        <f>Y$13</f>
        <v>4</v>
      </c>
      <c r="Z102" s="120" t="str">
        <f>$Z$13</f>
        <v>mesos</v>
      </c>
      <c r="AA102" s="67">
        <f>AA95*AA100</f>
        <v>12988.915871443203</v>
      </c>
      <c r="AB102" s="67">
        <f>AA102*1.21</f>
        <v>15716.588204446276</v>
      </c>
      <c r="AC102" s="11"/>
      <c r="AD102" s="140" t="str">
        <f>$AD$13</f>
        <v>Import any 2028</v>
      </c>
      <c r="AE102" s="106">
        <f>AE$13</f>
        <v>8</v>
      </c>
      <c r="AF102" s="84" t="str">
        <f>$AF$13</f>
        <v>mesos</v>
      </c>
      <c r="AG102" s="67">
        <f>AG95*AG100</f>
        <v>26757.166695172997</v>
      </c>
      <c r="AH102" s="67">
        <f>AG102*1.21</f>
        <v>32376.171701159325</v>
      </c>
      <c r="AI102" s="86"/>
      <c r="AJ102" s="87"/>
      <c r="AK102" s="146" t="str">
        <f>$AK$13</f>
        <v>Import any 2028</v>
      </c>
      <c r="AL102" s="106">
        <f>AL$13</f>
        <v>4</v>
      </c>
      <c r="AM102" s="84" t="str">
        <f>$AM$13</f>
        <v>mesos</v>
      </c>
      <c r="AN102" s="67">
        <f>AN95*AN100</f>
        <v>13378.583347586498</v>
      </c>
      <c r="AO102" s="67">
        <f>AN102*1.21</f>
        <v>16188.085850579662</v>
      </c>
      <c r="AP102" s="87"/>
      <c r="AQ102" s="146" t="str">
        <f>$AQ$13</f>
        <v>Import any 2029</v>
      </c>
      <c r="AR102" s="106">
        <f>AR$13</f>
        <v>8</v>
      </c>
      <c r="AS102" s="84" t="str">
        <f>$AS$13</f>
        <v>mesos</v>
      </c>
      <c r="AT102" s="67">
        <f>AT95*AT100</f>
        <v>27559.88169602818</v>
      </c>
      <c r="AU102" s="67">
        <f>AT102*1.21</f>
        <v>33347.456852194096</v>
      </c>
      <c r="AV102" s="6"/>
      <c r="AW102" s="7"/>
      <c r="AX102" s="237"/>
      <c r="AY102" s="238"/>
      <c r="AZ102" s="238"/>
      <c r="BA102" s="238"/>
      <c r="BB102" s="239"/>
      <c r="BC102" s="8"/>
    </row>
    <row r="103" spans="1:55" ht="30" customHeight="1" thickBot="1" x14ac:dyDescent="0.35">
      <c r="A103" s="1"/>
      <c r="B103" s="4"/>
      <c r="C103" s="4"/>
      <c r="D103" s="4"/>
      <c r="E103" s="4"/>
      <c r="F103" s="4"/>
      <c r="G103" s="4"/>
      <c r="H103" s="4"/>
      <c r="I103" s="4"/>
      <c r="J103" s="4"/>
      <c r="K103" s="41">
        <f>$K$14</f>
        <v>0.04</v>
      </c>
      <c r="L103" s="42" t="str">
        <f>$L$14</f>
        <v>d'increment en els preus unitaris de l'hora respecte any anterior</v>
      </c>
      <c r="M103" s="4"/>
      <c r="N103" s="4"/>
      <c r="O103" s="4"/>
      <c r="P103" s="4"/>
      <c r="Q103" s="41">
        <f>$Q$14</f>
        <v>0.03</v>
      </c>
      <c r="R103" s="42" t="str">
        <f>$L$14</f>
        <v>d'increment en els preus unitaris de l'hora respecte any anterior</v>
      </c>
      <c r="S103" s="4"/>
      <c r="T103" s="4"/>
      <c r="U103" s="4"/>
      <c r="V103" s="4"/>
      <c r="W103" s="5"/>
      <c r="X103" s="5"/>
      <c r="Y103" s="5"/>
      <c r="Z103" s="5"/>
      <c r="AA103" s="5"/>
      <c r="AB103" s="5"/>
      <c r="AC103" s="5"/>
      <c r="AD103" s="44">
        <f>$AD$14</f>
        <v>0.03</v>
      </c>
      <c r="AE103" s="45" t="str">
        <f>$L$14</f>
        <v>d'increment en els preus unitaris de l'hora respecte any anterior</v>
      </c>
      <c r="AF103" s="5"/>
      <c r="AG103" s="5"/>
      <c r="AH103" s="5"/>
      <c r="AI103" s="5"/>
      <c r="AJ103" s="6"/>
      <c r="AK103" s="6"/>
      <c r="AL103" s="6"/>
      <c r="AM103" s="6"/>
      <c r="AN103" s="6"/>
      <c r="AO103" s="6"/>
      <c r="AP103" s="6"/>
      <c r="AQ103" s="47">
        <f>$AQ$14</f>
        <v>0.03</v>
      </c>
      <c r="AR103" s="48" t="s">
        <v>9</v>
      </c>
      <c r="AS103" s="6"/>
      <c r="AT103" s="6"/>
      <c r="AU103" s="6"/>
      <c r="AV103" s="6"/>
      <c r="AW103" s="7"/>
      <c r="AX103" s="250"/>
      <c r="AY103" s="251"/>
      <c r="AZ103" s="251"/>
      <c r="BA103" s="251"/>
      <c r="BB103" s="252"/>
      <c r="BC103" s="8"/>
    </row>
    <row r="104" spans="1:55" ht="15" customHeight="1" x14ac:dyDescent="0.3">
      <c r="A104" s="1"/>
      <c r="B104" s="4"/>
      <c r="C104" s="170" t="s">
        <v>83</v>
      </c>
      <c r="D104" s="4"/>
      <c r="E104" s="244" t="str">
        <f>E22</f>
        <v>Hospital Universitari de Santa Maria (HUSM), recinte HUSM i edificis recinte HUSM
Gestió de Serveis Sanitaris (GSS)</v>
      </c>
      <c r="F104" s="193"/>
      <c r="G104" s="193"/>
      <c r="H104" s="193"/>
      <c r="I104" s="245"/>
      <c r="J104" s="4"/>
      <c r="K104" s="244" t="str">
        <f>E22</f>
        <v>Hospital Universitari de Santa Maria (HUSM), recinte HUSM i edificis recinte HUSM
Gestió de Serveis Sanitaris (GSS)</v>
      </c>
      <c r="L104" s="193"/>
      <c r="M104" s="193"/>
      <c r="N104" s="193"/>
      <c r="O104" s="245"/>
      <c r="P104" s="4"/>
      <c r="Q104" s="244" t="str">
        <f>E22</f>
        <v>Hospital Universitari de Santa Maria (HUSM), recinte HUSM i edificis recinte HUSM
Gestió de Serveis Sanitaris (GSS)</v>
      </c>
      <c r="R104" s="193"/>
      <c r="S104" s="193"/>
      <c r="T104" s="193"/>
      <c r="U104" s="245"/>
      <c r="V104" s="13"/>
      <c r="W104" s="5"/>
      <c r="X104" s="244" t="str">
        <f>E22</f>
        <v>Hospital Universitari de Santa Maria (HUSM), recinte HUSM i edificis recinte HUSM
Gestió de Serveis Sanitaris (GSS)</v>
      </c>
      <c r="Y104" s="193"/>
      <c r="Z104" s="193"/>
      <c r="AA104" s="193"/>
      <c r="AB104" s="245"/>
      <c r="AC104" s="5"/>
      <c r="AD104" s="244" t="str">
        <f>E22</f>
        <v>Hospital Universitari de Santa Maria (HUSM), recinte HUSM i edificis recinte HUSM
Gestió de Serveis Sanitaris (GSS)</v>
      </c>
      <c r="AE104" s="193"/>
      <c r="AF104" s="193"/>
      <c r="AG104" s="193"/>
      <c r="AH104" s="245"/>
      <c r="AI104" s="14"/>
      <c r="AJ104" s="6"/>
      <c r="AK104" s="244" t="str">
        <f>E22</f>
        <v>Hospital Universitari de Santa Maria (HUSM), recinte HUSM i edificis recinte HUSM
Gestió de Serveis Sanitaris (GSS)</v>
      </c>
      <c r="AL104" s="193"/>
      <c r="AM104" s="193"/>
      <c r="AN104" s="193"/>
      <c r="AO104" s="245"/>
      <c r="AP104" s="6"/>
      <c r="AQ104" s="244" t="str">
        <f>E22</f>
        <v>Hospital Universitari de Santa Maria (HUSM), recinte HUSM i edificis recinte HUSM
Gestió de Serveis Sanitaris (GSS)</v>
      </c>
      <c r="AR104" s="193"/>
      <c r="AS104" s="193"/>
      <c r="AT104" s="193"/>
      <c r="AU104" s="245"/>
      <c r="AV104" s="6"/>
      <c r="AW104" s="7"/>
      <c r="AX104" s="250"/>
      <c r="AY104" s="251"/>
      <c r="AZ104" s="251"/>
      <c r="BA104" s="251"/>
      <c r="BB104" s="252"/>
      <c r="BC104" s="8"/>
    </row>
    <row r="105" spans="1:55" ht="15" customHeight="1" thickBot="1" x14ac:dyDescent="0.35">
      <c r="A105" s="1"/>
      <c r="B105" s="4"/>
      <c r="C105" s="173"/>
      <c r="D105" s="4"/>
      <c r="E105" s="246"/>
      <c r="F105" s="197"/>
      <c r="G105" s="197"/>
      <c r="H105" s="197"/>
      <c r="I105" s="247"/>
      <c r="J105" s="4"/>
      <c r="K105" s="246"/>
      <c r="L105" s="197"/>
      <c r="M105" s="197"/>
      <c r="N105" s="197"/>
      <c r="O105" s="247"/>
      <c r="P105" s="4"/>
      <c r="Q105" s="246"/>
      <c r="R105" s="197"/>
      <c r="S105" s="197"/>
      <c r="T105" s="197"/>
      <c r="U105" s="247"/>
      <c r="V105" s="13"/>
      <c r="W105" s="5"/>
      <c r="X105" s="246"/>
      <c r="Y105" s="197"/>
      <c r="Z105" s="197"/>
      <c r="AA105" s="197"/>
      <c r="AB105" s="247"/>
      <c r="AC105" s="5"/>
      <c r="AD105" s="246"/>
      <c r="AE105" s="197"/>
      <c r="AF105" s="197"/>
      <c r="AG105" s="197"/>
      <c r="AH105" s="247"/>
      <c r="AI105" s="14"/>
      <c r="AJ105" s="6"/>
      <c r="AK105" s="246"/>
      <c r="AL105" s="197"/>
      <c r="AM105" s="197"/>
      <c r="AN105" s="197"/>
      <c r="AO105" s="247"/>
      <c r="AP105" s="6"/>
      <c r="AQ105" s="246"/>
      <c r="AR105" s="197"/>
      <c r="AS105" s="197"/>
      <c r="AT105" s="197"/>
      <c r="AU105" s="247"/>
      <c r="AV105" s="6"/>
      <c r="AW105" s="7"/>
      <c r="AX105" s="253"/>
      <c r="AY105" s="254"/>
      <c r="AZ105" s="254"/>
      <c r="BA105" s="254"/>
      <c r="BB105" s="255"/>
      <c r="BC105" s="8"/>
    </row>
    <row r="106" spans="1:55" ht="24.9" customHeight="1" x14ac:dyDescent="0.3">
      <c r="A106" s="1"/>
      <c r="B106" s="4"/>
      <c r="C106" s="174"/>
      <c r="D106" s="4"/>
      <c r="E106" s="147" t="s">
        <v>8</v>
      </c>
      <c r="F106" s="143" t="s">
        <v>84</v>
      </c>
      <c r="G106" s="145" t="s">
        <v>5</v>
      </c>
      <c r="H106" s="145" t="s">
        <v>6</v>
      </c>
      <c r="I106" s="145" t="s">
        <v>7</v>
      </c>
      <c r="J106" s="4"/>
      <c r="K106" s="147" t="s">
        <v>8</v>
      </c>
      <c r="L106" s="143" t="s">
        <v>84</v>
      </c>
      <c r="M106" s="145" t="s">
        <v>5</v>
      </c>
      <c r="N106" s="145" t="s">
        <v>6</v>
      </c>
      <c r="O106" s="145" t="s">
        <v>7</v>
      </c>
      <c r="P106" s="16"/>
      <c r="Q106" s="147" t="s">
        <v>8</v>
      </c>
      <c r="R106" s="143" t="s">
        <v>84</v>
      </c>
      <c r="S106" s="145" t="s">
        <v>5</v>
      </c>
      <c r="T106" s="145" t="s">
        <v>6</v>
      </c>
      <c r="U106" s="145" t="s">
        <v>7</v>
      </c>
      <c r="V106" s="17"/>
      <c r="W106" s="18"/>
      <c r="X106" s="143" t="s">
        <v>8</v>
      </c>
      <c r="Y106" s="143" t="s">
        <v>84</v>
      </c>
      <c r="Z106" s="21" t="s">
        <v>5</v>
      </c>
      <c r="AA106" s="21" t="s">
        <v>6</v>
      </c>
      <c r="AB106" s="21" t="s">
        <v>7</v>
      </c>
      <c r="AC106" s="18"/>
      <c r="AD106" s="143" t="s">
        <v>8</v>
      </c>
      <c r="AE106" s="143" t="s">
        <v>84</v>
      </c>
      <c r="AF106" s="21" t="s">
        <v>5</v>
      </c>
      <c r="AG106" s="21" t="s">
        <v>6</v>
      </c>
      <c r="AH106" s="21" t="s">
        <v>7</v>
      </c>
      <c r="AI106" s="22"/>
      <c r="AJ106" s="6"/>
      <c r="AK106" s="143" t="s">
        <v>8</v>
      </c>
      <c r="AL106" s="143" t="s">
        <v>84</v>
      </c>
      <c r="AM106" s="21" t="s">
        <v>5</v>
      </c>
      <c r="AN106" s="21" t="s">
        <v>6</v>
      </c>
      <c r="AO106" s="21" t="s">
        <v>7</v>
      </c>
      <c r="AP106" s="23"/>
      <c r="AQ106" s="147" t="s">
        <v>8</v>
      </c>
      <c r="AR106" s="143" t="s">
        <v>84</v>
      </c>
      <c r="AS106" s="145" t="s">
        <v>5</v>
      </c>
      <c r="AT106" s="145" t="s">
        <v>6</v>
      </c>
      <c r="AU106" s="145" t="s">
        <v>7</v>
      </c>
      <c r="AV106" s="6"/>
      <c r="AW106" s="7"/>
      <c r="AX106" s="221" t="s">
        <v>27</v>
      </c>
      <c r="AY106" s="222"/>
      <c r="AZ106" s="222"/>
      <c r="BA106" s="222"/>
      <c r="BB106" s="223"/>
      <c r="BC106" s="8"/>
    </row>
    <row r="107" spans="1:55" ht="15" customHeight="1" x14ac:dyDescent="0.3">
      <c r="A107" s="1"/>
      <c r="B107" s="4"/>
      <c r="C107" s="32">
        <f>C25</f>
        <v>577</v>
      </c>
      <c r="D107" s="4"/>
      <c r="E107" s="142" t="s">
        <v>0</v>
      </c>
      <c r="F107" s="132">
        <f>$C107*F$13-F115</f>
        <v>2303</v>
      </c>
      <c r="G107" s="152">
        <f>$G$91</f>
        <v>21.19</v>
      </c>
      <c r="H107" s="64">
        <f>+F107*G107</f>
        <v>48800.57</v>
      </c>
      <c r="I107" s="64">
        <f>+H107*1.21</f>
        <v>59048.689699999995</v>
      </c>
      <c r="J107" s="4"/>
      <c r="K107" s="142" t="s">
        <v>0</v>
      </c>
      <c r="L107" s="132">
        <f>$C107*L$13-L115</f>
        <v>6909</v>
      </c>
      <c r="M107" s="28">
        <f>G107+(G107*K$112)</f>
        <v>22.037600000000001</v>
      </c>
      <c r="N107" s="64">
        <f>+L107*M107</f>
        <v>152257.77840000001</v>
      </c>
      <c r="O107" s="64">
        <f>+N107*1.21</f>
        <v>184231.91186399999</v>
      </c>
      <c r="P107" s="4"/>
      <c r="Q107" s="142" t="s">
        <v>0</v>
      </c>
      <c r="R107" s="132">
        <f>$C107*R$13-R115</f>
        <v>4606</v>
      </c>
      <c r="S107" s="28">
        <f>M107+(M107*Q$112)</f>
        <v>22.698728000000003</v>
      </c>
      <c r="T107" s="64">
        <f>+R107*S107</f>
        <v>104550.34116800001</v>
      </c>
      <c r="U107" s="64">
        <f>+T107*1.21</f>
        <v>126505.91281328001</v>
      </c>
      <c r="V107" s="31"/>
      <c r="W107" s="5"/>
      <c r="X107" s="142" t="s">
        <v>0</v>
      </c>
      <c r="Y107" s="132">
        <f>$C107*Y$13-Y115</f>
        <v>2303</v>
      </c>
      <c r="Z107" s="28">
        <f>S107+(S107*X$112)</f>
        <v>22.698728000000003</v>
      </c>
      <c r="AA107" s="64">
        <f>+Y107*Z107</f>
        <v>52275.170584000007</v>
      </c>
      <c r="AB107" s="64">
        <f>+AA107*1.21</f>
        <v>63252.956406640005</v>
      </c>
      <c r="AC107" s="5"/>
      <c r="AD107" s="142" t="s">
        <v>0</v>
      </c>
      <c r="AE107" s="132">
        <f>$C107*AE$13-AE115</f>
        <v>4606</v>
      </c>
      <c r="AF107" s="28">
        <f>Z107+(Z107*AD$112)</f>
        <v>23.379689840000001</v>
      </c>
      <c r="AG107" s="64">
        <f>+AE107*AF107</f>
        <v>107686.85140304001</v>
      </c>
      <c r="AH107" s="64">
        <f>+AG107*1.21</f>
        <v>130301.09019767841</v>
      </c>
      <c r="AI107" s="33"/>
      <c r="AJ107" s="6"/>
      <c r="AK107" s="142" t="s">
        <v>0</v>
      </c>
      <c r="AL107" s="132">
        <f>$C107*AL$13-AL115</f>
        <v>2303</v>
      </c>
      <c r="AM107" s="28">
        <f>AF107+(AF107*AK$112)</f>
        <v>23.379689840000001</v>
      </c>
      <c r="AN107" s="64">
        <f>+AL107*AM107</f>
        <v>53843.425701520006</v>
      </c>
      <c r="AO107" s="64">
        <f>+AN107*1.21</f>
        <v>65150.545098839204</v>
      </c>
      <c r="AP107" s="6"/>
      <c r="AQ107" s="142" t="s">
        <v>0</v>
      </c>
      <c r="AR107" s="132">
        <f>$C107*AR$13-AR115</f>
        <v>4606</v>
      </c>
      <c r="AS107" s="28">
        <f>AM107+(AM107*AQ$112)</f>
        <v>24.081080535200002</v>
      </c>
      <c r="AT107" s="64">
        <f>+AR107*AS107</f>
        <v>110917.45694513121</v>
      </c>
      <c r="AU107" s="64">
        <f>+AT107*1.21</f>
        <v>134210.12290360878</v>
      </c>
      <c r="AV107" s="6"/>
      <c r="AW107" s="7"/>
      <c r="AX107" s="224"/>
      <c r="AY107" s="225"/>
      <c r="AZ107" s="225"/>
      <c r="BA107" s="225"/>
      <c r="BB107" s="226"/>
      <c r="BC107" s="8"/>
    </row>
    <row r="108" spans="1:55" ht="15" customHeight="1" x14ac:dyDescent="0.3">
      <c r="A108" s="1"/>
      <c r="B108" s="4"/>
      <c r="C108" s="32">
        <f>C26</f>
        <v>165</v>
      </c>
      <c r="D108" s="4"/>
      <c r="E108" s="142" t="s">
        <v>1</v>
      </c>
      <c r="F108" s="132">
        <f t="shared" ref="F108:F110" si="60">$C108*F$13</f>
        <v>660</v>
      </c>
      <c r="G108" s="152">
        <f>$G$92</f>
        <v>23.76</v>
      </c>
      <c r="H108" s="64">
        <f>+F108*G108</f>
        <v>15681.6</v>
      </c>
      <c r="I108" s="64">
        <f>+H108*1.21</f>
        <v>18974.736000000001</v>
      </c>
      <c r="J108" s="4"/>
      <c r="K108" s="142" t="s">
        <v>1</v>
      </c>
      <c r="L108" s="132">
        <f t="shared" ref="L108:L110" si="61">$C108*L$13</f>
        <v>1980</v>
      </c>
      <c r="M108" s="28">
        <f>G108+(G108*K$112)</f>
        <v>24.7104</v>
      </c>
      <c r="N108" s="64">
        <f>+L108*M108</f>
        <v>48926.591999999997</v>
      </c>
      <c r="O108" s="64">
        <f>+N108*1.21</f>
        <v>59201.176319999991</v>
      </c>
      <c r="P108" s="4"/>
      <c r="Q108" s="142" t="s">
        <v>1</v>
      </c>
      <c r="R108" s="132">
        <f t="shared" ref="R108:R110" si="62">$C108*R$13</f>
        <v>1320</v>
      </c>
      <c r="S108" s="28">
        <f>M108+(M108*Q$112)</f>
        <v>25.451712000000001</v>
      </c>
      <c r="T108" s="64">
        <f>+R108*S108</f>
        <v>33596.259839999999</v>
      </c>
      <c r="U108" s="64">
        <f>+T108*1.21</f>
        <v>40651.474406399997</v>
      </c>
      <c r="V108" s="31"/>
      <c r="W108" s="5"/>
      <c r="X108" s="142" t="s">
        <v>1</v>
      </c>
      <c r="Y108" s="132">
        <f t="shared" ref="Y108:Y110" si="63">$C108*Y$13</f>
        <v>660</v>
      </c>
      <c r="Z108" s="28">
        <f>S108+(S108*X$112)</f>
        <v>25.451712000000001</v>
      </c>
      <c r="AA108" s="64">
        <f>+Y108*Z108</f>
        <v>16798.129919999999</v>
      </c>
      <c r="AB108" s="64">
        <f>+AA108*1.21</f>
        <v>20325.737203199998</v>
      </c>
      <c r="AC108" s="5"/>
      <c r="AD108" s="142" t="s">
        <v>1</v>
      </c>
      <c r="AE108" s="132">
        <f t="shared" ref="AE108:AE110" si="64">$C108*AE$13</f>
        <v>1320</v>
      </c>
      <c r="AF108" s="28">
        <f>Z108+(Z108*AD$112)</f>
        <v>26.215263360000002</v>
      </c>
      <c r="AG108" s="64">
        <f>+AE108*AF108</f>
        <v>34604.147635200003</v>
      </c>
      <c r="AH108" s="64">
        <f>+AG108*1.21</f>
        <v>41871.018638592002</v>
      </c>
      <c r="AI108" s="33"/>
      <c r="AJ108" s="6"/>
      <c r="AK108" s="142" t="s">
        <v>1</v>
      </c>
      <c r="AL108" s="132">
        <f t="shared" ref="AL108:AL110" si="65">$C108*AL$13</f>
        <v>660</v>
      </c>
      <c r="AM108" s="28">
        <f>AF108+(AF108*AK$112)</f>
        <v>26.215263360000002</v>
      </c>
      <c r="AN108" s="64">
        <f>+AL108*AM108</f>
        <v>17302.073817600001</v>
      </c>
      <c r="AO108" s="64">
        <f>+AN108*1.21</f>
        <v>20935.509319296001</v>
      </c>
      <c r="AP108" s="6"/>
      <c r="AQ108" s="142" t="s">
        <v>1</v>
      </c>
      <c r="AR108" s="132">
        <f t="shared" ref="AR108:AR110" si="66">$C108*AR$13</f>
        <v>1320</v>
      </c>
      <c r="AS108" s="28">
        <f>AM108+(AM108*AQ$112)</f>
        <v>27.0017212608</v>
      </c>
      <c r="AT108" s="64">
        <f>+AR108*AS108</f>
        <v>35642.272064256002</v>
      </c>
      <c r="AU108" s="64">
        <f>+AT108*1.21</f>
        <v>43127.149197749757</v>
      </c>
      <c r="AV108" s="6"/>
      <c r="AW108" s="7"/>
      <c r="AX108" s="250"/>
      <c r="AY108" s="251"/>
      <c r="AZ108" s="251"/>
      <c r="BA108" s="251"/>
      <c r="BB108" s="252"/>
      <c r="BC108" s="8"/>
    </row>
    <row r="109" spans="1:55" ht="15" customHeight="1" x14ac:dyDescent="0.3">
      <c r="A109" s="1"/>
      <c r="B109" s="4"/>
      <c r="C109" s="32">
        <f>C27</f>
        <v>158</v>
      </c>
      <c r="D109" s="4"/>
      <c r="E109" s="142" t="s">
        <v>2</v>
      </c>
      <c r="F109" s="132">
        <f t="shared" si="60"/>
        <v>632</v>
      </c>
      <c r="G109" s="152">
        <f>$G$93</f>
        <v>23.27</v>
      </c>
      <c r="H109" s="64">
        <f>+F109*G109</f>
        <v>14706.64</v>
      </c>
      <c r="I109" s="64">
        <f>+H109*1.21</f>
        <v>17795.0344</v>
      </c>
      <c r="J109" s="4"/>
      <c r="K109" s="142" t="s">
        <v>2</v>
      </c>
      <c r="L109" s="132">
        <f t="shared" si="61"/>
        <v>1896</v>
      </c>
      <c r="M109" s="28">
        <f>G109+(G109*K$112)</f>
        <v>24.200800000000001</v>
      </c>
      <c r="N109" s="64">
        <f>+L109*M109</f>
        <v>45884.716800000002</v>
      </c>
      <c r="O109" s="64">
        <f>+N109*1.21</f>
        <v>55520.507328</v>
      </c>
      <c r="P109" s="4"/>
      <c r="Q109" s="142" t="s">
        <v>2</v>
      </c>
      <c r="R109" s="132">
        <f t="shared" si="62"/>
        <v>1264</v>
      </c>
      <c r="S109" s="28">
        <f>M109+(M109*Q$112)</f>
        <v>24.926824</v>
      </c>
      <c r="T109" s="64">
        <f>+R109*S109</f>
        <v>31507.505536000001</v>
      </c>
      <c r="U109" s="64">
        <f>+T109*1.21</f>
        <v>38124.081698560003</v>
      </c>
      <c r="V109" s="31"/>
      <c r="W109" s="5"/>
      <c r="X109" s="142" t="s">
        <v>2</v>
      </c>
      <c r="Y109" s="132">
        <f t="shared" si="63"/>
        <v>632</v>
      </c>
      <c r="Z109" s="28">
        <f>S109+(S109*X$112)</f>
        <v>24.926824</v>
      </c>
      <c r="AA109" s="64">
        <f>+Y109*Z109</f>
        <v>15753.752768</v>
      </c>
      <c r="AB109" s="64">
        <f>+AA109*1.21</f>
        <v>19062.040849280002</v>
      </c>
      <c r="AC109" s="5"/>
      <c r="AD109" s="142" t="s">
        <v>2</v>
      </c>
      <c r="AE109" s="132">
        <f t="shared" si="64"/>
        <v>1264</v>
      </c>
      <c r="AF109" s="28">
        <f>Z109+(Z109*AD$112)</f>
        <v>25.674628720000001</v>
      </c>
      <c r="AG109" s="64">
        <f>+AE109*AF109</f>
        <v>32452.73070208</v>
      </c>
      <c r="AH109" s="64">
        <f>+AG109*1.21</f>
        <v>39267.8041495168</v>
      </c>
      <c r="AI109" s="33"/>
      <c r="AJ109" s="6"/>
      <c r="AK109" s="142" t="s">
        <v>2</v>
      </c>
      <c r="AL109" s="132">
        <f t="shared" si="65"/>
        <v>632</v>
      </c>
      <c r="AM109" s="28">
        <f>AF109+(AF109*AK$112)</f>
        <v>25.674628720000001</v>
      </c>
      <c r="AN109" s="64">
        <f>+AL109*AM109</f>
        <v>16226.36535104</v>
      </c>
      <c r="AO109" s="64">
        <f>+AN109*1.21</f>
        <v>19633.9020747584</v>
      </c>
      <c r="AP109" s="6"/>
      <c r="AQ109" s="142" t="s">
        <v>2</v>
      </c>
      <c r="AR109" s="132">
        <f t="shared" si="66"/>
        <v>1264</v>
      </c>
      <c r="AS109" s="28">
        <f>AM109+(AM109*AQ$112)</f>
        <v>26.444867581600001</v>
      </c>
      <c r="AT109" s="64">
        <f>+AR109*AS109</f>
        <v>33426.312623142403</v>
      </c>
      <c r="AU109" s="64">
        <f>+AT109*1.21</f>
        <v>40445.838274002308</v>
      </c>
      <c r="AV109" s="6"/>
      <c r="AW109" s="7"/>
      <c r="AX109" s="250"/>
      <c r="AY109" s="251"/>
      <c r="AZ109" s="251"/>
      <c r="BA109" s="251"/>
      <c r="BB109" s="252"/>
      <c r="BC109" s="8"/>
    </row>
    <row r="110" spans="1:55" ht="15" customHeight="1" thickBot="1" x14ac:dyDescent="0.35">
      <c r="A110" s="1"/>
      <c r="B110" s="4"/>
      <c r="C110" s="32">
        <f>C28</f>
        <v>79</v>
      </c>
      <c r="D110" s="4"/>
      <c r="E110" s="142" t="s">
        <v>3</v>
      </c>
      <c r="F110" s="136">
        <f t="shared" si="60"/>
        <v>316</v>
      </c>
      <c r="G110" s="152">
        <f>$G$94</f>
        <v>26.17</v>
      </c>
      <c r="H110" s="64">
        <f>+F110*G110</f>
        <v>8269.7200000000012</v>
      </c>
      <c r="I110" s="64">
        <f>+H110*1.21</f>
        <v>10006.361200000001</v>
      </c>
      <c r="J110" s="4"/>
      <c r="K110" s="142" t="s">
        <v>3</v>
      </c>
      <c r="L110" s="136">
        <f t="shared" si="61"/>
        <v>948</v>
      </c>
      <c r="M110" s="28">
        <f>G110+(G110*K$112)</f>
        <v>27.216800000000003</v>
      </c>
      <c r="N110" s="64">
        <f>+L110*M110</f>
        <v>25801.526400000002</v>
      </c>
      <c r="O110" s="64">
        <f>+N110*1.21</f>
        <v>31219.846944000001</v>
      </c>
      <c r="P110" s="4"/>
      <c r="Q110" s="142" t="s">
        <v>3</v>
      </c>
      <c r="R110" s="136">
        <f t="shared" si="62"/>
        <v>632</v>
      </c>
      <c r="S110" s="28">
        <f>M110+(M110*Q$112)</f>
        <v>28.033304000000001</v>
      </c>
      <c r="T110" s="64">
        <f>+R110*S110</f>
        <v>17717.048128000002</v>
      </c>
      <c r="U110" s="64">
        <f>+T110*1.21</f>
        <v>21437.628234880001</v>
      </c>
      <c r="V110" s="31"/>
      <c r="W110" s="5"/>
      <c r="X110" s="142" t="s">
        <v>3</v>
      </c>
      <c r="Y110" s="136">
        <f t="shared" si="63"/>
        <v>316</v>
      </c>
      <c r="Z110" s="28">
        <f>S110+(S110*X$112)</f>
        <v>28.033304000000001</v>
      </c>
      <c r="AA110" s="64">
        <f>+Y110*Z110</f>
        <v>8858.5240640000011</v>
      </c>
      <c r="AB110" s="64">
        <f>+AA110*1.21</f>
        <v>10718.814117440001</v>
      </c>
      <c r="AC110" s="5"/>
      <c r="AD110" s="142" t="s">
        <v>3</v>
      </c>
      <c r="AE110" s="136">
        <f t="shared" si="64"/>
        <v>632</v>
      </c>
      <c r="AF110" s="28">
        <f>Z110+(Z110*AD$112)</f>
        <v>28.87430312</v>
      </c>
      <c r="AG110" s="64">
        <f>+AE110*AF110</f>
        <v>18248.55957184</v>
      </c>
      <c r="AH110" s="64">
        <f>+AG110*1.21</f>
        <v>22080.7570819264</v>
      </c>
      <c r="AI110" s="33"/>
      <c r="AJ110" s="6"/>
      <c r="AK110" s="142" t="s">
        <v>3</v>
      </c>
      <c r="AL110" s="136">
        <f t="shared" si="65"/>
        <v>316</v>
      </c>
      <c r="AM110" s="28">
        <f>AF110+(AF110*AK$112)</f>
        <v>28.87430312</v>
      </c>
      <c r="AN110" s="64">
        <f>+AL110*AM110</f>
        <v>9124.27978592</v>
      </c>
      <c r="AO110" s="64">
        <f>+AN110*1.21</f>
        <v>11040.3785409632</v>
      </c>
      <c r="AP110" s="6"/>
      <c r="AQ110" s="142" t="s">
        <v>3</v>
      </c>
      <c r="AR110" s="136">
        <f t="shared" si="66"/>
        <v>632</v>
      </c>
      <c r="AS110" s="28">
        <f>AM110+(AM110*AQ$112)</f>
        <v>29.740532213600002</v>
      </c>
      <c r="AT110" s="64">
        <f>+AR110*AS110</f>
        <v>18796.016358995203</v>
      </c>
      <c r="AU110" s="64">
        <f>+AT110*1.21</f>
        <v>22743.179794384196</v>
      </c>
      <c r="AV110" s="6"/>
      <c r="AW110" s="7"/>
      <c r="AX110" s="253"/>
      <c r="AY110" s="254"/>
      <c r="AZ110" s="254"/>
      <c r="BA110" s="254"/>
      <c r="BB110" s="255"/>
      <c r="BC110" s="8"/>
    </row>
    <row r="111" spans="1:55" ht="15" customHeight="1" x14ac:dyDescent="0.3">
      <c r="A111" s="1"/>
      <c r="B111" s="4"/>
      <c r="C111" s="4"/>
      <c r="D111" s="4"/>
      <c r="E111" s="146" t="str">
        <f>$E$13</f>
        <v>Import any 2025</v>
      </c>
      <c r="F111" s="83">
        <f>F$13</f>
        <v>4</v>
      </c>
      <c r="G111" s="84" t="str">
        <f>$G$95</f>
        <v>mesos</v>
      </c>
      <c r="H111" s="67">
        <f>SUM(H107:H110)</f>
        <v>87458.53</v>
      </c>
      <c r="I111" s="67">
        <f>H111*1.21</f>
        <v>105824.8213</v>
      </c>
      <c r="J111" s="10"/>
      <c r="K111" s="146" t="str">
        <f>$K$13</f>
        <v>Import any 2026</v>
      </c>
      <c r="L111" s="83">
        <f>L$13</f>
        <v>12</v>
      </c>
      <c r="M111" s="84" t="s">
        <v>47</v>
      </c>
      <c r="N111" s="67">
        <f>SUM(N107:N110)</f>
        <v>272870.61360000004</v>
      </c>
      <c r="O111" s="67">
        <f>N111*1.21</f>
        <v>330173.44245600002</v>
      </c>
      <c r="P111" s="10"/>
      <c r="Q111" s="146" t="str">
        <f>$Q$13</f>
        <v>Import any 2027</v>
      </c>
      <c r="R111" s="83">
        <f>R$13</f>
        <v>8</v>
      </c>
      <c r="S111" s="84" t="s">
        <v>47</v>
      </c>
      <c r="T111" s="67">
        <f>SUM(T107:T110)</f>
        <v>187371.15467200003</v>
      </c>
      <c r="U111" s="67">
        <f>T111*1.21</f>
        <v>226719.09715312003</v>
      </c>
      <c r="V111" s="85"/>
      <c r="W111" s="11"/>
      <c r="X111" s="134" t="str">
        <f>$X$13</f>
        <v>Import any 2027</v>
      </c>
      <c r="Y111" s="83">
        <f>Y$13</f>
        <v>4</v>
      </c>
      <c r="Z111" s="120" t="str">
        <f>$Z$13</f>
        <v>mesos</v>
      </c>
      <c r="AA111" s="74">
        <f>SUM(AA107:AA110)</f>
        <v>93685.577336000017</v>
      </c>
      <c r="AB111" s="74">
        <f>AA111*1.21</f>
        <v>113359.54857656002</v>
      </c>
      <c r="AC111" s="11"/>
      <c r="AD111" s="140" t="str">
        <f>$AD$13</f>
        <v>Import any 2028</v>
      </c>
      <c r="AE111" s="83">
        <f>AE$13</f>
        <v>8</v>
      </c>
      <c r="AF111" s="84" t="str">
        <f>$AF$13</f>
        <v>mesos</v>
      </c>
      <c r="AG111" s="67">
        <f>SUM(AG107:AG110)</f>
        <v>192992.28931215999</v>
      </c>
      <c r="AH111" s="67">
        <f>AG111*1.21</f>
        <v>233520.6700677136</v>
      </c>
      <c r="AI111" s="86"/>
      <c r="AJ111" s="87"/>
      <c r="AK111" s="146" t="str">
        <f>$AK$13</f>
        <v>Import any 2028</v>
      </c>
      <c r="AL111" s="83">
        <f>AL$13</f>
        <v>4</v>
      </c>
      <c r="AM111" s="84" t="str">
        <f>$AM$13</f>
        <v>mesos</v>
      </c>
      <c r="AN111" s="67">
        <f>SUM(AN107:AN110)</f>
        <v>96496.144656079996</v>
      </c>
      <c r="AO111" s="67">
        <f>AN111*1.21</f>
        <v>116760.3350338568</v>
      </c>
      <c r="AP111" s="87"/>
      <c r="AQ111" s="146" t="str">
        <f>$AQ$13</f>
        <v>Import any 2029</v>
      </c>
      <c r="AR111" s="83">
        <f>AR$13</f>
        <v>8</v>
      </c>
      <c r="AS111" s="84" t="str">
        <f>$AS$13</f>
        <v>mesos</v>
      </c>
      <c r="AT111" s="67">
        <f>SUM(AT107:AT110)</f>
        <v>198782.05799152481</v>
      </c>
      <c r="AU111" s="67">
        <f>AT111*1.21</f>
        <v>240526.29016974501</v>
      </c>
      <c r="AV111" s="6"/>
      <c r="AW111" s="7"/>
      <c r="AX111" s="221" t="s">
        <v>28</v>
      </c>
      <c r="AY111" s="222"/>
      <c r="AZ111" s="222"/>
      <c r="BA111" s="222"/>
      <c r="BB111" s="223"/>
      <c r="BC111" s="8"/>
    </row>
    <row r="112" spans="1:55" s="51" customFormat="1" ht="30" customHeight="1" x14ac:dyDescent="0.3">
      <c r="A112" s="36"/>
      <c r="B112" s="37"/>
      <c r="C112" s="37"/>
      <c r="D112" s="37"/>
      <c r="E112" s="37"/>
      <c r="F112" s="37"/>
      <c r="G112" s="37"/>
      <c r="H112" s="37"/>
      <c r="I112" s="37"/>
      <c r="J112" s="37"/>
      <c r="K112" s="41">
        <f>$K$14</f>
        <v>0.04</v>
      </c>
      <c r="L112" s="42" t="str">
        <f>$L$14</f>
        <v>d'increment en els preus unitaris de l'hora respecte any anterior</v>
      </c>
      <c r="M112" s="37"/>
      <c r="N112" s="37"/>
      <c r="O112" s="37"/>
      <c r="P112" s="37"/>
      <c r="Q112" s="41">
        <f>$Q$14</f>
        <v>0.03</v>
      </c>
      <c r="R112" s="42" t="str">
        <f>$L$14</f>
        <v>d'increment en els preus unitaris de l'hora respecte any anterior</v>
      </c>
      <c r="S112" s="37"/>
      <c r="T112" s="37"/>
      <c r="U112" s="37"/>
      <c r="V112" s="37"/>
      <c r="W112" s="43"/>
      <c r="X112" s="44"/>
      <c r="Y112" s="45"/>
      <c r="Z112" s="43"/>
      <c r="AA112" s="43"/>
      <c r="AB112" s="43"/>
      <c r="AC112" s="43"/>
      <c r="AD112" s="44">
        <f>$AD$14</f>
        <v>0.03</v>
      </c>
      <c r="AE112" s="45" t="str">
        <f>$L$14</f>
        <v>d'increment en els preus unitaris de l'hora respecte any anterior</v>
      </c>
      <c r="AF112" s="43"/>
      <c r="AG112" s="43"/>
      <c r="AH112" s="43"/>
      <c r="AI112" s="43"/>
      <c r="AJ112" s="46"/>
      <c r="AK112" s="47"/>
      <c r="AL112" s="48"/>
      <c r="AM112" s="46"/>
      <c r="AN112" s="46"/>
      <c r="AO112" s="46"/>
      <c r="AP112" s="46"/>
      <c r="AQ112" s="47">
        <f>$AQ$14</f>
        <v>0.03</v>
      </c>
      <c r="AR112" s="48" t="s">
        <v>9</v>
      </c>
      <c r="AS112" s="46"/>
      <c r="AT112" s="46"/>
      <c r="AU112" s="46"/>
      <c r="AV112" s="46"/>
      <c r="AW112" s="49"/>
      <c r="AX112" s="224"/>
      <c r="AY112" s="225"/>
      <c r="AZ112" s="225"/>
      <c r="BA112" s="225"/>
      <c r="BB112" s="226"/>
      <c r="BC112" s="50"/>
    </row>
    <row r="113" spans="1:55" s="51" customFormat="1" ht="30" customHeight="1" x14ac:dyDescent="0.3">
      <c r="A113" s="36"/>
      <c r="B113" s="37"/>
      <c r="C113" s="219" t="s">
        <v>83</v>
      </c>
      <c r="D113" s="37"/>
      <c r="E113" s="153" t="str">
        <f>$E$31</f>
        <v>Servei d’actuacions puntuals de suport de seguretat interior i exterior
 dels edificis de la UdL al recinte de l'HUSM</v>
      </c>
      <c r="F113" s="171"/>
      <c r="G113" s="171"/>
      <c r="H113" s="171"/>
      <c r="I113" s="171"/>
      <c r="J113" s="4"/>
      <c r="K113" s="153" t="str">
        <f>$E$31</f>
        <v>Servei d’actuacions puntuals de suport de seguretat interior i exterior
 dels edificis de la UdL al recinte de l'HUSM</v>
      </c>
      <c r="L113" s="171"/>
      <c r="M113" s="171"/>
      <c r="N113" s="171"/>
      <c r="O113" s="171"/>
      <c r="P113" s="4"/>
      <c r="Q113" s="153" t="str">
        <f>$E$31</f>
        <v>Servei d’actuacions puntuals de suport de seguretat interior i exterior
 dels edificis de la UdL al recinte de l'HUSM</v>
      </c>
      <c r="R113" s="171"/>
      <c r="S113" s="171"/>
      <c r="T113" s="171"/>
      <c r="U113" s="171"/>
      <c r="V113" s="4"/>
      <c r="W113" s="5"/>
      <c r="X113" s="153" t="str">
        <f>$E$31</f>
        <v>Servei d’actuacions puntuals de suport de seguretat interior i exterior
 dels edificis de la UdL al recinte de l'HUSM</v>
      </c>
      <c r="Y113" s="171"/>
      <c r="Z113" s="171"/>
      <c r="AA113" s="171"/>
      <c r="AB113" s="171"/>
      <c r="AC113" s="5"/>
      <c r="AD113" s="153" t="str">
        <f>$E$31</f>
        <v>Servei d’actuacions puntuals de suport de seguretat interior i exterior
 dels edificis de la UdL al recinte de l'HUSM</v>
      </c>
      <c r="AE113" s="171"/>
      <c r="AF113" s="171"/>
      <c r="AG113" s="171"/>
      <c r="AH113" s="171"/>
      <c r="AI113" s="5"/>
      <c r="AJ113" s="6"/>
      <c r="AK113" s="153" t="str">
        <f>$E$31</f>
        <v>Servei d’actuacions puntuals de suport de seguretat interior i exterior
 dels edificis de la UdL al recinte de l'HUSM</v>
      </c>
      <c r="AL113" s="171"/>
      <c r="AM113" s="171"/>
      <c r="AN113" s="171"/>
      <c r="AO113" s="171"/>
      <c r="AP113" s="6"/>
      <c r="AQ113" s="153" t="str">
        <f>$E$31</f>
        <v>Servei d’actuacions puntuals de suport de seguretat interior i exterior
 dels edificis de la UdL al recinte de l'HUSM</v>
      </c>
      <c r="AR113" s="171"/>
      <c r="AS113" s="171"/>
      <c r="AT113" s="171"/>
      <c r="AU113" s="171"/>
      <c r="AV113" s="46"/>
      <c r="AW113" s="49"/>
      <c r="AX113" s="256"/>
      <c r="AY113" s="257"/>
      <c r="AZ113" s="257"/>
      <c r="BA113" s="257"/>
      <c r="BB113" s="258"/>
      <c r="BC113" s="50"/>
    </row>
    <row r="114" spans="1:55" s="51" customFormat="1" ht="24.9" customHeight="1" thickBot="1" x14ac:dyDescent="0.35">
      <c r="A114" s="36"/>
      <c r="B114" s="37"/>
      <c r="C114" s="220"/>
      <c r="D114" s="37"/>
      <c r="E114" s="147" t="s">
        <v>8</v>
      </c>
      <c r="F114" s="143" t="s">
        <v>84</v>
      </c>
      <c r="G114" s="145" t="s">
        <v>5</v>
      </c>
      <c r="H114" s="145" t="s">
        <v>6</v>
      </c>
      <c r="I114" s="145" t="s">
        <v>7</v>
      </c>
      <c r="J114" s="37"/>
      <c r="K114" s="147" t="s">
        <v>8</v>
      </c>
      <c r="L114" s="143" t="s">
        <v>84</v>
      </c>
      <c r="M114" s="145" t="s">
        <v>5</v>
      </c>
      <c r="N114" s="145" t="s">
        <v>6</v>
      </c>
      <c r="O114" s="145" t="s">
        <v>7</v>
      </c>
      <c r="P114" s="37"/>
      <c r="Q114" s="147" t="s">
        <v>8</v>
      </c>
      <c r="R114" s="143" t="s">
        <v>84</v>
      </c>
      <c r="S114" s="145" t="s">
        <v>5</v>
      </c>
      <c r="T114" s="145" t="s">
        <v>6</v>
      </c>
      <c r="U114" s="145" t="s">
        <v>7</v>
      </c>
      <c r="V114" s="37"/>
      <c r="W114" s="43"/>
      <c r="X114" s="143" t="s">
        <v>8</v>
      </c>
      <c r="Y114" s="143" t="s">
        <v>84</v>
      </c>
      <c r="Z114" s="21" t="s">
        <v>5</v>
      </c>
      <c r="AA114" s="21" t="s">
        <v>6</v>
      </c>
      <c r="AB114" s="21" t="s">
        <v>7</v>
      </c>
      <c r="AC114" s="43"/>
      <c r="AD114" s="143" t="s">
        <v>8</v>
      </c>
      <c r="AE114" s="143" t="s">
        <v>84</v>
      </c>
      <c r="AF114" s="21" t="s">
        <v>5</v>
      </c>
      <c r="AG114" s="21" t="s">
        <v>6</v>
      </c>
      <c r="AH114" s="21" t="s">
        <v>7</v>
      </c>
      <c r="AI114" s="43"/>
      <c r="AJ114" s="46"/>
      <c r="AK114" s="143" t="s">
        <v>8</v>
      </c>
      <c r="AL114" s="143" t="s">
        <v>84</v>
      </c>
      <c r="AM114" s="21" t="s">
        <v>5</v>
      </c>
      <c r="AN114" s="21" t="s">
        <v>6</v>
      </c>
      <c r="AO114" s="21" t="s">
        <v>7</v>
      </c>
      <c r="AP114" s="46"/>
      <c r="AQ114" s="147" t="s">
        <v>8</v>
      </c>
      <c r="AR114" s="143" t="s">
        <v>84</v>
      </c>
      <c r="AS114" s="145" t="s">
        <v>5</v>
      </c>
      <c r="AT114" s="145" t="s">
        <v>6</v>
      </c>
      <c r="AU114" s="145" t="s">
        <v>7</v>
      </c>
      <c r="AV114" s="46"/>
      <c r="AW114" s="49"/>
      <c r="AX114" s="259"/>
      <c r="AY114" s="260"/>
      <c r="AZ114" s="260"/>
      <c r="BA114" s="260"/>
      <c r="BB114" s="261"/>
      <c r="BC114" s="50"/>
    </row>
    <row r="115" spans="1:55" s="51" customFormat="1" ht="15" customHeight="1" x14ac:dyDescent="0.3">
      <c r="A115" s="36"/>
      <c r="B115" s="37"/>
      <c r="C115" s="56">
        <v>1.25</v>
      </c>
      <c r="D115" s="37"/>
      <c r="E115" s="142" t="s">
        <v>0</v>
      </c>
      <c r="F115" s="132">
        <f>$C115*F$13</f>
        <v>5</v>
      </c>
      <c r="G115" s="152">
        <f>$G$91</f>
        <v>21.19</v>
      </c>
      <c r="H115" s="64">
        <f>+F115*G115</f>
        <v>105.95</v>
      </c>
      <c r="I115" s="64">
        <f>+H115*1.21</f>
        <v>128.1995</v>
      </c>
      <c r="J115" s="37"/>
      <c r="K115" s="142" t="s">
        <v>0</v>
      </c>
      <c r="L115" s="132">
        <f>$C115*L$13</f>
        <v>15</v>
      </c>
      <c r="M115" s="28">
        <f>G115+(G115*K$117)</f>
        <v>22.037600000000001</v>
      </c>
      <c r="N115" s="64">
        <f>+L115*M115</f>
        <v>330.56400000000002</v>
      </c>
      <c r="O115" s="64">
        <f>+N115*1.21</f>
        <v>399.98244</v>
      </c>
      <c r="P115" s="37"/>
      <c r="Q115" s="142" t="s">
        <v>0</v>
      </c>
      <c r="R115" s="132">
        <f>$C115*R$13</f>
        <v>10</v>
      </c>
      <c r="S115" s="28">
        <f>M115+(M115*Q$117)</f>
        <v>22.698728000000003</v>
      </c>
      <c r="T115" s="64">
        <f>+R115*S115</f>
        <v>226.98728000000003</v>
      </c>
      <c r="U115" s="64">
        <f>+T115*1.21</f>
        <v>274.65460880000001</v>
      </c>
      <c r="V115" s="37"/>
      <c r="W115" s="43"/>
      <c r="X115" s="142" t="s">
        <v>0</v>
      </c>
      <c r="Y115" s="132">
        <f>$C115*Y$13</f>
        <v>5</v>
      </c>
      <c r="Z115" s="28">
        <f>S115+(S115*X$117)</f>
        <v>22.698728000000003</v>
      </c>
      <c r="AA115" s="64">
        <f>+Y115*Z115</f>
        <v>113.49364000000001</v>
      </c>
      <c r="AB115" s="64">
        <f>+AA115*1.21</f>
        <v>137.3273044</v>
      </c>
      <c r="AC115" s="43"/>
      <c r="AD115" s="142" t="s">
        <v>0</v>
      </c>
      <c r="AE115" s="132">
        <f>$C115*AE$13</f>
        <v>10</v>
      </c>
      <c r="AF115" s="28">
        <f>Z115+(Z115*AD$117)</f>
        <v>23.379689840000001</v>
      </c>
      <c r="AG115" s="64">
        <f>+AE115*AF115</f>
        <v>233.7968984</v>
      </c>
      <c r="AH115" s="64">
        <f>+AG115*1.21</f>
        <v>282.89424706400001</v>
      </c>
      <c r="AI115" s="43"/>
      <c r="AJ115" s="46"/>
      <c r="AK115" s="142" t="s">
        <v>0</v>
      </c>
      <c r="AL115" s="132">
        <f>$C115*AL$13</f>
        <v>5</v>
      </c>
      <c r="AM115" s="28">
        <f>AF115+(AF115*AK$117)</f>
        <v>23.379689840000001</v>
      </c>
      <c r="AN115" s="64">
        <f>+AL115*AM115</f>
        <v>116.8984492</v>
      </c>
      <c r="AO115" s="64">
        <f>+AN115*1.21</f>
        <v>141.44712353200001</v>
      </c>
      <c r="AP115" s="46"/>
      <c r="AQ115" s="142" t="s">
        <v>0</v>
      </c>
      <c r="AR115" s="132">
        <f>$C115*AR$13</f>
        <v>10</v>
      </c>
      <c r="AS115" s="28">
        <f>AM115+(AM115*AQ$117)</f>
        <v>24.081080535200002</v>
      </c>
      <c r="AT115" s="64">
        <f>+AR115*AS115</f>
        <v>240.81080535200002</v>
      </c>
      <c r="AU115" s="64">
        <f>+AT115*1.21</f>
        <v>291.38107447592</v>
      </c>
      <c r="AV115" s="46"/>
      <c r="AW115" s="49"/>
      <c r="AX115" s="221" t="s">
        <v>108</v>
      </c>
      <c r="AY115" s="222"/>
      <c r="AZ115" s="222"/>
      <c r="BA115" s="222"/>
      <c r="BB115" s="223"/>
      <c r="BC115" s="50"/>
    </row>
    <row r="116" spans="1:55" s="51" customFormat="1" ht="15" customHeight="1" x14ac:dyDescent="0.3">
      <c r="A116" s="36"/>
      <c r="B116" s="37"/>
      <c r="C116" s="37"/>
      <c r="D116" s="37"/>
      <c r="E116" s="146" t="str">
        <f>$E$13</f>
        <v>Import any 2025</v>
      </c>
      <c r="F116" s="83">
        <f>F$13</f>
        <v>4</v>
      </c>
      <c r="G116" s="84" t="str">
        <f>$G$95</f>
        <v>mesos</v>
      </c>
      <c r="H116" s="67">
        <f>SUM(H112:H115)</f>
        <v>105.95</v>
      </c>
      <c r="I116" s="67">
        <f>H116*1.21</f>
        <v>128.1995</v>
      </c>
      <c r="J116" s="37"/>
      <c r="K116" s="146" t="str">
        <f>$K$13</f>
        <v>Import any 2026</v>
      </c>
      <c r="L116" s="83">
        <f>L$13</f>
        <v>12</v>
      </c>
      <c r="M116" s="84" t="s">
        <v>47</v>
      </c>
      <c r="N116" s="67">
        <f>SUM(N112:N115)</f>
        <v>330.56400000000002</v>
      </c>
      <c r="O116" s="67">
        <f>N116*1.21</f>
        <v>399.98244</v>
      </c>
      <c r="P116" s="37"/>
      <c r="Q116" s="146" t="str">
        <f>$K$13</f>
        <v>Import any 2026</v>
      </c>
      <c r="R116" s="83">
        <f>R$13</f>
        <v>8</v>
      </c>
      <c r="S116" s="84" t="s">
        <v>47</v>
      </c>
      <c r="T116" s="67">
        <f>SUM(T112:T115)</f>
        <v>226.98728000000003</v>
      </c>
      <c r="U116" s="67">
        <f>T116*1.21</f>
        <v>274.65460880000001</v>
      </c>
      <c r="V116" s="37"/>
      <c r="W116" s="43"/>
      <c r="X116" s="134" t="str">
        <f>$X$13</f>
        <v>Import any 2027</v>
      </c>
      <c r="Y116" s="83">
        <f>Y$13</f>
        <v>4</v>
      </c>
      <c r="Z116" s="84" t="s">
        <v>47</v>
      </c>
      <c r="AA116" s="67">
        <f>SUM(AA112:AA115)</f>
        <v>113.49364000000001</v>
      </c>
      <c r="AB116" s="67">
        <f>AA116*1.21</f>
        <v>137.3273044</v>
      </c>
      <c r="AC116" s="43"/>
      <c r="AD116" s="140" t="str">
        <f>$AD$13</f>
        <v>Import any 2028</v>
      </c>
      <c r="AE116" s="83">
        <f>AE$13</f>
        <v>8</v>
      </c>
      <c r="AF116" s="84" t="str">
        <f>$AF$13</f>
        <v>mesos</v>
      </c>
      <c r="AG116" s="67">
        <f>SUM(AG112:AG115)</f>
        <v>233.7968984</v>
      </c>
      <c r="AH116" s="67">
        <f>AG116*1.21</f>
        <v>282.89424706400001</v>
      </c>
      <c r="AI116" s="43"/>
      <c r="AJ116" s="46"/>
      <c r="AK116" s="146" t="str">
        <f>$AK$13</f>
        <v>Import any 2028</v>
      </c>
      <c r="AL116" s="83">
        <f>AL$13</f>
        <v>4</v>
      </c>
      <c r="AM116" s="84" t="str">
        <f>$AM$13</f>
        <v>mesos</v>
      </c>
      <c r="AN116" s="67">
        <f>SUM(AN112:AN115)</f>
        <v>116.8984492</v>
      </c>
      <c r="AO116" s="67">
        <f>AN116*1.21</f>
        <v>141.44712353200001</v>
      </c>
      <c r="AP116" s="46"/>
      <c r="AQ116" s="146" t="str">
        <f>$AQ$13</f>
        <v>Import any 2029</v>
      </c>
      <c r="AR116" s="83">
        <f>AR$13</f>
        <v>8</v>
      </c>
      <c r="AS116" s="84" t="str">
        <f>$AS$13</f>
        <v>mesos</v>
      </c>
      <c r="AT116" s="67">
        <f>SUM(AT112:AT115)</f>
        <v>240.81080535200002</v>
      </c>
      <c r="AU116" s="67">
        <f>AT116*1.21</f>
        <v>291.38107447592</v>
      </c>
      <c r="AV116" s="46"/>
      <c r="AW116" s="49"/>
      <c r="AX116" s="224"/>
      <c r="AY116" s="225"/>
      <c r="AZ116" s="225"/>
      <c r="BA116" s="225"/>
      <c r="BB116" s="226"/>
      <c r="BC116" s="50"/>
    </row>
    <row r="117" spans="1:55" s="51" customFormat="1" ht="30" customHeight="1" thickBot="1" x14ac:dyDescent="0.35">
      <c r="A117" s="36"/>
      <c r="B117" s="37"/>
      <c r="C117" s="37"/>
      <c r="D117" s="37"/>
      <c r="E117" s="37"/>
      <c r="F117" s="37"/>
      <c r="G117" s="37"/>
      <c r="H117" s="37"/>
      <c r="I117" s="37"/>
      <c r="J117" s="37"/>
      <c r="K117" s="41">
        <f>$K$14</f>
        <v>0.04</v>
      </c>
      <c r="L117" s="42" t="str">
        <f>$L$14</f>
        <v>d'increment en els preus unitaris de l'hora respecte any anterior</v>
      </c>
      <c r="M117" s="37"/>
      <c r="N117" s="37"/>
      <c r="O117" s="37"/>
      <c r="P117" s="37"/>
      <c r="Q117" s="41">
        <f>$Q$14</f>
        <v>0.03</v>
      </c>
      <c r="R117" s="42" t="str">
        <f>$L$14</f>
        <v>d'increment en els preus unitaris de l'hora respecte any anterior</v>
      </c>
      <c r="S117" s="37"/>
      <c r="T117" s="37"/>
      <c r="U117" s="37"/>
      <c r="V117" s="37"/>
      <c r="W117" s="43"/>
      <c r="X117" s="44"/>
      <c r="Y117" s="45"/>
      <c r="Z117" s="43"/>
      <c r="AA117" s="43"/>
      <c r="AB117" s="43"/>
      <c r="AC117" s="43"/>
      <c r="AD117" s="44">
        <f>$AD$14</f>
        <v>0.03</v>
      </c>
      <c r="AE117" s="45" t="str">
        <f>$L$14</f>
        <v>d'increment en els preus unitaris de l'hora respecte any anterior</v>
      </c>
      <c r="AF117" s="43"/>
      <c r="AG117" s="43"/>
      <c r="AH117" s="43"/>
      <c r="AI117" s="43"/>
      <c r="AJ117" s="46"/>
      <c r="AK117" s="47"/>
      <c r="AL117" s="48"/>
      <c r="AM117" s="46"/>
      <c r="AN117" s="46"/>
      <c r="AO117" s="46"/>
      <c r="AP117" s="46"/>
      <c r="AQ117" s="47">
        <f>$AQ$14</f>
        <v>0.03</v>
      </c>
      <c r="AR117" s="48" t="s">
        <v>9</v>
      </c>
      <c r="AS117" s="46"/>
      <c r="AT117" s="46"/>
      <c r="AU117" s="46"/>
      <c r="AV117" s="46"/>
      <c r="AW117" s="49"/>
      <c r="AX117" s="259"/>
      <c r="AY117" s="260"/>
      <c r="AZ117" s="260"/>
      <c r="BA117" s="260"/>
      <c r="BB117" s="261"/>
      <c r="BC117" s="50"/>
    </row>
    <row r="118" spans="1:55" ht="15" customHeight="1" x14ac:dyDescent="0.3">
      <c r="A118" s="1"/>
      <c r="B118" s="4"/>
      <c r="C118" s="37"/>
      <c r="D118" s="4"/>
      <c r="E118" s="153" t="str">
        <f>E36</f>
        <v>Atenció Primària de Lleida (AP LLEIDA)
Centre receptor d'alarmes (CRA) + Acudir</v>
      </c>
      <c r="F118" s="153"/>
      <c r="G118" s="153"/>
      <c r="H118" s="153"/>
      <c r="I118" s="153"/>
      <c r="J118" s="4"/>
      <c r="K118" s="153" t="str">
        <f>E36</f>
        <v>Atenció Primària de Lleida (AP LLEIDA)
Centre receptor d'alarmes (CRA) + Acudir</v>
      </c>
      <c r="L118" s="153"/>
      <c r="M118" s="153"/>
      <c r="N118" s="153"/>
      <c r="O118" s="153"/>
      <c r="P118" s="4"/>
      <c r="Q118" s="153" t="str">
        <f>E36</f>
        <v>Atenció Primària de Lleida (AP LLEIDA)
Centre receptor d'alarmes (CRA) + Acudir</v>
      </c>
      <c r="R118" s="153"/>
      <c r="S118" s="153"/>
      <c r="T118" s="153"/>
      <c r="U118" s="153"/>
      <c r="V118" s="13"/>
      <c r="W118" s="5"/>
      <c r="X118" s="162" t="str">
        <f>E36</f>
        <v>Atenció Primària de Lleida (AP LLEIDA)
Centre receptor d'alarmes (CRA) + Acudir</v>
      </c>
      <c r="Y118" s="163"/>
      <c r="Z118" s="163"/>
      <c r="AA118" s="163"/>
      <c r="AB118" s="164"/>
      <c r="AC118" s="5"/>
      <c r="AD118" s="162" t="str">
        <f>E36</f>
        <v>Atenció Primària de Lleida (AP LLEIDA)
Centre receptor d'alarmes (CRA) + Acudir</v>
      </c>
      <c r="AE118" s="163"/>
      <c r="AF118" s="163"/>
      <c r="AG118" s="163"/>
      <c r="AH118" s="164"/>
      <c r="AI118" s="14"/>
      <c r="AJ118" s="6"/>
      <c r="AK118" s="162" t="str">
        <f>E36</f>
        <v>Atenció Primària de Lleida (AP LLEIDA)
Centre receptor d'alarmes (CRA) + Acudir</v>
      </c>
      <c r="AL118" s="163"/>
      <c r="AM118" s="163"/>
      <c r="AN118" s="163"/>
      <c r="AO118" s="164"/>
      <c r="AP118" s="6"/>
      <c r="AQ118" s="162" t="str">
        <f>E36</f>
        <v>Atenció Primària de Lleida (AP LLEIDA)
Centre receptor d'alarmes (CRA) + Acudir</v>
      </c>
      <c r="AR118" s="163"/>
      <c r="AS118" s="163"/>
      <c r="AT118" s="163"/>
      <c r="AU118" s="164"/>
      <c r="AV118" s="6"/>
      <c r="AW118" s="7"/>
      <c r="AX118" s="221" t="s">
        <v>107</v>
      </c>
      <c r="AY118" s="222"/>
      <c r="AZ118" s="222"/>
      <c r="BA118" s="222"/>
      <c r="BB118" s="223"/>
      <c r="BC118" s="8"/>
    </row>
    <row r="119" spans="1:55" ht="15" customHeight="1" x14ac:dyDescent="0.3">
      <c r="A119" s="1"/>
      <c r="B119" s="4"/>
      <c r="C119" s="37"/>
      <c r="D119" s="4"/>
      <c r="E119" s="153"/>
      <c r="F119" s="153"/>
      <c r="G119" s="153"/>
      <c r="H119" s="153"/>
      <c r="I119" s="153"/>
      <c r="J119" s="4"/>
      <c r="K119" s="153"/>
      <c r="L119" s="153"/>
      <c r="M119" s="153"/>
      <c r="N119" s="153"/>
      <c r="O119" s="153"/>
      <c r="P119" s="4"/>
      <c r="Q119" s="153"/>
      <c r="R119" s="153"/>
      <c r="S119" s="153"/>
      <c r="T119" s="153"/>
      <c r="U119" s="153"/>
      <c r="V119" s="13"/>
      <c r="W119" s="5"/>
      <c r="X119" s="165"/>
      <c r="Y119" s="166"/>
      <c r="Z119" s="166"/>
      <c r="AA119" s="166"/>
      <c r="AB119" s="167"/>
      <c r="AC119" s="5"/>
      <c r="AD119" s="165"/>
      <c r="AE119" s="166"/>
      <c r="AF119" s="166"/>
      <c r="AG119" s="166"/>
      <c r="AH119" s="167"/>
      <c r="AI119" s="14"/>
      <c r="AJ119" s="6"/>
      <c r="AK119" s="165"/>
      <c r="AL119" s="166"/>
      <c r="AM119" s="166"/>
      <c r="AN119" s="166"/>
      <c r="AO119" s="167"/>
      <c r="AP119" s="6"/>
      <c r="AQ119" s="165"/>
      <c r="AR119" s="166"/>
      <c r="AS119" s="166"/>
      <c r="AT119" s="166"/>
      <c r="AU119" s="167"/>
      <c r="AV119" s="6"/>
      <c r="AW119" s="7"/>
      <c r="AX119" s="224"/>
      <c r="AY119" s="225"/>
      <c r="AZ119" s="225"/>
      <c r="BA119" s="225"/>
      <c r="BB119" s="226"/>
      <c r="BC119" s="8"/>
    </row>
    <row r="120" spans="1:55" ht="24.9" customHeight="1" x14ac:dyDescent="0.3">
      <c r="A120" s="1"/>
      <c r="B120" s="4"/>
      <c r="C120" s="111" t="s">
        <v>71</v>
      </c>
      <c r="D120" s="4"/>
      <c r="E120" s="147" t="s">
        <v>12</v>
      </c>
      <c r="F120" s="147" t="s">
        <v>11</v>
      </c>
      <c r="G120" s="145" t="s">
        <v>58</v>
      </c>
      <c r="H120" s="145" t="s">
        <v>6</v>
      </c>
      <c r="I120" s="145" t="s">
        <v>7</v>
      </c>
      <c r="J120" s="4"/>
      <c r="K120" s="147" t="s">
        <v>12</v>
      </c>
      <c r="L120" s="147" t="s">
        <v>11</v>
      </c>
      <c r="M120" s="145" t="s">
        <v>58</v>
      </c>
      <c r="N120" s="145" t="s">
        <v>57</v>
      </c>
      <c r="O120" s="145" t="s">
        <v>7</v>
      </c>
      <c r="P120" s="4"/>
      <c r="Q120" s="147" t="s">
        <v>12</v>
      </c>
      <c r="R120" s="147" t="s">
        <v>11</v>
      </c>
      <c r="S120" s="145" t="s">
        <v>58</v>
      </c>
      <c r="T120" s="145" t="s">
        <v>6</v>
      </c>
      <c r="U120" s="145" t="s">
        <v>7</v>
      </c>
      <c r="V120" s="17"/>
      <c r="W120" s="5"/>
      <c r="X120" s="147" t="s">
        <v>12</v>
      </c>
      <c r="Y120" s="147" t="s">
        <v>11</v>
      </c>
      <c r="Z120" s="145" t="s">
        <v>58</v>
      </c>
      <c r="AA120" s="145" t="s">
        <v>6</v>
      </c>
      <c r="AB120" s="145" t="s">
        <v>7</v>
      </c>
      <c r="AC120" s="5"/>
      <c r="AD120" s="147" t="s">
        <v>12</v>
      </c>
      <c r="AE120" s="147" t="s">
        <v>11</v>
      </c>
      <c r="AF120" s="145" t="s">
        <v>58</v>
      </c>
      <c r="AG120" s="145" t="s">
        <v>6</v>
      </c>
      <c r="AH120" s="145" t="s">
        <v>7</v>
      </c>
      <c r="AI120" s="22"/>
      <c r="AJ120" s="6"/>
      <c r="AK120" s="143" t="s">
        <v>12</v>
      </c>
      <c r="AL120" s="143" t="s">
        <v>11</v>
      </c>
      <c r="AM120" s="21" t="s">
        <v>58</v>
      </c>
      <c r="AN120" s="21" t="s">
        <v>6</v>
      </c>
      <c r="AO120" s="21" t="s">
        <v>7</v>
      </c>
      <c r="AP120" s="6"/>
      <c r="AQ120" s="143" t="s">
        <v>12</v>
      </c>
      <c r="AR120" s="143" t="s">
        <v>11</v>
      </c>
      <c r="AS120" s="21" t="s">
        <v>58</v>
      </c>
      <c r="AT120" s="21" t="s">
        <v>6</v>
      </c>
      <c r="AU120" s="21" t="s">
        <v>7</v>
      </c>
      <c r="AV120" s="6"/>
      <c r="AW120" s="7"/>
      <c r="AX120" s="250"/>
      <c r="AY120" s="251"/>
      <c r="AZ120" s="251"/>
      <c r="BA120" s="251"/>
      <c r="BB120" s="252"/>
      <c r="BC120" s="8"/>
    </row>
    <row r="121" spans="1:55" ht="15" customHeight="1" thickBot="1" x14ac:dyDescent="0.35">
      <c r="A121" s="1"/>
      <c r="B121" s="4"/>
      <c r="C121" s="109" t="s">
        <v>72</v>
      </c>
      <c r="D121" s="4"/>
      <c r="E121" s="142" t="s">
        <v>88</v>
      </c>
      <c r="F121" s="27">
        <f>$F$39</f>
        <v>16</v>
      </c>
      <c r="G121" s="152">
        <f>G39-(G39*$I$85)</f>
        <v>22</v>
      </c>
      <c r="H121" s="64">
        <f>+F121*G121*F$125</f>
        <v>1408</v>
      </c>
      <c r="I121" s="64">
        <f>+H121*1.21</f>
        <v>1703.6799999999998</v>
      </c>
      <c r="J121" s="4"/>
      <c r="K121" s="142" t="str">
        <f>$E$121</f>
        <v xml:space="preserve"> Servei CRA</v>
      </c>
      <c r="L121" s="27">
        <f>$F$39</f>
        <v>16</v>
      </c>
      <c r="M121" s="28">
        <f>G121+(G121*K$126)</f>
        <v>22.44</v>
      </c>
      <c r="N121" s="64">
        <f>+L121*M121*L$125</f>
        <v>4308.4800000000005</v>
      </c>
      <c r="O121" s="64">
        <f>+N121*1.21</f>
        <v>5213.2608</v>
      </c>
      <c r="P121" s="4"/>
      <c r="Q121" s="142" t="str">
        <f>$E$121</f>
        <v xml:space="preserve"> Servei CRA</v>
      </c>
      <c r="R121" s="27">
        <f>$F$39</f>
        <v>16</v>
      </c>
      <c r="S121" s="28">
        <f>M121+(M121*Q$126)</f>
        <v>22.8888</v>
      </c>
      <c r="T121" s="64">
        <f>+R121*S121*R$125</f>
        <v>2929.7664</v>
      </c>
      <c r="U121" s="64">
        <f>+T121*1.21</f>
        <v>3545.0173439999999</v>
      </c>
      <c r="V121" s="31"/>
      <c r="W121" s="5"/>
      <c r="X121" s="142" t="str">
        <f>$E$121</f>
        <v xml:space="preserve"> Servei CRA</v>
      </c>
      <c r="Y121" s="27">
        <f>$F$39</f>
        <v>16</v>
      </c>
      <c r="Z121" s="28">
        <f>S121+(S121*X$126)</f>
        <v>22.8888</v>
      </c>
      <c r="AA121" s="64">
        <f>+Y121*Z121*Y$125</f>
        <v>1464.8832</v>
      </c>
      <c r="AB121" s="64">
        <f>+AA121*1.21</f>
        <v>1772.5086719999999</v>
      </c>
      <c r="AC121" s="5"/>
      <c r="AD121" s="142" t="str">
        <f>$E$121</f>
        <v xml:space="preserve"> Servei CRA</v>
      </c>
      <c r="AE121" s="27">
        <f>$F$39</f>
        <v>16</v>
      </c>
      <c r="AF121" s="28">
        <f>Z121+(Z121*AD$126)</f>
        <v>23.346575999999999</v>
      </c>
      <c r="AG121" s="64">
        <f>+AE121*AF121*AE$125</f>
        <v>2988.3617279999999</v>
      </c>
      <c r="AH121" s="64">
        <f>+AG121*1.21</f>
        <v>3615.9176908799996</v>
      </c>
      <c r="AI121" s="33"/>
      <c r="AJ121" s="6"/>
      <c r="AK121" s="142" t="str">
        <f>$E$121</f>
        <v xml:space="preserve"> Servei CRA</v>
      </c>
      <c r="AL121" s="27">
        <f>$F$39</f>
        <v>16</v>
      </c>
      <c r="AM121" s="28">
        <f>AF121+(AF121*AK$126)</f>
        <v>23.346575999999999</v>
      </c>
      <c r="AN121" s="64">
        <f>+AL121*AM121*AL$125</f>
        <v>1494.1808639999999</v>
      </c>
      <c r="AO121" s="64">
        <f>+AN121*1.21</f>
        <v>1807.9588454399998</v>
      </c>
      <c r="AP121" s="6"/>
      <c r="AQ121" s="142" t="str">
        <f>$E$121</f>
        <v xml:space="preserve"> Servei CRA</v>
      </c>
      <c r="AR121" s="27">
        <f>$F$39</f>
        <v>16</v>
      </c>
      <c r="AS121" s="28">
        <f>AM121+(AM121*AQ$126)</f>
        <v>23.813507519999998</v>
      </c>
      <c r="AT121" s="64">
        <f>+AR121*AS121*AR$125</f>
        <v>3048.1289625599998</v>
      </c>
      <c r="AU121" s="64">
        <f>+AT121*1.21</f>
        <v>3688.2360446975995</v>
      </c>
      <c r="AV121" s="6"/>
      <c r="AW121" s="7"/>
      <c r="AX121" s="253"/>
      <c r="AY121" s="254"/>
      <c r="AZ121" s="254"/>
      <c r="BA121" s="254"/>
      <c r="BB121" s="255"/>
      <c r="BC121" s="8"/>
    </row>
    <row r="122" spans="1:55" ht="15" customHeight="1" x14ac:dyDescent="0.3">
      <c r="A122" s="1"/>
      <c r="B122" s="4"/>
      <c r="C122" s="110" t="s">
        <v>66</v>
      </c>
      <c r="D122" s="4"/>
      <c r="E122" s="142" t="s">
        <v>87</v>
      </c>
      <c r="F122" s="92">
        <f>$F$40</f>
        <v>9</v>
      </c>
      <c r="G122" s="152">
        <f>G40-(G40*$I$85)</f>
        <v>37</v>
      </c>
      <c r="H122" s="64">
        <f>+F122*G122*F$125</f>
        <v>1332</v>
      </c>
      <c r="I122" s="64">
        <f>+H122*1.21</f>
        <v>1611.72</v>
      </c>
      <c r="J122" s="4"/>
      <c r="K122" s="142" t="str">
        <f>$E$122</f>
        <v>Servei CRA + ACUDIR</v>
      </c>
      <c r="L122" s="92">
        <f>$F$40</f>
        <v>9</v>
      </c>
      <c r="M122" s="28">
        <f>G122+(G122*K$126)</f>
        <v>37.74</v>
      </c>
      <c r="N122" s="64">
        <f>+L122*M122*L$125</f>
        <v>4075.92</v>
      </c>
      <c r="O122" s="64">
        <f>+N122*1.21</f>
        <v>4931.8631999999998</v>
      </c>
      <c r="P122" s="4"/>
      <c r="Q122" s="142" t="str">
        <f>$E$122</f>
        <v>Servei CRA + ACUDIR</v>
      </c>
      <c r="R122" s="92">
        <f>$F$40</f>
        <v>9</v>
      </c>
      <c r="S122" s="28">
        <f>M122+(M122*Q$126)</f>
        <v>38.494800000000005</v>
      </c>
      <c r="T122" s="64">
        <f>+R122*S122*R$125</f>
        <v>2771.6256000000003</v>
      </c>
      <c r="U122" s="64">
        <f>+T122*1.21</f>
        <v>3353.6669760000004</v>
      </c>
      <c r="V122" s="31"/>
      <c r="W122" s="5"/>
      <c r="X122" s="142" t="str">
        <f>$E$122</f>
        <v>Servei CRA + ACUDIR</v>
      </c>
      <c r="Y122" s="92">
        <f>$F$40</f>
        <v>9</v>
      </c>
      <c r="Z122" s="28">
        <f>S122+(S122*X$126)</f>
        <v>38.494800000000005</v>
      </c>
      <c r="AA122" s="64">
        <f>+Y122*Z122*Y$125</f>
        <v>1385.8128000000002</v>
      </c>
      <c r="AB122" s="64">
        <f>+AA122*1.21</f>
        <v>1676.8334880000002</v>
      </c>
      <c r="AC122" s="5"/>
      <c r="AD122" s="142" t="str">
        <f>$E$122</f>
        <v>Servei CRA + ACUDIR</v>
      </c>
      <c r="AE122" s="92">
        <f>$F$40</f>
        <v>9</v>
      </c>
      <c r="AF122" s="28">
        <f>Z122+(Z122*AD$126)</f>
        <v>39.264696000000008</v>
      </c>
      <c r="AG122" s="64">
        <f>+AE122*AF122*AE$125</f>
        <v>2827.0581120000006</v>
      </c>
      <c r="AH122" s="64">
        <f>+AG122*1.21</f>
        <v>3420.7403155200004</v>
      </c>
      <c r="AI122" s="33"/>
      <c r="AJ122" s="6"/>
      <c r="AK122" s="142" t="str">
        <f>$E$122</f>
        <v>Servei CRA + ACUDIR</v>
      </c>
      <c r="AL122" s="92">
        <f>$F$40</f>
        <v>9</v>
      </c>
      <c r="AM122" s="28">
        <f>AF122+(AF122*AK$126)</f>
        <v>39.264696000000008</v>
      </c>
      <c r="AN122" s="64">
        <f>+AL122*AM122*AL$125</f>
        <v>1413.5290560000003</v>
      </c>
      <c r="AO122" s="64">
        <f>+AN122*1.21</f>
        <v>1710.3701577600002</v>
      </c>
      <c r="AP122" s="6"/>
      <c r="AQ122" s="142" t="str">
        <f>$E$122</f>
        <v>Servei CRA + ACUDIR</v>
      </c>
      <c r="AR122" s="92">
        <f>$F$40</f>
        <v>9</v>
      </c>
      <c r="AS122" s="28">
        <f>AM122+(AM122*AQ$126)</f>
        <v>40.049989920000009</v>
      </c>
      <c r="AT122" s="64">
        <f>+AR122*AS122*AR$125</f>
        <v>2883.5992742400008</v>
      </c>
      <c r="AU122" s="64">
        <f>+AT122*1.21</f>
        <v>3489.1551218304007</v>
      </c>
      <c r="AV122" s="6"/>
      <c r="AW122" s="7"/>
      <c r="AX122" s="234" t="s">
        <v>29</v>
      </c>
      <c r="AY122" s="235"/>
      <c r="AZ122" s="235"/>
      <c r="BA122" s="235"/>
      <c r="BB122" s="236"/>
      <c r="BC122" s="8"/>
    </row>
    <row r="123" spans="1:55" ht="15" customHeight="1" x14ac:dyDescent="0.3">
      <c r="A123" s="1"/>
      <c r="B123" s="4"/>
      <c r="C123" s="108" t="s">
        <v>68</v>
      </c>
      <c r="D123" s="4"/>
      <c r="E123" s="104" t="s">
        <v>94</v>
      </c>
      <c r="F123" s="27">
        <f>SUM(F121:F122)</f>
        <v>25</v>
      </c>
      <c r="G123" s="152">
        <f>G41-(G41*$I$86)</f>
        <v>7.1</v>
      </c>
      <c r="H123" s="64">
        <f>+F123*G123*F$125</f>
        <v>710</v>
      </c>
      <c r="I123" s="64">
        <f>+H123*1.21</f>
        <v>859.1</v>
      </c>
      <c r="J123" s="4"/>
      <c r="K123" s="104" t="str">
        <f>$E$123</f>
        <v>Mant. P + N</v>
      </c>
      <c r="L123" s="27">
        <f>SUM(L121:L122)</f>
        <v>25</v>
      </c>
      <c r="M123" s="28">
        <f>$G$123</f>
        <v>7.1</v>
      </c>
      <c r="N123" s="64">
        <f>+L123*M123*L$125</f>
        <v>2130</v>
      </c>
      <c r="O123" s="64">
        <f t="shared" ref="O123:O124" si="67">+N123*1.21</f>
        <v>2577.2999999999997</v>
      </c>
      <c r="P123" s="4"/>
      <c r="Q123" s="104" t="str">
        <f>$E$123</f>
        <v>Mant. P + N</v>
      </c>
      <c r="R123" s="27">
        <f>SUM(R121:R122)</f>
        <v>25</v>
      </c>
      <c r="S123" s="28">
        <f>$G$123</f>
        <v>7.1</v>
      </c>
      <c r="T123" s="64">
        <f>+R123*S123*R$125</f>
        <v>1420</v>
      </c>
      <c r="U123" s="64">
        <f t="shared" ref="U123:U124" si="68">+T123*1.21</f>
        <v>1718.2</v>
      </c>
      <c r="V123" s="31"/>
      <c r="W123" s="5"/>
      <c r="X123" s="104" t="str">
        <f>$E$123</f>
        <v>Mant. P + N</v>
      </c>
      <c r="Y123" s="27">
        <f>SUM(Y121:Y122)</f>
        <v>25</v>
      </c>
      <c r="Z123" s="28">
        <f>$G$123</f>
        <v>7.1</v>
      </c>
      <c r="AA123" s="64">
        <f>+Y123*Z123*Y$125</f>
        <v>710</v>
      </c>
      <c r="AB123" s="64">
        <f t="shared" ref="AB123:AB124" si="69">+AA123*1.21</f>
        <v>859.1</v>
      </c>
      <c r="AC123" s="5"/>
      <c r="AD123" s="104" t="str">
        <f>$E$123</f>
        <v>Mant. P + N</v>
      </c>
      <c r="AE123" s="27">
        <f>SUM(AE121:AE122)</f>
        <v>25</v>
      </c>
      <c r="AF123" s="28">
        <f>$G$123</f>
        <v>7.1</v>
      </c>
      <c r="AG123" s="64">
        <f>+AE123*AF123*AE$125</f>
        <v>1420</v>
      </c>
      <c r="AH123" s="64">
        <f t="shared" ref="AH123:AH124" si="70">+AG123*1.21</f>
        <v>1718.2</v>
      </c>
      <c r="AI123" s="33"/>
      <c r="AJ123" s="6"/>
      <c r="AK123" s="104" t="str">
        <f>$E$123</f>
        <v>Mant. P + N</v>
      </c>
      <c r="AL123" s="27">
        <f>SUM(AL121:AL122)</f>
        <v>25</v>
      </c>
      <c r="AM123" s="28">
        <f>$G$123</f>
        <v>7.1</v>
      </c>
      <c r="AN123" s="64">
        <f>+AL123*AM123*AL$125</f>
        <v>710</v>
      </c>
      <c r="AO123" s="64">
        <f t="shared" ref="AO123:AO124" si="71">+AN123*1.21</f>
        <v>859.1</v>
      </c>
      <c r="AP123" s="6"/>
      <c r="AQ123" s="104" t="str">
        <f>$E$123</f>
        <v>Mant. P + N</v>
      </c>
      <c r="AR123" s="27">
        <f>SUM(AR121:AR122)</f>
        <v>25</v>
      </c>
      <c r="AS123" s="28">
        <f>$G$123</f>
        <v>7.1</v>
      </c>
      <c r="AT123" s="64">
        <f>+AR123*AS123*AR$125</f>
        <v>1420</v>
      </c>
      <c r="AU123" s="64">
        <f t="shared" ref="AU123:AU124" si="72">+AT123*1.21</f>
        <v>1718.2</v>
      </c>
      <c r="AV123" s="6"/>
      <c r="AW123" s="7"/>
      <c r="AX123" s="237"/>
      <c r="AY123" s="238"/>
      <c r="AZ123" s="238"/>
      <c r="BA123" s="238"/>
      <c r="BB123" s="239"/>
      <c r="BC123" s="8"/>
    </row>
    <row r="124" spans="1:55" ht="15" customHeight="1" x14ac:dyDescent="0.3">
      <c r="A124" s="1"/>
      <c r="B124" s="4"/>
      <c r="C124" s="109" t="s">
        <v>69</v>
      </c>
      <c r="D124" s="4"/>
      <c r="E124" s="104" t="s">
        <v>67</v>
      </c>
      <c r="F124" s="27">
        <f>SUM(F121:F122)</f>
        <v>25</v>
      </c>
      <c r="G124" s="103">
        <f>G42</f>
        <v>607</v>
      </c>
      <c r="H124" s="64">
        <f>G124*F$125</f>
        <v>2428</v>
      </c>
      <c r="I124" s="64">
        <f t="shared" ref="I124" si="73">+H124*1.21</f>
        <v>2937.88</v>
      </c>
      <c r="J124" s="4"/>
      <c r="K124" s="104" t="str">
        <f>$E$124</f>
        <v>Mant. correctiu</v>
      </c>
      <c r="L124" s="27">
        <f>SUM(L121:L122)</f>
        <v>25</v>
      </c>
      <c r="M124" s="103">
        <f>$G$124</f>
        <v>607</v>
      </c>
      <c r="N124" s="64">
        <f>M124*L$125</f>
        <v>7284</v>
      </c>
      <c r="O124" s="64">
        <f t="shared" si="67"/>
        <v>8813.64</v>
      </c>
      <c r="P124" s="4"/>
      <c r="Q124" s="104" t="str">
        <f>$E$124</f>
        <v>Mant. correctiu</v>
      </c>
      <c r="R124" s="27">
        <f>SUM(R121:R122)</f>
        <v>25</v>
      </c>
      <c r="S124" s="103">
        <f>$G$124</f>
        <v>607</v>
      </c>
      <c r="T124" s="64">
        <f>S124*R$125</f>
        <v>4856</v>
      </c>
      <c r="U124" s="64">
        <f t="shared" si="68"/>
        <v>5875.76</v>
      </c>
      <c r="V124" s="31"/>
      <c r="W124" s="5"/>
      <c r="X124" s="104" t="str">
        <f>$E$124</f>
        <v>Mant. correctiu</v>
      </c>
      <c r="Y124" s="27">
        <f>SUM(Y121:Y122)</f>
        <v>25</v>
      </c>
      <c r="Z124" s="103">
        <f>$G$124</f>
        <v>607</v>
      </c>
      <c r="AA124" s="64">
        <f>Z124*Y$125</f>
        <v>2428</v>
      </c>
      <c r="AB124" s="64">
        <f t="shared" si="69"/>
        <v>2937.88</v>
      </c>
      <c r="AC124" s="5"/>
      <c r="AD124" s="104" t="str">
        <f>$E$124</f>
        <v>Mant. correctiu</v>
      </c>
      <c r="AE124" s="27">
        <f>SUM(AE121:AE122)</f>
        <v>25</v>
      </c>
      <c r="AF124" s="103">
        <f>$G$124</f>
        <v>607</v>
      </c>
      <c r="AG124" s="64">
        <f>AF124*AE$125</f>
        <v>4856</v>
      </c>
      <c r="AH124" s="64">
        <f t="shared" si="70"/>
        <v>5875.76</v>
      </c>
      <c r="AI124" s="33"/>
      <c r="AJ124" s="6"/>
      <c r="AK124" s="104" t="str">
        <f>$E$124</f>
        <v>Mant. correctiu</v>
      </c>
      <c r="AL124" s="27">
        <f>SUM(AL121:AL122)</f>
        <v>25</v>
      </c>
      <c r="AM124" s="103">
        <f>$G$124</f>
        <v>607</v>
      </c>
      <c r="AN124" s="64">
        <f>AM124*AL$125</f>
        <v>2428</v>
      </c>
      <c r="AO124" s="64">
        <f t="shared" si="71"/>
        <v>2937.88</v>
      </c>
      <c r="AP124" s="6"/>
      <c r="AQ124" s="104" t="str">
        <f>$E$124</f>
        <v>Mant. correctiu</v>
      </c>
      <c r="AR124" s="27">
        <f>SUM(AR121:AR122)</f>
        <v>25</v>
      </c>
      <c r="AS124" s="103">
        <f>$G$124</f>
        <v>607</v>
      </c>
      <c r="AT124" s="64">
        <f>AS124*AR$125</f>
        <v>4856</v>
      </c>
      <c r="AU124" s="64">
        <f t="shared" si="72"/>
        <v>5875.76</v>
      </c>
      <c r="AV124" s="6"/>
      <c r="AW124" s="7"/>
      <c r="AX124" s="237"/>
      <c r="AY124" s="238"/>
      <c r="AZ124" s="238"/>
      <c r="BA124" s="238"/>
      <c r="BB124" s="239"/>
      <c r="BC124" s="8"/>
    </row>
    <row r="125" spans="1:55" ht="15" customHeight="1" x14ac:dyDescent="0.3">
      <c r="A125" s="1"/>
      <c r="B125" s="4"/>
      <c r="C125" s="110" t="s">
        <v>70</v>
      </c>
      <c r="D125" s="4"/>
      <c r="E125" s="146" t="str">
        <f>$E$13</f>
        <v>Import any 2025</v>
      </c>
      <c r="F125" s="83">
        <f>F$13</f>
        <v>4</v>
      </c>
      <c r="G125" s="84" t="str">
        <f>$G$95</f>
        <v>mesos</v>
      </c>
      <c r="H125" s="67">
        <f>SUM(H121:H124)</f>
        <v>5878</v>
      </c>
      <c r="I125" s="67">
        <f>H125*1.21</f>
        <v>7112.38</v>
      </c>
      <c r="J125" s="10"/>
      <c r="K125" s="146" t="str">
        <f>$K$13</f>
        <v>Import any 2026</v>
      </c>
      <c r="L125" s="83">
        <f>L$13</f>
        <v>12</v>
      </c>
      <c r="M125" s="84" t="s">
        <v>47</v>
      </c>
      <c r="N125" s="67">
        <f>SUM(N121:N124)</f>
        <v>17798.400000000001</v>
      </c>
      <c r="O125" s="67">
        <f>N125*1.21</f>
        <v>21536.064000000002</v>
      </c>
      <c r="P125" s="10"/>
      <c r="Q125" s="146" t="str">
        <f>$Q$13</f>
        <v>Import any 2027</v>
      </c>
      <c r="R125" s="83">
        <f>R$13</f>
        <v>8</v>
      </c>
      <c r="S125" s="84" t="s">
        <v>47</v>
      </c>
      <c r="T125" s="67">
        <f>SUM(T121:T124)</f>
        <v>11977.392</v>
      </c>
      <c r="U125" s="67">
        <f>T125*1.21</f>
        <v>14492.644319999999</v>
      </c>
      <c r="V125" s="85"/>
      <c r="W125" s="11"/>
      <c r="X125" s="134" t="str">
        <f>$X$13</f>
        <v>Import any 2027</v>
      </c>
      <c r="Y125" s="83">
        <f>Y$13</f>
        <v>4</v>
      </c>
      <c r="Z125" s="120" t="str">
        <f>$Z$13</f>
        <v>mesos</v>
      </c>
      <c r="AA125" s="67">
        <f>SUM(AA121:AA124)</f>
        <v>5988.6959999999999</v>
      </c>
      <c r="AB125" s="67">
        <f>AA125*1.21</f>
        <v>7246.3221599999997</v>
      </c>
      <c r="AC125" s="11"/>
      <c r="AD125" s="140" t="str">
        <f>$AD$13</f>
        <v>Import any 2028</v>
      </c>
      <c r="AE125" s="83">
        <f>AE$13</f>
        <v>8</v>
      </c>
      <c r="AF125" s="84" t="str">
        <f>$AF$13</f>
        <v>mesos</v>
      </c>
      <c r="AG125" s="67">
        <f>SUM(AG121:AG124)</f>
        <v>12091.41984</v>
      </c>
      <c r="AH125" s="67">
        <f>AG125*1.21</f>
        <v>14630.6180064</v>
      </c>
      <c r="AI125" s="86"/>
      <c r="AJ125" s="87"/>
      <c r="AK125" s="146" t="str">
        <f>$AK$13</f>
        <v>Import any 2028</v>
      </c>
      <c r="AL125" s="83">
        <f>AL$13</f>
        <v>4</v>
      </c>
      <c r="AM125" s="84" t="str">
        <f>$AM$13</f>
        <v>mesos</v>
      </c>
      <c r="AN125" s="67">
        <f>SUM(AN121:AN124)</f>
        <v>6045.7099200000002</v>
      </c>
      <c r="AO125" s="67">
        <f>AN125*1.21</f>
        <v>7315.3090032</v>
      </c>
      <c r="AP125" s="87"/>
      <c r="AQ125" s="146" t="str">
        <f>$AQ$13</f>
        <v>Import any 2029</v>
      </c>
      <c r="AR125" s="83">
        <f>AR$13</f>
        <v>8</v>
      </c>
      <c r="AS125" s="84" t="str">
        <f>$AS$13</f>
        <v>mesos</v>
      </c>
      <c r="AT125" s="67">
        <f>SUM(AT121:AT124)</f>
        <v>12207.728236800001</v>
      </c>
      <c r="AU125" s="67">
        <f>AT125*1.21</f>
        <v>14771.351166528002</v>
      </c>
      <c r="AV125" s="6"/>
      <c r="AW125" s="7"/>
      <c r="AX125" s="237"/>
      <c r="AY125" s="238"/>
      <c r="AZ125" s="238"/>
      <c r="BA125" s="238"/>
      <c r="BB125" s="239"/>
      <c r="BC125" s="8"/>
    </row>
    <row r="126" spans="1:55" s="51" customFormat="1" ht="30" customHeight="1" x14ac:dyDescent="0.3">
      <c r="A126" s="36"/>
      <c r="B126" s="37"/>
      <c r="C126" s="37"/>
      <c r="D126" s="37"/>
      <c r="E126" s="37"/>
      <c r="F126" s="37"/>
      <c r="G126" s="37"/>
      <c r="H126" s="114"/>
      <c r="I126" s="114"/>
      <c r="J126" s="37"/>
      <c r="K126" s="41">
        <f>$K$44</f>
        <v>0.02</v>
      </c>
      <c r="L126" s="159" t="s">
        <v>59</v>
      </c>
      <c r="M126" s="159"/>
      <c r="N126" s="159"/>
      <c r="O126" s="159"/>
      <c r="P126" s="37"/>
      <c r="Q126" s="41">
        <f>$Q$44</f>
        <v>0.02</v>
      </c>
      <c r="R126" s="159" t="s">
        <v>59</v>
      </c>
      <c r="S126" s="159"/>
      <c r="T126" s="159"/>
      <c r="U126" s="159"/>
      <c r="V126" s="37"/>
      <c r="W126" s="43"/>
      <c r="X126" s="44"/>
      <c r="Y126" s="45"/>
      <c r="Z126" s="43"/>
      <c r="AA126" s="43"/>
      <c r="AB126" s="43"/>
      <c r="AC126" s="43"/>
      <c r="AD126" s="44">
        <f>$AD$44</f>
        <v>0.02</v>
      </c>
      <c r="AE126" s="168" t="s">
        <v>59</v>
      </c>
      <c r="AF126" s="168"/>
      <c r="AG126" s="168"/>
      <c r="AH126" s="168"/>
      <c r="AI126" s="43"/>
      <c r="AJ126" s="46"/>
      <c r="AK126" s="47"/>
      <c r="AL126" s="48"/>
      <c r="AM126" s="46"/>
      <c r="AN126" s="46"/>
      <c r="AO126" s="46"/>
      <c r="AP126" s="46"/>
      <c r="AQ126" s="47">
        <f>$AQ$44</f>
        <v>0.02</v>
      </c>
      <c r="AR126" s="169" t="s">
        <v>59</v>
      </c>
      <c r="AS126" s="169"/>
      <c r="AT126" s="169"/>
      <c r="AU126" s="169"/>
      <c r="AV126" s="46"/>
      <c r="AW126" s="49"/>
      <c r="AX126" s="250"/>
      <c r="AY126" s="251"/>
      <c r="AZ126" s="251"/>
      <c r="BA126" s="251"/>
      <c r="BB126" s="252"/>
      <c r="BC126" s="50"/>
    </row>
    <row r="127" spans="1:55" ht="15" customHeight="1" thickBot="1" x14ac:dyDescent="0.35">
      <c r="A127" s="1"/>
      <c r="B127" s="4"/>
      <c r="C127" s="4"/>
      <c r="D127" s="4"/>
      <c r="E127" s="162" t="str">
        <f>E45</f>
        <v>Atenció Primària de l'Alt Pirineu i Aran (AP PIRINEU)
Centre receptor d'alarmes (CRA)</v>
      </c>
      <c r="F127" s="163"/>
      <c r="G127" s="163"/>
      <c r="H127" s="163"/>
      <c r="I127" s="164"/>
      <c r="J127" s="4"/>
      <c r="K127" s="162" t="str">
        <f>E45</f>
        <v>Atenció Primària de l'Alt Pirineu i Aran (AP PIRINEU)
Centre receptor d'alarmes (CRA)</v>
      </c>
      <c r="L127" s="163"/>
      <c r="M127" s="163"/>
      <c r="N127" s="163"/>
      <c r="O127" s="164"/>
      <c r="P127" s="4"/>
      <c r="Q127" s="162" t="str">
        <f>E45</f>
        <v>Atenció Primària de l'Alt Pirineu i Aran (AP PIRINEU)
Centre receptor d'alarmes (CRA)</v>
      </c>
      <c r="R127" s="163"/>
      <c r="S127" s="163"/>
      <c r="T127" s="163"/>
      <c r="U127" s="164"/>
      <c r="V127" s="13"/>
      <c r="W127" s="5"/>
      <c r="X127" s="162" t="str">
        <f>E45</f>
        <v>Atenció Primària de l'Alt Pirineu i Aran (AP PIRINEU)
Centre receptor d'alarmes (CRA)</v>
      </c>
      <c r="Y127" s="163"/>
      <c r="Z127" s="163"/>
      <c r="AA127" s="163"/>
      <c r="AB127" s="164"/>
      <c r="AC127" s="5"/>
      <c r="AD127" s="162" t="str">
        <f>E45</f>
        <v>Atenció Primària de l'Alt Pirineu i Aran (AP PIRINEU)
Centre receptor d'alarmes (CRA)</v>
      </c>
      <c r="AE127" s="163"/>
      <c r="AF127" s="163"/>
      <c r="AG127" s="163"/>
      <c r="AH127" s="164"/>
      <c r="AI127" s="14"/>
      <c r="AJ127" s="6"/>
      <c r="AK127" s="162" t="str">
        <f>E45</f>
        <v>Atenció Primària de l'Alt Pirineu i Aran (AP PIRINEU)
Centre receptor d'alarmes (CRA)</v>
      </c>
      <c r="AL127" s="163"/>
      <c r="AM127" s="163"/>
      <c r="AN127" s="163"/>
      <c r="AO127" s="164"/>
      <c r="AP127" s="6"/>
      <c r="AQ127" s="162" t="str">
        <f>E45</f>
        <v>Atenció Primària de l'Alt Pirineu i Aran (AP PIRINEU)
Centre receptor d'alarmes (CRA)</v>
      </c>
      <c r="AR127" s="163"/>
      <c r="AS127" s="163"/>
      <c r="AT127" s="163"/>
      <c r="AU127" s="164"/>
      <c r="AV127" s="6"/>
      <c r="AW127" s="7"/>
      <c r="AX127" s="253"/>
      <c r="AY127" s="254"/>
      <c r="AZ127" s="254"/>
      <c r="BA127" s="254"/>
      <c r="BB127" s="255"/>
      <c r="BC127" s="8"/>
    </row>
    <row r="128" spans="1:55" ht="15" customHeight="1" x14ac:dyDescent="0.3">
      <c r="A128" s="1"/>
      <c r="B128" s="4"/>
      <c r="C128" s="96"/>
      <c r="D128" s="4"/>
      <c r="E128" s="165"/>
      <c r="F128" s="166"/>
      <c r="G128" s="166"/>
      <c r="H128" s="166"/>
      <c r="I128" s="167"/>
      <c r="J128" s="4"/>
      <c r="K128" s="165"/>
      <c r="L128" s="166"/>
      <c r="M128" s="166"/>
      <c r="N128" s="166"/>
      <c r="O128" s="167"/>
      <c r="P128" s="4"/>
      <c r="Q128" s="165"/>
      <c r="R128" s="166"/>
      <c r="S128" s="166"/>
      <c r="T128" s="166"/>
      <c r="U128" s="167"/>
      <c r="V128" s="13"/>
      <c r="W128" s="5"/>
      <c r="X128" s="165"/>
      <c r="Y128" s="166"/>
      <c r="Z128" s="166"/>
      <c r="AA128" s="166"/>
      <c r="AB128" s="167"/>
      <c r="AC128" s="5"/>
      <c r="AD128" s="165"/>
      <c r="AE128" s="166"/>
      <c r="AF128" s="166"/>
      <c r="AG128" s="166"/>
      <c r="AH128" s="167"/>
      <c r="AI128" s="14"/>
      <c r="AJ128" s="6"/>
      <c r="AK128" s="165"/>
      <c r="AL128" s="166"/>
      <c r="AM128" s="166"/>
      <c r="AN128" s="166"/>
      <c r="AO128" s="167"/>
      <c r="AP128" s="6"/>
      <c r="AQ128" s="165"/>
      <c r="AR128" s="166"/>
      <c r="AS128" s="166"/>
      <c r="AT128" s="166"/>
      <c r="AU128" s="167"/>
      <c r="AV128" s="6"/>
      <c r="AW128" s="7"/>
      <c r="AX128" s="234" t="s">
        <v>38</v>
      </c>
      <c r="AY128" s="235"/>
      <c r="AZ128" s="235"/>
      <c r="BA128" s="235"/>
      <c r="BB128" s="236"/>
      <c r="BC128" s="8"/>
    </row>
    <row r="129" spans="1:55" ht="24.9" customHeight="1" x14ac:dyDescent="0.3">
      <c r="A129" s="1"/>
      <c r="B129" s="4"/>
      <c r="C129" s="4"/>
      <c r="D129" s="4"/>
      <c r="E129" s="143" t="s">
        <v>12</v>
      </c>
      <c r="F129" s="143" t="s">
        <v>11</v>
      </c>
      <c r="G129" s="145" t="s">
        <v>58</v>
      </c>
      <c r="H129" s="21" t="s">
        <v>6</v>
      </c>
      <c r="I129" s="21" t="s">
        <v>7</v>
      </c>
      <c r="J129" s="4"/>
      <c r="K129" s="143" t="s">
        <v>12</v>
      </c>
      <c r="L129" s="143" t="s">
        <v>11</v>
      </c>
      <c r="M129" s="145" t="s">
        <v>58</v>
      </c>
      <c r="N129" s="21" t="s">
        <v>6</v>
      </c>
      <c r="O129" s="21" t="s">
        <v>7</v>
      </c>
      <c r="P129" s="4"/>
      <c r="Q129" s="143" t="s">
        <v>12</v>
      </c>
      <c r="R129" s="143" t="s">
        <v>11</v>
      </c>
      <c r="S129" s="145" t="s">
        <v>58</v>
      </c>
      <c r="T129" s="21" t="s">
        <v>6</v>
      </c>
      <c r="U129" s="21" t="s">
        <v>7</v>
      </c>
      <c r="V129" s="17"/>
      <c r="W129" s="5"/>
      <c r="X129" s="143" t="s">
        <v>12</v>
      </c>
      <c r="Y129" s="143" t="s">
        <v>11</v>
      </c>
      <c r="Z129" s="145" t="s">
        <v>58</v>
      </c>
      <c r="AA129" s="21" t="s">
        <v>6</v>
      </c>
      <c r="AB129" s="21" t="s">
        <v>7</v>
      </c>
      <c r="AC129" s="5"/>
      <c r="AD129" s="147" t="s">
        <v>12</v>
      </c>
      <c r="AE129" s="147" t="s">
        <v>11</v>
      </c>
      <c r="AF129" s="145" t="s">
        <v>58</v>
      </c>
      <c r="AG129" s="145" t="s">
        <v>6</v>
      </c>
      <c r="AH129" s="145" t="s">
        <v>7</v>
      </c>
      <c r="AI129" s="22"/>
      <c r="AJ129" s="6"/>
      <c r="AK129" s="143" t="s">
        <v>12</v>
      </c>
      <c r="AL129" s="143" t="s">
        <v>11</v>
      </c>
      <c r="AM129" s="21" t="s">
        <v>58</v>
      </c>
      <c r="AN129" s="21" t="s">
        <v>6</v>
      </c>
      <c r="AO129" s="21" t="s">
        <v>7</v>
      </c>
      <c r="AP129" s="6"/>
      <c r="AQ129" s="143" t="s">
        <v>12</v>
      </c>
      <c r="AR129" s="143" t="s">
        <v>11</v>
      </c>
      <c r="AS129" s="21" t="s">
        <v>58</v>
      </c>
      <c r="AT129" s="21" t="s">
        <v>6</v>
      </c>
      <c r="AU129" s="21" t="s">
        <v>7</v>
      </c>
      <c r="AV129" s="6"/>
      <c r="AW129" s="7"/>
      <c r="AX129" s="237"/>
      <c r="AY129" s="238"/>
      <c r="AZ129" s="238"/>
      <c r="BA129" s="238"/>
      <c r="BB129" s="239"/>
      <c r="BC129" s="8"/>
    </row>
    <row r="130" spans="1:55" ht="15" customHeight="1" x14ac:dyDescent="0.3">
      <c r="A130" s="1"/>
      <c r="B130" s="4"/>
      <c r="C130" s="4"/>
      <c r="D130" s="4"/>
      <c r="E130" s="142" t="s">
        <v>88</v>
      </c>
      <c r="F130" s="27">
        <f>$F$48</f>
        <v>8</v>
      </c>
      <c r="G130" s="152">
        <f>G48-(G48*$I$85)</f>
        <v>22</v>
      </c>
      <c r="H130" s="64">
        <f>+F130*G130*F$133</f>
        <v>704</v>
      </c>
      <c r="I130" s="64">
        <f>+H130*1.21</f>
        <v>851.83999999999992</v>
      </c>
      <c r="J130" s="4"/>
      <c r="K130" s="142" t="str">
        <f>$E$130</f>
        <v xml:space="preserve"> Servei CRA</v>
      </c>
      <c r="L130" s="27">
        <f>$F$48</f>
        <v>8</v>
      </c>
      <c r="M130" s="28">
        <f>G130+(G130*K$134)</f>
        <v>22.44</v>
      </c>
      <c r="N130" s="64">
        <f>+L130*M130*L$133</f>
        <v>2154.2400000000002</v>
      </c>
      <c r="O130" s="64">
        <f>+N130*1.21</f>
        <v>2606.6304</v>
      </c>
      <c r="P130" s="4"/>
      <c r="Q130" s="142" t="str">
        <f>$E$130</f>
        <v xml:space="preserve"> Servei CRA</v>
      </c>
      <c r="R130" s="27">
        <f>$F$48</f>
        <v>8</v>
      </c>
      <c r="S130" s="28">
        <f>M130+(M130*Q$134)</f>
        <v>22.8888</v>
      </c>
      <c r="T130" s="64">
        <f>+R130*S130*R$133</f>
        <v>1464.8832</v>
      </c>
      <c r="U130" s="64">
        <f>+T130*1.21</f>
        <v>1772.5086719999999</v>
      </c>
      <c r="V130" s="31"/>
      <c r="W130" s="5"/>
      <c r="X130" s="142" t="str">
        <f>$E$130</f>
        <v xml:space="preserve"> Servei CRA</v>
      </c>
      <c r="Y130" s="27">
        <f>$F$48</f>
        <v>8</v>
      </c>
      <c r="Z130" s="28">
        <f>S130+(S130*X$134)</f>
        <v>22.8888</v>
      </c>
      <c r="AA130" s="64">
        <f>+Y130*Z130*Y$133</f>
        <v>732.44159999999999</v>
      </c>
      <c r="AB130" s="64">
        <f>+AA130*1.21</f>
        <v>886.25433599999997</v>
      </c>
      <c r="AC130" s="5"/>
      <c r="AD130" s="142" t="str">
        <f>$E$130</f>
        <v xml:space="preserve"> Servei CRA</v>
      </c>
      <c r="AE130" s="27">
        <f>$F$48</f>
        <v>8</v>
      </c>
      <c r="AF130" s="28">
        <f>Z130+(Z130*AD$134)</f>
        <v>23.346575999999999</v>
      </c>
      <c r="AG130" s="64">
        <f>+AE130*AF130*AE$133</f>
        <v>1494.1808639999999</v>
      </c>
      <c r="AH130" s="64">
        <f>+AG130*1.21</f>
        <v>1807.9588454399998</v>
      </c>
      <c r="AI130" s="33"/>
      <c r="AJ130" s="6"/>
      <c r="AK130" s="142" t="str">
        <f>$E$130</f>
        <v xml:space="preserve"> Servei CRA</v>
      </c>
      <c r="AL130" s="27">
        <f>$F$48</f>
        <v>8</v>
      </c>
      <c r="AM130" s="28">
        <f>AF130+(AF130*AK$134)</f>
        <v>23.346575999999999</v>
      </c>
      <c r="AN130" s="64">
        <f>+AL130*AM130*AL$133</f>
        <v>747.09043199999996</v>
      </c>
      <c r="AO130" s="64">
        <f>+AN130*1.21</f>
        <v>903.97942271999989</v>
      </c>
      <c r="AP130" s="6"/>
      <c r="AQ130" s="142" t="str">
        <f>$E$130</f>
        <v xml:space="preserve"> Servei CRA</v>
      </c>
      <c r="AR130" s="27">
        <f>$F$48</f>
        <v>8</v>
      </c>
      <c r="AS130" s="28">
        <f>AM130+(AM130*AQ$134)</f>
        <v>23.813507519999998</v>
      </c>
      <c r="AT130" s="64">
        <f>+AR130*AS130*AR$133</f>
        <v>1524.0644812799999</v>
      </c>
      <c r="AU130" s="64">
        <f>+AT130*1.21</f>
        <v>1844.1180223487997</v>
      </c>
      <c r="AV130" s="6"/>
      <c r="AW130" s="7"/>
      <c r="AX130" s="250"/>
      <c r="AY130" s="251"/>
      <c r="AZ130" s="251"/>
      <c r="BA130" s="251"/>
      <c r="BB130" s="252"/>
      <c r="BC130" s="8"/>
    </row>
    <row r="131" spans="1:55" ht="15" customHeight="1" x14ac:dyDescent="0.3">
      <c r="A131" s="1"/>
      <c r="B131" s="4"/>
      <c r="C131" s="4"/>
      <c r="D131" s="4"/>
      <c r="E131" s="104" t="s">
        <v>94</v>
      </c>
      <c r="F131" s="27">
        <f>F130</f>
        <v>8</v>
      </c>
      <c r="G131" s="152">
        <f>G49-(G49*$I$86)</f>
        <v>8.3000000000000007</v>
      </c>
      <c r="H131" s="64">
        <f>+F131*G131*F$133</f>
        <v>265.60000000000002</v>
      </c>
      <c r="I131" s="64">
        <f>+H131*1.21</f>
        <v>321.37600000000003</v>
      </c>
      <c r="J131" s="4"/>
      <c r="K131" s="104" t="str">
        <f>$E$131</f>
        <v>Mant. P + N</v>
      </c>
      <c r="L131" s="27">
        <f>L130</f>
        <v>8</v>
      </c>
      <c r="M131" s="28">
        <f>$G$131</f>
        <v>8.3000000000000007</v>
      </c>
      <c r="N131" s="64">
        <f>+L131*M131*L$133</f>
        <v>796.80000000000007</v>
      </c>
      <c r="O131" s="64">
        <f>+N131*1.21</f>
        <v>964.12800000000004</v>
      </c>
      <c r="P131" s="4"/>
      <c r="Q131" s="104" t="str">
        <f>$E$131</f>
        <v>Mant. P + N</v>
      </c>
      <c r="R131" s="27">
        <f>R130</f>
        <v>8</v>
      </c>
      <c r="S131" s="28">
        <f>$G$131</f>
        <v>8.3000000000000007</v>
      </c>
      <c r="T131" s="64">
        <f>+R131*S131*R$133</f>
        <v>531.20000000000005</v>
      </c>
      <c r="U131" s="64">
        <f>+T131*1.21</f>
        <v>642.75200000000007</v>
      </c>
      <c r="V131" s="31"/>
      <c r="W131" s="5"/>
      <c r="X131" s="104" t="str">
        <f>$E$131</f>
        <v>Mant. P + N</v>
      </c>
      <c r="Y131" s="27">
        <f>Y130</f>
        <v>8</v>
      </c>
      <c r="Z131" s="28">
        <f>$G$131</f>
        <v>8.3000000000000007</v>
      </c>
      <c r="AA131" s="64">
        <f>+Y131*Z131*Y$133</f>
        <v>265.60000000000002</v>
      </c>
      <c r="AB131" s="64">
        <f>+AA131*1.21</f>
        <v>321.37600000000003</v>
      </c>
      <c r="AC131" s="5"/>
      <c r="AD131" s="104" t="str">
        <f>$E$131</f>
        <v>Mant. P + N</v>
      </c>
      <c r="AE131" s="27">
        <f>AE130</f>
        <v>8</v>
      </c>
      <c r="AF131" s="28">
        <f>$G$131</f>
        <v>8.3000000000000007</v>
      </c>
      <c r="AG131" s="64">
        <f>+AE131*AF131*AE$133</f>
        <v>531.20000000000005</v>
      </c>
      <c r="AH131" s="64">
        <f>+AG131*1.21</f>
        <v>642.75200000000007</v>
      </c>
      <c r="AI131" s="33"/>
      <c r="AJ131" s="6"/>
      <c r="AK131" s="104" t="str">
        <f>$E$131</f>
        <v>Mant. P + N</v>
      </c>
      <c r="AL131" s="27">
        <f>AL130</f>
        <v>8</v>
      </c>
      <c r="AM131" s="28">
        <f>$G$131</f>
        <v>8.3000000000000007</v>
      </c>
      <c r="AN131" s="64">
        <f>+AL131*AM131*AL$133</f>
        <v>265.60000000000002</v>
      </c>
      <c r="AO131" s="64">
        <f>+AN131*1.21</f>
        <v>321.37600000000003</v>
      </c>
      <c r="AP131" s="6"/>
      <c r="AQ131" s="104" t="str">
        <f>$E$131</f>
        <v>Mant. P + N</v>
      </c>
      <c r="AR131" s="27">
        <f>AR130</f>
        <v>8</v>
      </c>
      <c r="AS131" s="28">
        <f>$G$131</f>
        <v>8.3000000000000007</v>
      </c>
      <c r="AT131" s="64">
        <f>+AR131*AS131*AR$133</f>
        <v>531.20000000000005</v>
      </c>
      <c r="AU131" s="64">
        <f>+AT131*1.21</f>
        <v>642.75200000000007</v>
      </c>
      <c r="AV131" s="6"/>
      <c r="AW131" s="7"/>
      <c r="AX131" s="250"/>
      <c r="AY131" s="251"/>
      <c r="AZ131" s="251"/>
      <c r="BA131" s="251"/>
      <c r="BB131" s="252"/>
      <c r="BC131" s="8"/>
    </row>
    <row r="132" spans="1:55" ht="15" customHeight="1" x14ac:dyDescent="0.3">
      <c r="A132" s="1"/>
      <c r="B132" s="4"/>
      <c r="C132" s="4"/>
      <c r="D132" s="4"/>
      <c r="E132" s="104" t="s">
        <v>86</v>
      </c>
      <c r="F132" s="27">
        <f>F131</f>
        <v>8</v>
      </c>
      <c r="G132" s="103">
        <f>G50</f>
        <v>187</v>
      </c>
      <c r="H132" s="64">
        <f>G132*F$133</f>
        <v>748</v>
      </c>
      <c r="I132" s="64">
        <f t="shared" ref="I132" si="74">+H132*1.21</f>
        <v>905.07999999999993</v>
      </c>
      <c r="J132" s="4"/>
      <c r="K132" s="104" t="str">
        <f>$E$132</f>
        <v>Mant. Correctiu</v>
      </c>
      <c r="L132" s="27">
        <f>L131</f>
        <v>8</v>
      </c>
      <c r="M132" s="103">
        <f>$G$132</f>
        <v>187</v>
      </c>
      <c r="N132" s="64">
        <f>M132*L$133</f>
        <v>2244</v>
      </c>
      <c r="O132" s="64">
        <f t="shared" ref="O132" si="75">+N132*1.21</f>
        <v>2715.24</v>
      </c>
      <c r="P132" s="4"/>
      <c r="Q132" s="104" t="str">
        <f>$E$132</f>
        <v>Mant. Correctiu</v>
      </c>
      <c r="R132" s="27">
        <f>R131</f>
        <v>8</v>
      </c>
      <c r="S132" s="103">
        <f>$G$132</f>
        <v>187</v>
      </c>
      <c r="T132" s="64">
        <f>S132*R$133</f>
        <v>1496</v>
      </c>
      <c r="U132" s="64">
        <f t="shared" ref="U132" si="76">+T132*1.21</f>
        <v>1810.1599999999999</v>
      </c>
      <c r="V132" s="31"/>
      <c r="W132" s="5"/>
      <c r="X132" s="104" t="str">
        <f>$E$132</f>
        <v>Mant. Correctiu</v>
      </c>
      <c r="Y132" s="27">
        <f>Y131</f>
        <v>8</v>
      </c>
      <c r="Z132" s="103">
        <f>$G$132</f>
        <v>187</v>
      </c>
      <c r="AA132" s="64">
        <f>Z132*Y$125</f>
        <v>748</v>
      </c>
      <c r="AB132" s="64">
        <f t="shared" ref="AB132" si="77">+AA132*1.21</f>
        <v>905.07999999999993</v>
      </c>
      <c r="AC132" s="5"/>
      <c r="AD132" s="104" t="str">
        <f>$E$132</f>
        <v>Mant. Correctiu</v>
      </c>
      <c r="AE132" s="27">
        <f>AE131</f>
        <v>8</v>
      </c>
      <c r="AF132" s="103">
        <f>$G$132</f>
        <v>187</v>
      </c>
      <c r="AG132" s="64">
        <f>AF132*AE$125</f>
        <v>1496</v>
      </c>
      <c r="AH132" s="64">
        <f t="shared" ref="AH132" si="78">+AG132*1.21</f>
        <v>1810.1599999999999</v>
      </c>
      <c r="AI132" s="33"/>
      <c r="AJ132" s="6"/>
      <c r="AK132" s="104" t="str">
        <f>$E$132</f>
        <v>Mant. Correctiu</v>
      </c>
      <c r="AL132" s="27">
        <f>AL131</f>
        <v>8</v>
      </c>
      <c r="AM132" s="103">
        <f>$G$132</f>
        <v>187</v>
      </c>
      <c r="AN132" s="64">
        <f>AM132*AL$51</f>
        <v>748</v>
      </c>
      <c r="AO132" s="64">
        <f t="shared" ref="AO132" si="79">+AN132*1.21</f>
        <v>905.07999999999993</v>
      </c>
      <c r="AP132" s="6"/>
      <c r="AQ132" s="104" t="str">
        <f>$E$132</f>
        <v>Mant. Correctiu</v>
      </c>
      <c r="AR132" s="27">
        <f>AR131</f>
        <v>8</v>
      </c>
      <c r="AS132" s="103">
        <f>$G$132</f>
        <v>187</v>
      </c>
      <c r="AT132" s="64">
        <f>AS132*AR$125</f>
        <v>1496</v>
      </c>
      <c r="AU132" s="64">
        <f t="shared" ref="AU132" si="80">+AT132*1.21</f>
        <v>1810.1599999999999</v>
      </c>
      <c r="AV132" s="6"/>
      <c r="AW132" s="7"/>
      <c r="AX132" s="250"/>
      <c r="AY132" s="251"/>
      <c r="AZ132" s="251"/>
      <c r="BA132" s="251"/>
      <c r="BB132" s="252"/>
      <c r="BC132" s="8"/>
    </row>
    <row r="133" spans="1:55" ht="15" customHeight="1" x14ac:dyDescent="0.3">
      <c r="A133" s="1"/>
      <c r="B133" s="4"/>
      <c r="C133" s="4"/>
      <c r="D133" s="10"/>
      <c r="E133" s="146" t="str">
        <f>$E$13</f>
        <v>Import any 2025</v>
      </c>
      <c r="F133" s="83">
        <f>F$13</f>
        <v>4</v>
      </c>
      <c r="G133" s="84" t="str">
        <f>$G$95</f>
        <v>mesos</v>
      </c>
      <c r="H133" s="67">
        <f>SUM(H130:H132)</f>
        <v>1717.6</v>
      </c>
      <c r="I133" s="67">
        <f>H133*1.21</f>
        <v>2078.2959999999998</v>
      </c>
      <c r="J133" s="10"/>
      <c r="K133" s="146" t="str">
        <f>$K$13</f>
        <v>Import any 2026</v>
      </c>
      <c r="L133" s="83">
        <f>L$13</f>
        <v>12</v>
      </c>
      <c r="M133" s="84" t="s">
        <v>47</v>
      </c>
      <c r="N133" s="67">
        <f>SUM(N130:N132)</f>
        <v>5195.0400000000009</v>
      </c>
      <c r="O133" s="67">
        <f>N133*1.21</f>
        <v>6285.9984000000013</v>
      </c>
      <c r="P133" s="10"/>
      <c r="Q133" s="146" t="str">
        <f>$Q$13</f>
        <v>Import any 2027</v>
      </c>
      <c r="R133" s="83">
        <f>R$13</f>
        <v>8</v>
      </c>
      <c r="S133" s="84" t="s">
        <v>47</v>
      </c>
      <c r="T133" s="67">
        <f>SUM(T130:T132)</f>
        <v>3492.0832</v>
      </c>
      <c r="U133" s="67">
        <f>T133*1.21</f>
        <v>4225.4206720000002</v>
      </c>
      <c r="V133" s="85"/>
      <c r="W133" s="11"/>
      <c r="X133" s="134" t="str">
        <f>$X$13</f>
        <v>Import any 2027</v>
      </c>
      <c r="Y133" s="83">
        <f>Y$13</f>
        <v>4</v>
      </c>
      <c r="Z133" s="120" t="str">
        <f>$Z$13</f>
        <v>mesos</v>
      </c>
      <c r="AA133" s="67">
        <f>SUM(AA130:AA132)</f>
        <v>1746.0416</v>
      </c>
      <c r="AB133" s="67">
        <f>AA133*1.21</f>
        <v>2112.7103360000001</v>
      </c>
      <c r="AC133" s="11"/>
      <c r="AD133" s="140" t="str">
        <f>$AD$13</f>
        <v>Import any 2028</v>
      </c>
      <c r="AE133" s="83">
        <f>AE$13</f>
        <v>8</v>
      </c>
      <c r="AF133" s="84" t="str">
        <f>$AF$13</f>
        <v>mesos</v>
      </c>
      <c r="AG133" s="67">
        <f>SUM(AG130:AG132)</f>
        <v>3521.3808639999997</v>
      </c>
      <c r="AH133" s="67">
        <f>AG133*1.21</f>
        <v>4260.8708454399994</v>
      </c>
      <c r="AI133" s="86"/>
      <c r="AJ133" s="87"/>
      <c r="AK133" s="146" t="str">
        <f>$AK$13</f>
        <v>Import any 2028</v>
      </c>
      <c r="AL133" s="83">
        <f>AL$13</f>
        <v>4</v>
      </c>
      <c r="AM133" s="84" t="str">
        <f>$AM$13</f>
        <v>mesos</v>
      </c>
      <c r="AN133" s="67">
        <f>SUM(AN130:AN132)</f>
        <v>1760.6904319999999</v>
      </c>
      <c r="AO133" s="67">
        <f>AN133*1.21</f>
        <v>2130.4354227199997</v>
      </c>
      <c r="AP133" s="87"/>
      <c r="AQ133" s="146" t="str">
        <f>$AQ$13</f>
        <v>Import any 2029</v>
      </c>
      <c r="AR133" s="83">
        <f>AR$13</f>
        <v>8</v>
      </c>
      <c r="AS133" s="84" t="str">
        <f>$AS$13</f>
        <v>mesos</v>
      </c>
      <c r="AT133" s="67">
        <f>SUM(AT130:AT132)</f>
        <v>3551.2644812799999</v>
      </c>
      <c r="AU133" s="67">
        <f>AT133*1.21</f>
        <v>4297.0300223488002</v>
      </c>
      <c r="AV133" s="6"/>
      <c r="AW133" s="7"/>
      <c r="AX133" s="250"/>
      <c r="AY133" s="251"/>
      <c r="AZ133" s="251"/>
      <c r="BA133" s="251"/>
      <c r="BB133" s="252"/>
      <c r="BC133" s="8"/>
    </row>
    <row r="134" spans="1:55" s="51" customFormat="1" ht="30" customHeight="1" thickBot="1" x14ac:dyDescent="0.35">
      <c r="A134" s="36"/>
      <c r="B134" s="37"/>
      <c r="C134" s="37"/>
      <c r="D134" s="37"/>
      <c r="E134" s="37"/>
      <c r="F134" s="37"/>
      <c r="G134" s="37"/>
      <c r="H134" s="37"/>
      <c r="I134" s="37"/>
      <c r="J134" s="37"/>
      <c r="K134" s="41">
        <f>$K$44</f>
        <v>0.02</v>
      </c>
      <c r="L134" s="159" t="s">
        <v>59</v>
      </c>
      <c r="M134" s="159"/>
      <c r="N134" s="159"/>
      <c r="O134" s="159"/>
      <c r="P134" s="37"/>
      <c r="Q134" s="41">
        <f>$Q$44</f>
        <v>0.02</v>
      </c>
      <c r="R134" s="159" t="s">
        <v>59</v>
      </c>
      <c r="S134" s="159"/>
      <c r="T134" s="159"/>
      <c r="U134" s="159"/>
      <c r="V134" s="37"/>
      <c r="W134" s="43"/>
      <c r="X134" s="44"/>
      <c r="Y134" s="45"/>
      <c r="Z134" s="43"/>
      <c r="AA134" s="43"/>
      <c r="AB134" s="43"/>
      <c r="AC134" s="43"/>
      <c r="AD134" s="44">
        <f>$AD$44</f>
        <v>0.02</v>
      </c>
      <c r="AE134" s="168" t="s">
        <v>59</v>
      </c>
      <c r="AF134" s="168"/>
      <c r="AG134" s="168"/>
      <c r="AH134" s="168"/>
      <c r="AI134" s="43"/>
      <c r="AJ134" s="46"/>
      <c r="AK134" s="47"/>
      <c r="AL134" s="48"/>
      <c r="AM134" s="46"/>
      <c r="AN134" s="46"/>
      <c r="AO134" s="46"/>
      <c r="AP134" s="46"/>
      <c r="AQ134" s="47">
        <f>$AQ$44</f>
        <v>0.02</v>
      </c>
      <c r="AR134" s="169" t="s">
        <v>59</v>
      </c>
      <c r="AS134" s="169"/>
      <c r="AT134" s="169"/>
      <c r="AU134" s="169"/>
      <c r="AV134" s="46"/>
      <c r="AW134" s="49"/>
      <c r="AX134" s="253"/>
      <c r="AY134" s="254"/>
      <c r="AZ134" s="254"/>
      <c r="BA134" s="254"/>
      <c r="BB134" s="255"/>
      <c r="BC134" s="50"/>
    </row>
    <row r="135" spans="1:55" ht="24.9" customHeight="1" x14ac:dyDescent="0.3">
      <c r="A135" s="1"/>
      <c r="B135" s="4"/>
      <c r="C135" s="4"/>
      <c r="D135" s="4"/>
      <c r="E135" s="155" t="s">
        <v>16</v>
      </c>
      <c r="F135" s="156"/>
      <c r="G135" s="157"/>
      <c r="H135" s="145" t="s">
        <v>6</v>
      </c>
      <c r="I135" s="145" t="s">
        <v>7</v>
      </c>
      <c r="J135" s="4"/>
      <c r="K135" s="155" t="s">
        <v>16</v>
      </c>
      <c r="L135" s="156"/>
      <c r="M135" s="157"/>
      <c r="N135" s="145" t="s">
        <v>6</v>
      </c>
      <c r="O135" s="145" t="s">
        <v>7</v>
      </c>
      <c r="P135" s="4"/>
      <c r="Q135" s="155" t="s">
        <v>16</v>
      </c>
      <c r="R135" s="156"/>
      <c r="S135" s="157"/>
      <c r="T135" s="145" t="s">
        <v>6</v>
      </c>
      <c r="U135" s="145" t="s">
        <v>7</v>
      </c>
      <c r="V135" s="17"/>
      <c r="W135" s="5"/>
      <c r="X135" s="158" t="s">
        <v>16</v>
      </c>
      <c r="Y135" s="158"/>
      <c r="Z135" s="158"/>
      <c r="AA135" s="145" t="s">
        <v>6</v>
      </c>
      <c r="AB135" s="145" t="s">
        <v>7</v>
      </c>
      <c r="AC135" s="5"/>
      <c r="AD135" s="158" t="s">
        <v>16</v>
      </c>
      <c r="AE135" s="158"/>
      <c r="AF135" s="158"/>
      <c r="AG135" s="145" t="s">
        <v>6</v>
      </c>
      <c r="AH135" s="145" t="s">
        <v>7</v>
      </c>
      <c r="AI135" s="22"/>
      <c r="AJ135" s="6"/>
      <c r="AK135" s="155" t="s">
        <v>16</v>
      </c>
      <c r="AL135" s="156"/>
      <c r="AM135" s="157"/>
      <c r="AN135" s="145" t="s">
        <v>6</v>
      </c>
      <c r="AO135" s="145" t="s">
        <v>7</v>
      </c>
      <c r="AP135" s="6"/>
      <c r="AQ135" s="155" t="s">
        <v>16</v>
      </c>
      <c r="AR135" s="156"/>
      <c r="AS135" s="157"/>
      <c r="AT135" s="145" t="s">
        <v>6</v>
      </c>
      <c r="AU135" s="145" t="s">
        <v>7</v>
      </c>
      <c r="AV135" s="6"/>
      <c r="AW135" s="7"/>
      <c r="AX135" s="70"/>
      <c r="AY135" s="70"/>
      <c r="AZ135" s="70"/>
      <c r="BA135" s="70"/>
      <c r="BB135" s="70"/>
      <c r="BC135" s="8"/>
    </row>
    <row r="136" spans="1:55" ht="15" customHeight="1" x14ac:dyDescent="0.3">
      <c r="A136" s="1"/>
      <c r="B136" s="4"/>
      <c r="C136" s="4"/>
      <c r="D136" s="4"/>
      <c r="E136" s="146" t="str">
        <f>$E$13</f>
        <v>Import any 2025</v>
      </c>
      <c r="F136" s="83">
        <f>F$13</f>
        <v>4</v>
      </c>
      <c r="G136" s="84" t="str">
        <f>$G$95</f>
        <v>mesos</v>
      </c>
      <c r="H136" s="67">
        <f>H95+H111+H116+H125+H133</f>
        <v>413416.64000000007</v>
      </c>
      <c r="I136" s="67">
        <f>H136*1.21</f>
        <v>500234.1344000001</v>
      </c>
      <c r="J136" s="10"/>
      <c r="K136" s="146" t="str">
        <f>$K$13</f>
        <v>Import any 2026</v>
      </c>
      <c r="L136" s="83">
        <f>L$13</f>
        <v>12</v>
      </c>
      <c r="M136" s="84" t="s">
        <v>47</v>
      </c>
      <c r="N136" s="67">
        <f>N95+N111+N116+N125+N133</f>
        <v>1289155.0848000001</v>
      </c>
      <c r="O136" s="67">
        <f>N136*1.21</f>
        <v>1559877.652608</v>
      </c>
      <c r="P136" s="10"/>
      <c r="Q136" s="146" t="str">
        <f>$Q$13</f>
        <v>Import any 2027</v>
      </c>
      <c r="R136" s="83">
        <f>R$13</f>
        <v>8</v>
      </c>
      <c r="S136" s="84" t="s">
        <v>47</v>
      </c>
      <c r="T136" s="67">
        <f>T95+T111+T116+T125+T133</f>
        <v>884900.47129600006</v>
      </c>
      <c r="U136" s="67">
        <f>T136*1.21</f>
        <v>1070729.57026816</v>
      </c>
      <c r="V136" s="85"/>
      <c r="W136" s="11"/>
      <c r="X136" s="134" t="str">
        <f>$X$13</f>
        <v>Import any 2027</v>
      </c>
      <c r="Y136" s="83">
        <f>Y$13</f>
        <v>4</v>
      </c>
      <c r="Z136" s="120" t="str">
        <f>$Z$13</f>
        <v>mesos</v>
      </c>
      <c r="AA136" s="67">
        <f>AA95+AA111+AA116+AA125+AA133</f>
        <v>442450.23564800003</v>
      </c>
      <c r="AB136" s="67">
        <f>AA136*1.21</f>
        <v>535364.78513407998</v>
      </c>
      <c r="AC136" s="11"/>
      <c r="AD136" s="140" t="str">
        <f>$AD$13</f>
        <v>Import any 2028</v>
      </c>
      <c r="AE136" s="83">
        <f>AE$13</f>
        <v>8</v>
      </c>
      <c r="AF136" s="120" t="str">
        <f>$AF$13</f>
        <v>mesos</v>
      </c>
      <c r="AG136" s="67">
        <f>AG95+AG111+AG116+AG125+AG133</f>
        <v>911126.72668287996</v>
      </c>
      <c r="AH136" s="67">
        <f>AG136*1.21</f>
        <v>1102463.3392862848</v>
      </c>
      <c r="AI136" s="86"/>
      <c r="AJ136" s="87"/>
      <c r="AK136" s="146" t="str">
        <f>$AK$13</f>
        <v>Import any 2028</v>
      </c>
      <c r="AL136" s="83">
        <f>AL$13</f>
        <v>4</v>
      </c>
      <c r="AM136" s="84" t="str">
        <f>$AM$13</f>
        <v>mesos</v>
      </c>
      <c r="AN136" s="67">
        <f>AN95+AN111+AN116+AN125+AN133</f>
        <v>455563.36334143998</v>
      </c>
      <c r="AO136" s="74">
        <f>AN136*1.21</f>
        <v>551231.66964314238</v>
      </c>
      <c r="AP136" s="87"/>
      <c r="AQ136" s="146" t="str">
        <f>$AQ$13</f>
        <v>Import any 2029</v>
      </c>
      <c r="AR136" s="83">
        <f>AR$13</f>
        <v>8</v>
      </c>
      <c r="AS136" s="84" t="str">
        <f>$AS$13</f>
        <v>mesos</v>
      </c>
      <c r="AT136" s="67">
        <f>AT95+AT111+AT116+AT125+AT133</f>
        <v>938138.33647632645</v>
      </c>
      <c r="AU136" s="74">
        <f>AT136*1.21</f>
        <v>1135147.387136355</v>
      </c>
      <c r="AV136" s="6"/>
      <c r="AW136" s="7"/>
      <c r="AX136" s="70"/>
      <c r="AY136" s="70"/>
      <c r="AZ136" s="70"/>
      <c r="BA136" s="70"/>
      <c r="BB136" s="70"/>
      <c r="BC136" s="8"/>
    </row>
    <row r="137" spans="1:55" ht="15" customHeight="1" x14ac:dyDescent="0.3">
      <c r="A137" s="1"/>
      <c r="B137" s="4"/>
      <c r="C137" s="4"/>
      <c r="D137" s="4"/>
      <c r="E137" s="4"/>
      <c r="F137" s="4"/>
      <c r="G137" s="4"/>
      <c r="H137" s="4"/>
      <c r="I137" s="4"/>
      <c r="J137" s="4"/>
      <c r="K137" s="4"/>
      <c r="L137" s="4"/>
      <c r="M137" s="4"/>
      <c r="N137" s="4"/>
      <c r="O137" s="4"/>
      <c r="P137" s="4"/>
      <c r="Q137" s="4"/>
      <c r="R137" s="4"/>
      <c r="S137" s="4"/>
      <c r="T137" s="4"/>
      <c r="U137" s="4"/>
      <c r="V137" s="31"/>
      <c r="W137" s="5"/>
      <c r="X137" s="5"/>
      <c r="Y137" s="5"/>
      <c r="Z137" s="5"/>
      <c r="AA137" s="5"/>
      <c r="AB137" s="5"/>
      <c r="AC137" s="5"/>
      <c r="AD137" s="5"/>
      <c r="AE137" s="5"/>
      <c r="AF137" s="5"/>
      <c r="AG137" s="5"/>
      <c r="AH137" s="5"/>
      <c r="AI137" s="33"/>
      <c r="AJ137" s="6"/>
      <c r="AK137" s="6"/>
      <c r="AL137" s="6"/>
      <c r="AM137" s="6"/>
      <c r="AN137" s="6"/>
      <c r="AO137" s="6"/>
      <c r="AP137" s="6"/>
      <c r="AQ137" s="6"/>
      <c r="AR137" s="6"/>
      <c r="AS137" s="6"/>
      <c r="AT137" s="6"/>
      <c r="AU137" s="6"/>
      <c r="AV137" s="6"/>
      <c r="AW137" s="7"/>
      <c r="AX137" s="70"/>
      <c r="AY137" s="70"/>
      <c r="AZ137" s="70"/>
      <c r="BA137" s="70"/>
      <c r="BB137" s="70"/>
      <c r="BC137" s="8"/>
    </row>
    <row r="138" spans="1:55" ht="15" customHeight="1" x14ac:dyDescent="0.3">
      <c r="A138" s="1"/>
      <c r="B138" s="4"/>
      <c r="C138" s="4"/>
      <c r="D138" s="4"/>
      <c r="E138" s="4"/>
      <c r="F138" s="4"/>
      <c r="G138" s="4"/>
      <c r="H138" s="4"/>
      <c r="I138" s="4"/>
      <c r="J138" s="4"/>
      <c r="K138" s="4"/>
      <c r="L138" s="4"/>
      <c r="M138" s="4"/>
      <c r="N138" s="4"/>
      <c r="O138" s="4"/>
      <c r="P138" s="4"/>
      <c r="Q138" s="4"/>
      <c r="R138" s="4"/>
      <c r="S138" s="4"/>
      <c r="T138" s="4"/>
      <c r="U138" s="4"/>
      <c r="V138" s="31"/>
      <c r="W138" s="5"/>
      <c r="X138" s="5"/>
      <c r="Y138" s="5"/>
      <c r="Z138" s="5"/>
      <c r="AA138" s="5"/>
      <c r="AB138" s="5"/>
      <c r="AC138" s="5"/>
      <c r="AD138" s="5"/>
      <c r="AE138" s="5"/>
      <c r="AF138" s="5"/>
      <c r="AG138" s="5"/>
      <c r="AH138" s="5"/>
      <c r="AI138" s="33"/>
      <c r="AJ138" s="6"/>
      <c r="AK138" s="6"/>
      <c r="AL138" s="6"/>
      <c r="AM138" s="6"/>
      <c r="AN138" s="6"/>
      <c r="AO138" s="6"/>
      <c r="AP138" s="6"/>
      <c r="AQ138" s="6"/>
      <c r="AR138" s="6"/>
      <c r="AS138" s="6"/>
      <c r="AT138" s="6"/>
      <c r="AU138" s="6"/>
      <c r="AV138" s="6"/>
      <c r="AW138" s="7"/>
      <c r="AX138" s="70"/>
      <c r="AY138" s="70"/>
      <c r="AZ138" s="70"/>
      <c r="BA138" s="70"/>
      <c r="BB138" s="70"/>
      <c r="BC138" s="8"/>
    </row>
    <row r="139" spans="1:55" ht="30" customHeight="1" x14ac:dyDescent="0.3">
      <c r="A139" s="1"/>
      <c r="B139" s="4"/>
      <c r="C139" s="4"/>
      <c r="D139" s="4"/>
      <c r="E139" s="154" t="s">
        <v>102</v>
      </c>
      <c r="F139" s="154"/>
      <c r="G139" s="154"/>
      <c r="H139" s="145" t="s">
        <v>6</v>
      </c>
      <c r="I139" s="145" t="s">
        <v>7</v>
      </c>
      <c r="J139" s="4"/>
      <c r="K139" s="281" t="str">
        <f>K57</f>
        <v>Valor estimat del contracte ICS Lleida
Conjunt HUAV + AP LLEIDA + AP PIRINEU</v>
      </c>
      <c r="L139" s="282"/>
      <c r="M139" s="283"/>
      <c r="N139" s="145" t="s">
        <v>6</v>
      </c>
      <c r="O139" s="145" t="s">
        <v>7</v>
      </c>
      <c r="P139" s="4"/>
      <c r="Q139" s="183" t="s">
        <v>75</v>
      </c>
      <c r="R139" s="184"/>
      <c r="S139" s="184"/>
      <c r="T139" s="184"/>
      <c r="U139" s="185"/>
      <c r="V139" s="31"/>
      <c r="W139" s="5"/>
      <c r="X139" s="175" t="s">
        <v>89</v>
      </c>
      <c r="Y139" s="175"/>
      <c r="Z139" s="175"/>
      <c r="AA139" s="145" t="s">
        <v>6</v>
      </c>
      <c r="AB139" s="145" t="s">
        <v>7</v>
      </c>
      <c r="AC139" s="5"/>
      <c r="AD139" s="5"/>
      <c r="AE139" s="5"/>
      <c r="AF139" s="5"/>
      <c r="AG139" s="5"/>
      <c r="AH139" s="5"/>
      <c r="AI139" s="33"/>
      <c r="AJ139" s="6"/>
      <c r="AK139" s="175" t="s">
        <v>90</v>
      </c>
      <c r="AL139" s="175"/>
      <c r="AM139" s="175"/>
      <c r="AN139" s="145" t="s">
        <v>6</v>
      </c>
      <c r="AO139" s="145" t="s">
        <v>7</v>
      </c>
      <c r="AP139" s="6"/>
      <c r="AQ139" s="6"/>
      <c r="AR139" s="6"/>
      <c r="AS139" s="6"/>
      <c r="AT139" s="6"/>
      <c r="AU139" s="6"/>
      <c r="AV139" s="6"/>
      <c r="AW139" s="7"/>
      <c r="AX139" s="70"/>
      <c r="AY139" s="70"/>
      <c r="AZ139" s="70"/>
      <c r="BA139" s="70"/>
      <c r="BB139" s="70"/>
      <c r="BC139" s="8"/>
    </row>
    <row r="140" spans="1:55" ht="15" customHeight="1" x14ac:dyDescent="0.3">
      <c r="A140" s="1"/>
      <c r="B140" s="4"/>
      <c r="C140" s="4"/>
      <c r="D140" s="4"/>
      <c r="E140" s="139" t="str">
        <f>$E$13</f>
        <v>Import any 2025</v>
      </c>
      <c r="F140" s="100">
        <f>$F$13</f>
        <v>4</v>
      </c>
      <c r="G140" s="118" t="str">
        <f>$G$95</f>
        <v>mesos</v>
      </c>
      <c r="H140" s="99">
        <f>H99+H125+H133</f>
        <v>313726.58506400004</v>
      </c>
      <c r="I140" s="99">
        <f>H140*1.21</f>
        <v>379609.16792744002</v>
      </c>
      <c r="J140" s="4"/>
      <c r="K140" s="139" t="s">
        <v>19</v>
      </c>
      <c r="L140" s="93" t="str">
        <f>$L$58</f>
        <v>2025 - 2027</v>
      </c>
      <c r="M140" s="94" t="s">
        <v>55</v>
      </c>
      <c r="N140" s="99">
        <f>H143</f>
        <v>1963173.196064794</v>
      </c>
      <c r="O140" s="99">
        <f>N140*1.21</f>
        <v>2375439.5672384007</v>
      </c>
      <c r="P140" s="4"/>
      <c r="Q140" s="186"/>
      <c r="R140" s="187"/>
      <c r="S140" s="187"/>
      <c r="T140" s="187"/>
      <c r="U140" s="188"/>
      <c r="V140" s="31"/>
      <c r="W140" s="5"/>
      <c r="X140" s="139" t="str">
        <f>$X$13</f>
        <v>Import any 2027</v>
      </c>
      <c r="Y140" s="100">
        <f>Y$13</f>
        <v>4</v>
      </c>
      <c r="Z140" s="118" t="s">
        <v>47</v>
      </c>
      <c r="AA140" s="99">
        <f>AA99+AA125+AA133</f>
        <v>335662.24880055682</v>
      </c>
      <c r="AB140" s="99">
        <f>AA140*1.21</f>
        <v>406151.32104867371</v>
      </c>
      <c r="AC140" s="5"/>
      <c r="AD140" s="5"/>
      <c r="AE140" s="5"/>
      <c r="AF140" s="5"/>
      <c r="AG140" s="5"/>
      <c r="AH140" s="5"/>
      <c r="AI140" s="33"/>
      <c r="AJ140" s="6"/>
      <c r="AK140" s="142" t="str">
        <f>$AK$13</f>
        <v>Import any 2028</v>
      </c>
      <c r="AL140" s="100">
        <f>AL$13</f>
        <v>4</v>
      </c>
      <c r="AM140" s="81" t="str">
        <f>$AM$13</f>
        <v>mesos</v>
      </c>
      <c r="AN140" s="99">
        <f>AN99+AN125+AN133</f>
        <v>345571.7368885735</v>
      </c>
      <c r="AO140" s="99">
        <f t="shared" ref="AO140:AO142" si="81">AN140*1.21</f>
        <v>418141.80163517391</v>
      </c>
      <c r="AP140" s="6"/>
      <c r="AQ140" s="6"/>
      <c r="AR140" s="6"/>
      <c r="AS140" s="6"/>
      <c r="AT140" s="6"/>
      <c r="AU140" s="6"/>
      <c r="AV140" s="6"/>
      <c r="AW140" s="7"/>
      <c r="AX140" s="70"/>
      <c r="AY140" s="70"/>
      <c r="AZ140" s="70"/>
      <c r="BA140" s="70"/>
      <c r="BB140" s="70"/>
      <c r="BC140" s="8"/>
    </row>
    <row r="141" spans="1:55" ht="15" customHeight="1" x14ac:dyDescent="0.3">
      <c r="A141" s="1"/>
      <c r="B141" s="4"/>
      <c r="C141" s="4"/>
      <c r="D141" s="4"/>
      <c r="E141" s="142" t="str">
        <f>$K$13</f>
        <v>Import any 2026</v>
      </c>
      <c r="F141" s="80">
        <f>$L$13</f>
        <v>12</v>
      </c>
      <c r="G141" s="118" t="s">
        <v>47</v>
      </c>
      <c r="H141" s="99">
        <f>N99+N125+N133</f>
        <v>978122.11339968012</v>
      </c>
      <c r="I141" s="64">
        <f t="shared" ref="I141:I143" si="82">H141*1.21</f>
        <v>1183527.757213613</v>
      </c>
      <c r="J141" s="4"/>
      <c r="K141" s="139" t="s">
        <v>20</v>
      </c>
      <c r="L141" s="91" t="str">
        <f>$L$59</f>
        <v>2027 - 2028</v>
      </c>
      <c r="M141" s="92" t="s">
        <v>56</v>
      </c>
      <c r="N141" s="64">
        <f>AA142</f>
        <v>1026805.7225777039</v>
      </c>
      <c r="O141" s="64">
        <f t="shared" ref="O141:O143" si="83">N141*1.21</f>
        <v>1242434.9243190216</v>
      </c>
      <c r="P141" s="4"/>
      <c r="Q141" s="186"/>
      <c r="R141" s="187"/>
      <c r="S141" s="187"/>
      <c r="T141" s="187"/>
      <c r="U141" s="188"/>
      <c r="V141" s="31"/>
      <c r="W141" s="5"/>
      <c r="X141" s="142" t="str">
        <f>$AD$13</f>
        <v>Import any 2028</v>
      </c>
      <c r="Y141" s="80">
        <f>AE$13</f>
        <v>8</v>
      </c>
      <c r="Z141" s="81" t="str">
        <f>$AF$13</f>
        <v>mesos</v>
      </c>
      <c r="AA141" s="64">
        <f>AG99+AG125+AG133</f>
        <v>691143.47377714701</v>
      </c>
      <c r="AB141" s="64">
        <f t="shared" ref="AB141:AB142" si="84">AA141*1.21</f>
        <v>836283.60327034781</v>
      </c>
      <c r="AC141" s="5"/>
      <c r="AD141" s="5"/>
      <c r="AE141" s="5"/>
      <c r="AF141" s="5"/>
      <c r="AG141" s="5"/>
      <c r="AH141" s="5"/>
      <c r="AI141" s="33"/>
      <c r="AJ141" s="6"/>
      <c r="AK141" s="142" t="str">
        <f>$AQ$13</f>
        <v>Import any 2029</v>
      </c>
      <c r="AL141" s="80">
        <f>AR$13</f>
        <v>8</v>
      </c>
      <c r="AM141" s="81" t="str">
        <f>$AS$13</f>
        <v>mesos</v>
      </c>
      <c r="AN141" s="64">
        <f>AT99+AT125+AT133</f>
        <v>711555.58598342142</v>
      </c>
      <c r="AO141" s="64">
        <f t="shared" si="81"/>
        <v>860982.25903993985</v>
      </c>
      <c r="AP141" s="6"/>
      <c r="AQ141" s="6"/>
      <c r="AR141" s="6"/>
      <c r="AS141" s="6"/>
      <c r="AT141" s="6"/>
      <c r="AU141" s="6"/>
      <c r="AV141" s="6"/>
      <c r="AW141" s="7"/>
      <c r="AX141" s="70"/>
      <c r="AY141" s="70"/>
      <c r="AZ141" s="70"/>
      <c r="BA141" s="70"/>
      <c r="BB141" s="70"/>
      <c r="BC141" s="8"/>
    </row>
    <row r="142" spans="1:55" ht="15" customHeight="1" x14ac:dyDescent="0.3">
      <c r="A142" s="1"/>
      <c r="B142" s="4"/>
      <c r="C142" s="4"/>
      <c r="D142" s="4"/>
      <c r="E142" s="142" t="str">
        <f>$Q$13</f>
        <v>Import any 2027</v>
      </c>
      <c r="F142" s="80">
        <f>$R$13</f>
        <v>8</v>
      </c>
      <c r="G142" s="118" t="s">
        <v>47</v>
      </c>
      <c r="H142" s="64">
        <f>T99+T125+T133</f>
        <v>671324.49760111363</v>
      </c>
      <c r="I142" s="64">
        <f t="shared" si="82"/>
        <v>812302.64209734742</v>
      </c>
      <c r="J142" s="4"/>
      <c r="K142" s="139" t="s">
        <v>21</v>
      </c>
      <c r="L142" s="91" t="str">
        <f>$L$60</f>
        <v>2028 - 2029</v>
      </c>
      <c r="M142" s="92" t="s">
        <v>56</v>
      </c>
      <c r="N142" s="64">
        <f>AN142</f>
        <v>1057127.3228719949</v>
      </c>
      <c r="O142" s="64">
        <f t="shared" si="83"/>
        <v>1279124.0606751139</v>
      </c>
      <c r="P142" s="4"/>
      <c r="Q142" s="186"/>
      <c r="R142" s="187"/>
      <c r="S142" s="187"/>
      <c r="T142" s="187"/>
      <c r="U142" s="188"/>
      <c r="V142" s="31"/>
      <c r="W142" s="5"/>
      <c r="X142" s="65"/>
      <c r="Y142" s="66"/>
      <c r="Z142" s="141" t="s">
        <v>18</v>
      </c>
      <c r="AA142" s="67">
        <f>SUM(AA140:AA141)</f>
        <v>1026805.7225777039</v>
      </c>
      <c r="AB142" s="67">
        <f t="shared" si="84"/>
        <v>1242434.9243190216</v>
      </c>
      <c r="AC142" s="5"/>
      <c r="AD142" s="5"/>
      <c r="AE142" s="5"/>
      <c r="AF142" s="5"/>
      <c r="AG142" s="5"/>
      <c r="AH142" s="5"/>
      <c r="AI142" s="33"/>
      <c r="AJ142" s="6"/>
      <c r="AK142" s="65"/>
      <c r="AL142" s="66"/>
      <c r="AM142" s="141" t="s">
        <v>18</v>
      </c>
      <c r="AN142" s="67">
        <f>SUM(AN140:AN141)</f>
        <v>1057127.3228719949</v>
      </c>
      <c r="AO142" s="67">
        <f t="shared" si="81"/>
        <v>1279124.0606751139</v>
      </c>
      <c r="AP142" s="6"/>
      <c r="AQ142" s="6"/>
      <c r="AR142" s="6"/>
      <c r="AS142" s="6"/>
      <c r="AT142" s="6"/>
      <c r="AU142" s="6"/>
      <c r="AV142" s="6"/>
      <c r="AW142" s="7"/>
      <c r="AX142" s="70"/>
      <c r="AY142" s="70"/>
      <c r="AZ142" s="70"/>
      <c r="BA142" s="70"/>
      <c r="BB142" s="70"/>
      <c r="BC142" s="8"/>
    </row>
    <row r="143" spans="1:55" ht="15" customHeight="1" x14ac:dyDescent="0.3">
      <c r="A143" s="1"/>
      <c r="B143" s="4"/>
      <c r="C143" s="4"/>
      <c r="D143" s="4"/>
      <c r="E143" s="89"/>
      <c r="F143" s="88"/>
      <c r="G143" s="141" t="s">
        <v>18</v>
      </c>
      <c r="H143" s="67">
        <f>SUM(H140:H142)</f>
        <v>1963173.196064794</v>
      </c>
      <c r="I143" s="95">
        <f t="shared" si="82"/>
        <v>2375439.5672384007</v>
      </c>
      <c r="J143" s="4"/>
      <c r="K143" s="89"/>
      <c r="L143" s="88"/>
      <c r="M143" s="141" t="s">
        <v>18</v>
      </c>
      <c r="N143" s="67">
        <f>SUM(N140:N142)</f>
        <v>4047106.2415144928</v>
      </c>
      <c r="O143" s="67">
        <f t="shared" si="83"/>
        <v>4896998.5522325365</v>
      </c>
      <c r="P143" s="4"/>
      <c r="Q143" s="186"/>
      <c r="R143" s="187"/>
      <c r="S143" s="187"/>
      <c r="T143" s="187"/>
      <c r="U143" s="188"/>
      <c r="V143" s="31"/>
      <c r="W143" s="5"/>
      <c r="X143" s="5"/>
      <c r="Y143" s="5"/>
      <c r="Z143" s="5"/>
      <c r="AA143" s="5"/>
      <c r="AB143" s="5"/>
      <c r="AC143" s="5"/>
      <c r="AD143" s="5"/>
      <c r="AE143" s="5"/>
      <c r="AF143" s="5"/>
      <c r="AG143" s="5"/>
      <c r="AH143" s="5"/>
      <c r="AI143" s="33"/>
      <c r="AJ143" s="6"/>
      <c r="AK143" s="6"/>
      <c r="AL143" s="6"/>
      <c r="AM143" s="6"/>
      <c r="AN143" s="6"/>
      <c r="AO143" s="6"/>
      <c r="AP143" s="6"/>
      <c r="AQ143" s="6"/>
      <c r="AR143" s="6"/>
      <c r="AS143" s="6"/>
      <c r="AT143" s="6"/>
      <c r="AU143" s="6"/>
      <c r="AV143" s="6"/>
      <c r="AW143" s="7"/>
      <c r="AX143" s="70"/>
      <c r="AY143" s="70"/>
      <c r="AZ143" s="70"/>
      <c r="BA143" s="70"/>
      <c r="BB143" s="70"/>
      <c r="BC143" s="8"/>
    </row>
    <row r="144" spans="1:55" ht="15" customHeight="1" x14ac:dyDescent="0.3">
      <c r="A144" s="1"/>
      <c r="B144" s="4"/>
      <c r="C144" s="4"/>
      <c r="D144" s="4"/>
      <c r="E144" s="4"/>
      <c r="F144" s="4"/>
      <c r="G144" s="4"/>
      <c r="H144" s="4"/>
      <c r="I144" s="4"/>
      <c r="J144" s="4"/>
      <c r="K144" s="4"/>
      <c r="L144" s="4"/>
      <c r="M144" s="4"/>
      <c r="N144" s="4"/>
      <c r="O144" s="4"/>
      <c r="P144" s="4"/>
      <c r="Q144" s="186"/>
      <c r="R144" s="187"/>
      <c r="S144" s="187"/>
      <c r="T144" s="187"/>
      <c r="U144" s="188"/>
      <c r="V144" s="31"/>
      <c r="W144" s="5"/>
      <c r="X144" s="5"/>
      <c r="Y144" s="5"/>
      <c r="Z144" s="5"/>
      <c r="AA144" s="5"/>
      <c r="AB144" s="5"/>
      <c r="AC144" s="5"/>
      <c r="AD144" s="5"/>
      <c r="AE144" s="5"/>
      <c r="AF144" s="5"/>
      <c r="AG144" s="5"/>
      <c r="AH144" s="5"/>
      <c r="AI144" s="33"/>
      <c r="AJ144" s="6"/>
      <c r="AK144" s="6"/>
      <c r="AL144" s="6"/>
      <c r="AM144" s="6"/>
      <c r="AN144" s="6"/>
      <c r="AO144" s="6"/>
      <c r="AP144" s="6"/>
      <c r="AQ144" s="6"/>
      <c r="AR144" s="6"/>
      <c r="AS144" s="6"/>
      <c r="AT144" s="6"/>
      <c r="AU144" s="6"/>
      <c r="AV144" s="6"/>
      <c r="AW144" s="7"/>
      <c r="AX144" s="70"/>
      <c r="AY144" s="70"/>
      <c r="AZ144" s="70"/>
      <c r="BA144" s="70"/>
      <c r="BB144" s="70"/>
      <c r="BC144" s="8"/>
    </row>
    <row r="145" spans="1:55" ht="30" customHeight="1" x14ac:dyDescent="0.3">
      <c r="A145" s="1"/>
      <c r="B145" s="4"/>
      <c r="C145" s="4"/>
      <c r="D145" s="4"/>
      <c r="E145" s="278" t="s">
        <v>93</v>
      </c>
      <c r="F145" s="279"/>
      <c r="G145" s="280"/>
      <c r="H145" s="145" t="s">
        <v>6</v>
      </c>
      <c r="I145" s="145" t="s">
        <v>7</v>
      </c>
      <c r="J145" s="4"/>
      <c r="K145" s="281" t="str">
        <f>K63</f>
        <v>Valor estimat del contracte UdL</v>
      </c>
      <c r="L145" s="282"/>
      <c r="M145" s="283"/>
      <c r="N145" s="145" t="s">
        <v>6</v>
      </c>
      <c r="O145" s="145" t="s">
        <v>7</v>
      </c>
      <c r="P145" s="4"/>
      <c r="Q145" s="186"/>
      <c r="R145" s="187"/>
      <c r="S145" s="187"/>
      <c r="T145" s="187"/>
      <c r="U145" s="188"/>
      <c r="V145" s="31"/>
      <c r="W145" s="5"/>
      <c r="X145" s="268" t="s">
        <v>48</v>
      </c>
      <c r="Y145" s="269"/>
      <c r="Z145" s="270"/>
      <c r="AA145" s="145" t="s">
        <v>6</v>
      </c>
      <c r="AB145" s="145" t="s">
        <v>7</v>
      </c>
      <c r="AC145" s="5"/>
      <c r="AD145" s="5"/>
      <c r="AE145" s="5"/>
      <c r="AF145" s="5"/>
      <c r="AG145" s="5"/>
      <c r="AH145" s="5"/>
      <c r="AI145" s="33"/>
      <c r="AJ145" s="6"/>
      <c r="AK145" s="268" t="s">
        <v>51</v>
      </c>
      <c r="AL145" s="269"/>
      <c r="AM145" s="270"/>
      <c r="AN145" s="145" t="s">
        <v>6</v>
      </c>
      <c r="AO145" s="145" t="s">
        <v>7</v>
      </c>
      <c r="AP145" s="6"/>
      <c r="AQ145" s="6"/>
      <c r="AR145" s="6"/>
      <c r="AS145" s="6"/>
      <c r="AT145" s="6"/>
      <c r="AU145" s="6"/>
      <c r="AV145" s="6"/>
      <c r="AW145" s="7"/>
      <c r="AX145" s="70"/>
      <c r="AY145" s="70"/>
      <c r="AZ145" s="70"/>
      <c r="BA145" s="70"/>
      <c r="BB145" s="70"/>
      <c r="BC145" s="8"/>
    </row>
    <row r="146" spans="1:55" ht="15" customHeight="1" x14ac:dyDescent="0.3">
      <c r="A146" s="1"/>
      <c r="B146" s="4"/>
      <c r="C146" s="4"/>
      <c r="D146" s="4"/>
      <c r="E146" s="139" t="str">
        <f>$E$13</f>
        <v>Import any 2025</v>
      </c>
      <c r="F146" s="100">
        <f>$F$13</f>
        <v>4</v>
      </c>
      <c r="G146" s="118" t="str">
        <f>$G$95</f>
        <v>mesos</v>
      </c>
      <c r="H146" s="99">
        <f>H102+H116</f>
        <v>12231.524936000003</v>
      </c>
      <c r="I146" s="99">
        <f>H146*1.21</f>
        <v>14800.145172560004</v>
      </c>
      <c r="J146" s="4"/>
      <c r="K146" s="139" t="s">
        <v>19</v>
      </c>
      <c r="L146" s="93" t="str">
        <f>$L$58</f>
        <v>2025 - 2027</v>
      </c>
      <c r="M146" s="94" t="s">
        <v>55</v>
      </c>
      <c r="N146" s="99">
        <f>H149</f>
        <v>76598.701759206408</v>
      </c>
      <c r="O146" s="99">
        <f>N146*1.21</f>
        <v>92684.429128639749</v>
      </c>
      <c r="P146" s="4"/>
      <c r="Q146" s="186"/>
      <c r="R146" s="187"/>
      <c r="S146" s="187"/>
      <c r="T146" s="187"/>
      <c r="U146" s="188"/>
      <c r="V146" s="31"/>
      <c r="W146" s="5"/>
      <c r="X146" s="139" t="str">
        <f>$X$13</f>
        <v>Import any 2027</v>
      </c>
      <c r="Y146" s="100">
        <f>Y$13</f>
        <v>4</v>
      </c>
      <c r="Z146" s="101" t="str">
        <f>$Z$13</f>
        <v>mesos</v>
      </c>
      <c r="AA146" s="64">
        <f>AA102+AA116</f>
        <v>13102.409511443204</v>
      </c>
      <c r="AB146" s="64">
        <f t="shared" ref="AB146:AB148" si="85">AA146*1.21</f>
        <v>15853.915508846276</v>
      </c>
      <c r="AC146" s="5"/>
      <c r="AD146" s="5"/>
      <c r="AE146" s="5"/>
      <c r="AF146" s="5"/>
      <c r="AG146" s="5"/>
      <c r="AH146" s="5"/>
      <c r="AI146" s="33"/>
      <c r="AJ146" s="6"/>
      <c r="AK146" s="142" t="str">
        <f>$AK$13</f>
        <v>Import any 2028</v>
      </c>
      <c r="AL146" s="100">
        <f>AL$13</f>
        <v>4</v>
      </c>
      <c r="AM146" s="81" t="str">
        <f>$AM$13</f>
        <v>mesos</v>
      </c>
      <c r="AN146" s="99">
        <f>AN102+AN116</f>
        <v>13495.481796786498</v>
      </c>
      <c r="AO146" s="99">
        <f t="shared" ref="AO146:AO148" si="86">AN146*1.21</f>
        <v>16329.532974111662</v>
      </c>
      <c r="AP146" s="6"/>
      <c r="AQ146" s="6"/>
      <c r="AR146" s="6"/>
      <c r="AS146" s="6"/>
      <c r="AT146" s="6"/>
      <c r="AU146" s="6"/>
      <c r="AV146" s="6"/>
      <c r="AW146" s="7"/>
      <c r="AX146" s="70"/>
      <c r="AY146" s="70"/>
      <c r="AZ146" s="70"/>
      <c r="BA146" s="70"/>
      <c r="BB146" s="70"/>
      <c r="BC146" s="8"/>
    </row>
    <row r="147" spans="1:55" ht="15" customHeight="1" x14ac:dyDescent="0.3">
      <c r="A147" s="1"/>
      <c r="B147" s="4"/>
      <c r="C147" s="4"/>
      <c r="D147" s="4"/>
      <c r="E147" s="142" t="str">
        <f>$K$13</f>
        <v>Import any 2026</v>
      </c>
      <c r="F147" s="80">
        <f>$L$13</f>
        <v>12</v>
      </c>
      <c r="G147" s="118" t="s">
        <v>47</v>
      </c>
      <c r="H147" s="64">
        <f>N102+N116</f>
        <v>38162.357800320002</v>
      </c>
      <c r="I147" s="64">
        <f t="shared" ref="I147:I149" si="87">H147*1.21</f>
        <v>46176.4529383872</v>
      </c>
      <c r="J147" s="4"/>
      <c r="K147" s="139" t="s">
        <v>20</v>
      </c>
      <c r="L147" s="91" t="str">
        <f>$L$59</f>
        <v>2027 - 2028</v>
      </c>
      <c r="M147" s="92" t="s">
        <v>56</v>
      </c>
      <c r="N147" s="64">
        <f>AA148</f>
        <v>40093.373105016202</v>
      </c>
      <c r="O147" s="64">
        <f t="shared" ref="O147:O149" si="88">N147*1.21</f>
        <v>48512.981457069603</v>
      </c>
      <c r="P147" s="4"/>
      <c r="Q147" s="186"/>
      <c r="R147" s="187"/>
      <c r="S147" s="187"/>
      <c r="T147" s="187"/>
      <c r="U147" s="188"/>
      <c r="V147" s="31"/>
      <c r="W147" s="5"/>
      <c r="X147" s="142" t="str">
        <f>$AD$13</f>
        <v>Import any 2028</v>
      </c>
      <c r="Y147" s="80">
        <f>AE$13</f>
        <v>8</v>
      </c>
      <c r="Z147" s="81" t="str">
        <f>$AF$13</f>
        <v>mesos</v>
      </c>
      <c r="AA147" s="64">
        <f>AG102+AG116</f>
        <v>26990.963593572997</v>
      </c>
      <c r="AB147" s="64">
        <f t="shared" si="85"/>
        <v>32659.065948223324</v>
      </c>
      <c r="AC147" s="5"/>
      <c r="AD147" s="5"/>
      <c r="AE147" s="5"/>
      <c r="AF147" s="5"/>
      <c r="AG147" s="5"/>
      <c r="AH147" s="5"/>
      <c r="AI147" s="33"/>
      <c r="AJ147" s="6"/>
      <c r="AK147" s="142" t="str">
        <f>$AQ$13</f>
        <v>Import any 2029</v>
      </c>
      <c r="AL147" s="80">
        <f>AR$13</f>
        <v>8</v>
      </c>
      <c r="AM147" s="81" t="str">
        <f>$AS$13</f>
        <v>mesos</v>
      </c>
      <c r="AN147" s="64">
        <f>AT102+AT116</f>
        <v>27800.692501380181</v>
      </c>
      <c r="AO147" s="64">
        <f t="shared" si="86"/>
        <v>33638.837926670021</v>
      </c>
      <c r="AP147" s="6"/>
      <c r="AQ147" s="6"/>
      <c r="AR147" s="6"/>
      <c r="AS147" s="6"/>
      <c r="AT147" s="6"/>
      <c r="AU147" s="6"/>
      <c r="AV147" s="6"/>
      <c r="AW147" s="7"/>
      <c r="AX147" s="70"/>
      <c r="AY147" s="70"/>
      <c r="AZ147" s="70"/>
      <c r="BA147" s="70"/>
      <c r="BB147" s="70"/>
      <c r="BC147" s="8"/>
    </row>
    <row r="148" spans="1:55" ht="15" customHeight="1" x14ac:dyDescent="0.3">
      <c r="A148" s="1"/>
      <c r="B148" s="4"/>
      <c r="C148" s="4"/>
      <c r="D148" s="4"/>
      <c r="E148" s="142" t="str">
        <f>$Q$13</f>
        <v>Import any 2027</v>
      </c>
      <c r="F148" s="80">
        <f>$R$13</f>
        <v>8</v>
      </c>
      <c r="G148" s="118" t="s">
        <v>47</v>
      </c>
      <c r="H148" s="64">
        <f>T102+T116</f>
        <v>26204.819022886408</v>
      </c>
      <c r="I148" s="64">
        <f t="shared" si="87"/>
        <v>31707.831017692552</v>
      </c>
      <c r="J148" s="4"/>
      <c r="K148" s="139" t="s">
        <v>21</v>
      </c>
      <c r="L148" s="91" t="str">
        <f>$L$60</f>
        <v>2028 - 2029</v>
      </c>
      <c r="M148" s="92" t="s">
        <v>56</v>
      </c>
      <c r="N148" s="64">
        <f>AN148</f>
        <v>41296.174298166676</v>
      </c>
      <c r="O148" s="64">
        <f t="shared" si="88"/>
        <v>49968.37090078168</v>
      </c>
      <c r="P148" s="4"/>
      <c r="Q148" s="186"/>
      <c r="R148" s="187"/>
      <c r="S148" s="187"/>
      <c r="T148" s="187"/>
      <c r="U148" s="188"/>
      <c r="V148" s="31"/>
      <c r="W148" s="5"/>
      <c r="X148" s="65"/>
      <c r="Y148" s="66"/>
      <c r="Z148" s="141" t="s">
        <v>18</v>
      </c>
      <c r="AA148" s="67">
        <f>SUM(AA146:AA147)</f>
        <v>40093.373105016202</v>
      </c>
      <c r="AB148" s="67">
        <f t="shared" si="85"/>
        <v>48512.981457069603</v>
      </c>
      <c r="AC148" s="5"/>
      <c r="AD148" s="5"/>
      <c r="AE148" s="5"/>
      <c r="AF148" s="5"/>
      <c r="AG148" s="5"/>
      <c r="AH148" s="5"/>
      <c r="AI148" s="33"/>
      <c r="AJ148" s="6"/>
      <c r="AK148" s="65"/>
      <c r="AL148" s="66"/>
      <c r="AM148" s="141" t="s">
        <v>18</v>
      </c>
      <c r="AN148" s="67">
        <f>SUM(AN146:AN147)</f>
        <v>41296.174298166676</v>
      </c>
      <c r="AO148" s="67">
        <f t="shared" si="86"/>
        <v>49968.37090078168</v>
      </c>
      <c r="AP148" s="6"/>
      <c r="AQ148" s="6"/>
      <c r="AR148" s="6"/>
      <c r="AS148" s="6"/>
      <c r="AT148" s="6"/>
      <c r="AU148" s="6"/>
      <c r="AV148" s="6"/>
      <c r="AW148" s="7"/>
      <c r="AX148" s="70"/>
      <c r="AY148" s="70"/>
      <c r="AZ148" s="70"/>
      <c r="BA148" s="70"/>
      <c r="BB148" s="70"/>
      <c r="BC148" s="8"/>
    </row>
    <row r="149" spans="1:55" ht="15" customHeight="1" x14ac:dyDescent="0.3">
      <c r="A149" s="1"/>
      <c r="B149" s="4"/>
      <c r="C149" s="4"/>
      <c r="D149" s="4"/>
      <c r="E149" s="89"/>
      <c r="F149" s="88"/>
      <c r="G149" s="141" t="s">
        <v>18</v>
      </c>
      <c r="H149" s="67">
        <f>SUM(H146:H148)</f>
        <v>76598.701759206408</v>
      </c>
      <c r="I149" s="95">
        <f t="shared" si="87"/>
        <v>92684.429128639749</v>
      </c>
      <c r="J149" s="4"/>
      <c r="K149" s="89"/>
      <c r="L149" s="88"/>
      <c r="M149" s="141" t="s">
        <v>18</v>
      </c>
      <c r="N149" s="67">
        <f>SUM(N146:N148)</f>
        <v>157988.24916238929</v>
      </c>
      <c r="O149" s="67">
        <f t="shared" si="88"/>
        <v>191165.78148649103</v>
      </c>
      <c r="P149" s="4"/>
      <c r="Q149" s="189"/>
      <c r="R149" s="190"/>
      <c r="S149" s="190"/>
      <c r="T149" s="190"/>
      <c r="U149" s="191"/>
      <c r="V149" s="31"/>
      <c r="W149" s="5"/>
      <c r="X149" s="5"/>
      <c r="Y149" s="5"/>
      <c r="Z149" s="5"/>
      <c r="AA149" s="5"/>
      <c r="AB149" s="5"/>
      <c r="AC149" s="5"/>
      <c r="AD149" s="5"/>
      <c r="AE149" s="5"/>
      <c r="AF149" s="5"/>
      <c r="AG149" s="5"/>
      <c r="AH149" s="5"/>
      <c r="AI149" s="33"/>
      <c r="AJ149" s="6"/>
      <c r="AK149" s="6"/>
      <c r="AL149" s="6"/>
      <c r="AM149" s="6"/>
      <c r="AN149" s="6"/>
      <c r="AO149" s="6"/>
      <c r="AP149" s="6"/>
      <c r="AQ149" s="6"/>
      <c r="AR149" s="6"/>
      <c r="AS149" s="6"/>
      <c r="AT149" s="6"/>
      <c r="AU149" s="6"/>
      <c r="AV149" s="6"/>
      <c r="AW149" s="7"/>
      <c r="AX149" s="70"/>
      <c r="AY149" s="70"/>
      <c r="AZ149" s="70"/>
      <c r="BA149" s="70"/>
      <c r="BB149" s="70"/>
      <c r="BC149" s="8"/>
    </row>
    <row r="150" spans="1:55" ht="15" customHeight="1" thickBot="1" x14ac:dyDescent="0.35">
      <c r="A150" s="1"/>
      <c r="B150" s="4"/>
      <c r="C150" s="4"/>
      <c r="D150" s="4"/>
      <c r="E150" s="4"/>
      <c r="F150" s="4"/>
      <c r="G150" s="4"/>
      <c r="H150" s="4"/>
      <c r="I150" s="4"/>
      <c r="J150" s="4"/>
      <c r="K150" s="4"/>
      <c r="L150" s="4"/>
      <c r="M150" s="4"/>
      <c r="N150" s="4"/>
      <c r="O150" s="4"/>
      <c r="P150" s="4"/>
      <c r="Q150" s="4"/>
      <c r="R150" s="4"/>
      <c r="S150" s="4"/>
      <c r="T150" s="4"/>
      <c r="U150" s="4"/>
      <c r="V150" s="31"/>
      <c r="W150" s="5"/>
      <c r="X150" s="5"/>
      <c r="Y150" s="5"/>
      <c r="Z150" s="5"/>
      <c r="AA150" s="5"/>
      <c r="AB150" s="5"/>
      <c r="AC150" s="5"/>
      <c r="AD150" s="5"/>
      <c r="AE150" s="5"/>
      <c r="AF150" s="5"/>
      <c r="AG150" s="5"/>
      <c r="AH150" s="5"/>
      <c r="AI150" s="33"/>
      <c r="AJ150" s="6"/>
      <c r="AK150" s="6"/>
      <c r="AL150" s="6"/>
      <c r="AM150" s="6"/>
      <c r="AN150" s="6"/>
      <c r="AO150" s="6"/>
      <c r="AP150" s="6"/>
      <c r="AQ150" s="6"/>
      <c r="AR150" s="6"/>
      <c r="AS150" s="6"/>
      <c r="AT150" s="6"/>
      <c r="AU150" s="6"/>
      <c r="AV150" s="6"/>
      <c r="AW150" s="7"/>
      <c r="AX150" s="70"/>
      <c r="AY150" s="70"/>
      <c r="AZ150" s="70"/>
      <c r="BA150" s="70"/>
      <c r="BB150" s="70"/>
      <c r="BC150" s="8"/>
    </row>
    <row r="151" spans="1:55" ht="30" customHeight="1" thickBot="1" x14ac:dyDescent="0.35">
      <c r="A151" s="1"/>
      <c r="B151" s="4"/>
      <c r="C151" s="4"/>
      <c r="D151" s="4"/>
      <c r="E151" s="278" t="s">
        <v>103</v>
      </c>
      <c r="F151" s="279"/>
      <c r="G151" s="280"/>
      <c r="H151" s="145" t="s">
        <v>6</v>
      </c>
      <c r="I151" s="145" t="s">
        <v>7</v>
      </c>
      <c r="J151" s="4"/>
      <c r="K151" s="281" t="str">
        <f>K69</f>
        <v>Valor estimat del contracte HUSM - GSS</v>
      </c>
      <c r="L151" s="282"/>
      <c r="M151" s="283"/>
      <c r="N151" s="145" t="s">
        <v>6</v>
      </c>
      <c r="O151" s="145" t="s">
        <v>7</v>
      </c>
      <c r="P151" s="4"/>
      <c r="Q151" s="75" t="s">
        <v>33</v>
      </c>
      <c r="R151" s="227" t="s">
        <v>34</v>
      </c>
      <c r="S151" s="228"/>
      <c r="T151" s="228"/>
      <c r="U151" s="229"/>
      <c r="V151" s="31"/>
      <c r="W151" s="5"/>
      <c r="X151" s="268" t="s">
        <v>49</v>
      </c>
      <c r="Y151" s="269"/>
      <c r="Z151" s="270"/>
      <c r="AA151" s="145" t="s">
        <v>6</v>
      </c>
      <c r="AB151" s="145" t="s">
        <v>7</v>
      </c>
      <c r="AC151" s="5"/>
      <c r="AD151" s="5"/>
      <c r="AE151" s="5"/>
      <c r="AF151" s="5"/>
      <c r="AG151" s="5"/>
      <c r="AH151" s="5"/>
      <c r="AI151" s="33"/>
      <c r="AJ151" s="6"/>
      <c r="AK151" s="268" t="s">
        <v>50</v>
      </c>
      <c r="AL151" s="269"/>
      <c r="AM151" s="270"/>
      <c r="AN151" s="145" t="s">
        <v>6</v>
      </c>
      <c r="AO151" s="145" t="s">
        <v>7</v>
      </c>
      <c r="AP151" s="6"/>
      <c r="AQ151" s="6"/>
      <c r="AR151" s="6"/>
      <c r="AS151" s="6"/>
      <c r="AT151" s="6"/>
      <c r="AU151" s="6"/>
      <c r="AV151" s="6"/>
      <c r="AW151" s="7"/>
      <c r="AX151" s="70"/>
      <c r="AY151" s="70"/>
      <c r="AZ151" s="70"/>
      <c r="BA151" s="70"/>
      <c r="BB151" s="70"/>
      <c r="BC151" s="8"/>
    </row>
    <row r="152" spans="1:55" ht="15" customHeight="1" x14ac:dyDescent="0.3">
      <c r="A152" s="1"/>
      <c r="B152" s="4"/>
      <c r="C152" s="4"/>
      <c r="D152" s="4"/>
      <c r="E152" s="139" t="str">
        <f>$E$13</f>
        <v>Import any 2025</v>
      </c>
      <c r="F152" s="100">
        <f>$F$13</f>
        <v>4</v>
      </c>
      <c r="G152" s="118" t="str">
        <f>$G$95</f>
        <v>mesos</v>
      </c>
      <c r="H152" s="99">
        <f>H111</f>
        <v>87458.53</v>
      </c>
      <c r="I152" s="99">
        <f>H152*1.21</f>
        <v>105824.8213</v>
      </c>
      <c r="J152" s="4"/>
      <c r="K152" s="139" t="s">
        <v>19</v>
      </c>
      <c r="L152" s="93" t="str">
        <f>$L$58</f>
        <v>2025 - 2027</v>
      </c>
      <c r="M152" s="94" t="s">
        <v>55</v>
      </c>
      <c r="N152" s="99">
        <f>H155</f>
        <v>547700.29827200016</v>
      </c>
      <c r="O152" s="99">
        <f>N152*1.21</f>
        <v>662717.36090912018</v>
      </c>
      <c r="P152" s="4"/>
      <c r="Q152" s="76" t="s">
        <v>0</v>
      </c>
      <c r="R152" s="262" t="s">
        <v>35</v>
      </c>
      <c r="S152" s="262"/>
      <c r="T152" s="262"/>
      <c r="U152" s="262"/>
      <c r="V152" s="31"/>
      <c r="W152" s="5"/>
      <c r="X152" s="139" t="str">
        <f>$X$13</f>
        <v>Import any 2027</v>
      </c>
      <c r="Y152" s="100">
        <f>Y$13</f>
        <v>4</v>
      </c>
      <c r="Z152" s="101" t="str">
        <f>$Z$13</f>
        <v>mesos</v>
      </c>
      <c r="AA152" s="64">
        <f>AA111</f>
        <v>93685.577336000017</v>
      </c>
      <c r="AB152" s="64">
        <f t="shared" ref="AB152:AB154" si="89">AA152*1.21</f>
        <v>113359.54857656002</v>
      </c>
      <c r="AC152" s="5"/>
      <c r="AD152" s="5"/>
      <c r="AE152" s="5"/>
      <c r="AF152" s="5"/>
      <c r="AG152" s="5"/>
      <c r="AH152" s="5"/>
      <c r="AI152" s="33"/>
      <c r="AJ152" s="6"/>
      <c r="AK152" s="142" t="str">
        <f>$AK$13</f>
        <v>Import any 2028</v>
      </c>
      <c r="AL152" s="100">
        <f>AL$13</f>
        <v>4</v>
      </c>
      <c r="AM152" s="101" t="s">
        <v>47</v>
      </c>
      <c r="AN152" s="99">
        <f>AN111</f>
        <v>96496.144656079996</v>
      </c>
      <c r="AO152" s="99">
        <f t="shared" ref="AO152:AO154" si="90">AN152*1.21</f>
        <v>116760.3350338568</v>
      </c>
      <c r="AP152" s="6"/>
      <c r="AQ152" s="6"/>
      <c r="AR152" s="6"/>
      <c r="AS152" s="6"/>
      <c r="AT152" s="6"/>
      <c r="AU152" s="6"/>
      <c r="AV152" s="6"/>
      <c r="AW152" s="7"/>
      <c r="AX152" s="70"/>
      <c r="AY152" s="70"/>
      <c r="AZ152" s="70"/>
      <c r="BA152" s="70"/>
      <c r="BB152" s="70"/>
      <c r="BC152" s="8"/>
    </row>
    <row r="153" spans="1:55" ht="15" customHeight="1" x14ac:dyDescent="0.3">
      <c r="A153" s="1"/>
      <c r="B153" s="4"/>
      <c r="C153" s="4"/>
      <c r="D153" s="4"/>
      <c r="E153" s="142" t="str">
        <f>$K$13</f>
        <v>Import any 2026</v>
      </c>
      <c r="F153" s="80">
        <f>$L$13</f>
        <v>12</v>
      </c>
      <c r="G153" s="118" t="s">
        <v>47</v>
      </c>
      <c r="H153" s="64">
        <f>N111</f>
        <v>272870.61360000004</v>
      </c>
      <c r="I153" s="64">
        <f t="shared" ref="I153:I154" si="91">H153*1.21</f>
        <v>330173.44245600002</v>
      </c>
      <c r="J153" s="4"/>
      <c r="K153" s="139" t="s">
        <v>20</v>
      </c>
      <c r="L153" s="91" t="str">
        <f>$L$59</f>
        <v>2027 - 2028</v>
      </c>
      <c r="M153" s="92" t="s">
        <v>56</v>
      </c>
      <c r="N153" s="64">
        <f>AA154</f>
        <v>286677.86664816004</v>
      </c>
      <c r="O153" s="64">
        <f t="shared" ref="O153:O155" si="92">N153*1.21</f>
        <v>346880.21864427364</v>
      </c>
      <c r="P153" s="4"/>
      <c r="Q153" s="55" t="s">
        <v>1</v>
      </c>
      <c r="R153" s="176" t="s">
        <v>36</v>
      </c>
      <c r="S153" s="176"/>
      <c r="T153" s="176"/>
      <c r="U153" s="176"/>
      <c r="V153" s="31"/>
      <c r="W153" s="5"/>
      <c r="X153" s="142" t="str">
        <f>$AD$13</f>
        <v>Import any 2028</v>
      </c>
      <c r="Y153" s="80">
        <f>AE$13</f>
        <v>8</v>
      </c>
      <c r="Z153" s="81" t="str">
        <f>$AF$13</f>
        <v>mesos</v>
      </c>
      <c r="AA153" s="64">
        <f>AG111</f>
        <v>192992.28931215999</v>
      </c>
      <c r="AB153" s="64">
        <f t="shared" si="89"/>
        <v>233520.6700677136</v>
      </c>
      <c r="AC153" s="5"/>
      <c r="AD153" s="5"/>
      <c r="AE153" s="5"/>
      <c r="AF153" s="5"/>
      <c r="AG153" s="5"/>
      <c r="AH153" s="5"/>
      <c r="AI153" s="33"/>
      <c r="AJ153" s="6"/>
      <c r="AK153" s="142" t="str">
        <f>$AQ$13</f>
        <v>Import any 2029</v>
      </c>
      <c r="AL153" s="80">
        <f>AR$13</f>
        <v>8</v>
      </c>
      <c r="AM153" s="81" t="str">
        <f>$AS$13</f>
        <v>mesos</v>
      </c>
      <c r="AN153" s="64">
        <f>AT111</f>
        <v>198782.05799152481</v>
      </c>
      <c r="AO153" s="64">
        <f t="shared" si="90"/>
        <v>240526.29016974501</v>
      </c>
      <c r="AP153" s="6"/>
      <c r="AQ153" s="6"/>
      <c r="AR153" s="6"/>
      <c r="AS153" s="6"/>
      <c r="AT153" s="6"/>
      <c r="AU153" s="6"/>
      <c r="AV153" s="6"/>
      <c r="AW153" s="7"/>
      <c r="AX153" s="70"/>
      <c r="AY153" s="70"/>
      <c r="AZ153" s="70"/>
      <c r="BA153" s="70"/>
      <c r="BB153" s="70"/>
      <c r="BC153" s="8"/>
    </row>
    <row r="154" spans="1:55" ht="15" customHeight="1" x14ac:dyDescent="0.3">
      <c r="A154" s="1"/>
      <c r="B154" s="4"/>
      <c r="C154" s="4"/>
      <c r="D154" s="4"/>
      <c r="E154" s="142" t="str">
        <f>$Q$13</f>
        <v>Import any 2027</v>
      </c>
      <c r="F154" s="80">
        <f>$R$13</f>
        <v>8</v>
      </c>
      <c r="G154" s="118" t="s">
        <v>47</v>
      </c>
      <c r="H154" s="64">
        <f>T111</f>
        <v>187371.15467200003</v>
      </c>
      <c r="I154" s="64">
        <f t="shared" si="91"/>
        <v>226719.09715312003</v>
      </c>
      <c r="J154" s="4"/>
      <c r="K154" s="139" t="s">
        <v>21</v>
      </c>
      <c r="L154" s="91" t="str">
        <f>$L$60</f>
        <v>2028 - 2029</v>
      </c>
      <c r="M154" s="92" t="s">
        <v>56</v>
      </c>
      <c r="N154" s="64">
        <f>AN154</f>
        <v>295278.2026476048</v>
      </c>
      <c r="O154" s="64">
        <f t="shared" si="92"/>
        <v>357286.62520360178</v>
      </c>
      <c r="P154" s="4"/>
      <c r="Q154" s="55" t="s">
        <v>2</v>
      </c>
      <c r="R154" s="176" t="s">
        <v>35</v>
      </c>
      <c r="S154" s="176"/>
      <c r="T154" s="176"/>
      <c r="U154" s="176"/>
      <c r="V154" s="31"/>
      <c r="W154" s="5"/>
      <c r="X154" s="65"/>
      <c r="Y154" s="66"/>
      <c r="Z154" s="141" t="s">
        <v>18</v>
      </c>
      <c r="AA154" s="67">
        <f>SUM(AA152:AA153)</f>
        <v>286677.86664816004</v>
      </c>
      <c r="AB154" s="67">
        <f t="shared" si="89"/>
        <v>346880.21864427364</v>
      </c>
      <c r="AC154" s="5"/>
      <c r="AD154" s="5"/>
      <c r="AE154" s="5"/>
      <c r="AF154" s="5"/>
      <c r="AG154" s="5"/>
      <c r="AH154" s="5"/>
      <c r="AI154" s="33"/>
      <c r="AJ154" s="6"/>
      <c r="AK154" s="65"/>
      <c r="AL154" s="66"/>
      <c r="AM154" s="141" t="s">
        <v>18</v>
      </c>
      <c r="AN154" s="67">
        <f>SUM(AN152:AN153)</f>
        <v>295278.2026476048</v>
      </c>
      <c r="AO154" s="67">
        <f t="shared" si="90"/>
        <v>357286.62520360178</v>
      </c>
      <c r="AP154" s="6"/>
      <c r="AQ154" s="6"/>
      <c r="AR154" s="6"/>
      <c r="AS154" s="6"/>
      <c r="AT154" s="6"/>
      <c r="AU154" s="6"/>
      <c r="AV154" s="6"/>
      <c r="AW154" s="7"/>
      <c r="AX154" s="70"/>
      <c r="AY154" s="70"/>
      <c r="AZ154" s="70"/>
      <c r="BA154" s="70"/>
      <c r="BB154" s="70"/>
      <c r="BC154" s="8"/>
    </row>
    <row r="155" spans="1:55" ht="15" customHeight="1" x14ac:dyDescent="0.3">
      <c r="A155" s="1"/>
      <c r="B155" s="4"/>
      <c r="C155" s="4"/>
      <c r="D155" s="4"/>
      <c r="E155" s="89"/>
      <c r="F155" s="88"/>
      <c r="G155" s="141" t="s">
        <v>18</v>
      </c>
      <c r="H155" s="67">
        <f>SUM(H152:H154)</f>
        <v>547700.29827200016</v>
      </c>
      <c r="I155" s="95">
        <f>SUM(I152:I154)</f>
        <v>662717.36090912006</v>
      </c>
      <c r="J155" s="4"/>
      <c r="K155" s="89"/>
      <c r="L155" s="88"/>
      <c r="M155" s="141" t="s">
        <v>18</v>
      </c>
      <c r="N155" s="67">
        <f>SUM(N152:N154)</f>
        <v>1129656.3675677651</v>
      </c>
      <c r="O155" s="67">
        <f t="shared" si="92"/>
        <v>1366884.2047569957</v>
      </c>
      <c r="P155" s="4"/>
      <c r="Q155" s="56" t="s">
        <v>3</v>
      </c>
      <c r="R155" s="176" t="s">
        <v>36</v>
      </c>
      <c r="S155" s="176"/>
      <c r="T155" s="176"/>
      <c r="U155" s="176"/>
      <c r="V155" s="31"/>
      <c r="W155" s="5"/>
      <c r="X155" s="5"/>
      <c r="Y155" s="5"/>
      <c r="Z155" s="5"/>
      <c r="AA155" s="5"/>
      <c r="AB155" s="5"/>
      <c r="AC155" s="5"/>
      <c r="AD155" s="5"/>
      <c r="AE155" s="5"/>
      <c r="AF155" s="5"/>
      <c r="AG155" s="5"/>
      <c r="AH155" s="5"/>
      <c r="AI155" s="33"/>
      <c r="AJ155" s="6"/>
      <c r="AK155" s="6"/>
      <c r="AL155" s="6"/>
      <c r="AM155" s="6"/>
      <c r="AN155" s="6"/>
      <c r="AO155" s="6"/>
      <c r="AP155" s="6"/>
      <c r="AQ155" s="6"/>
      <c r="AR155" s="6"/>
      <c r="AS155" s="6"/>
      <c r="AT155" s="6"/>
      <c r="AU155" s="6"/>
      <c r="AV155" s="6"/>
      <c r="AW155" s="7"/>
      <c r="AX155" s="70"/>
      <c r="AY155" s="70"/>
      <c r="AZ155" s="70"/>
      <c r="BA155" s="70"/>
      <c r="BB155" s="70"/>
      <c r="BC155" s="8"/>
    </row>
    <row r="156" spans="1:55" ht="15" customHeight="1" x14ac:dyDescent="0.3">
      <c r="A156" s="1"/>
      <c r="B156" s="4"/>
      <c r="C156" s="4"/>
      <c r="D156" s="4"/>
      <c r="E156" s="4"/>
      <c r="F156" s="4"/>
      <c r="G156" s="4"/>
      <c r="H156" s="4"/>
      <c r="I156" s="4"/>
      <c r="J156" s="4"/>
      <c r="K156" s="4"/>
      <c r="L156" s="4"/>
      <c r="M156" s="4"/>
      <c r="N156" s="4"/>
      <c r="O156" s="4"/>
      <c r="P156" s="4"/>
      <c r="Q156" s="4"/>
      <c r="R156" s="4"/>
      <c r="S156" s="4"/>
      <c r="T156" s="4"/>
      <c r="U156" s="4"/>
      <c r="V156" s="31"/>
      <c r="W156" s="5"/>
      <c r="X156" s="5"/>
      <c r="Y156" s="5"/>
      <c r="Z156" s="5"/>
      <c r="AA156" s="5"/>
      <c r="AB156" s="5"/>
      <c r="AC156" s="5"/>
      <c r="AD156" s="5"/>
      <c r="AE156" s="5"/>
      <c r="AF156" s="5"/>
      <c r="AG156" s="5"/>
      <c r="AH156" s="5"/>
      <c r="AI156" s="33"/>
      <c r="AJ156" s="6"/>
      <c r="AK156" s="6"/>
      <c r="AL156" s="6"/>
      <c r="AM156" s="6"/>
      <c r="AN156" s="6"/>
      <c r="AO156" s="6"/>
      <c r="AP156" s="6"/>
      <c r="AQ156" s="6"/>
      <c r="AR156" s="6"/>
      <c r="AS156" s="6"/>
      <c r="AT156" s="6"/>
      <c r="AU156" s="6"/>
      <c r="AV156" s="6"/>
      <c r="AW156" s="7"/>
      <c r="AX156" s="70"/>
      <c r="AY156" s="70"/>
      <c r="AZ156" s="70"/>
      <c r="BA156" s="70"/>
      <c r="BB156" s="70"/>
      <c r="BC156" s="8"/>
    </row>
    <row r="157" spans="1:55" ht="15" customHeight="1" thickBot="1" x14ac:dyDescent="0.35">
      <c r="A157" s="1"/>
      <c r="B157" s="4"/>
      <c r="C157" s="4"/>
      <c r="D157" s="4"/>
      <c r="E157" s="4"/>
      <c r="F157" s="4"/>
      <c r="G157" s="4"/>
      <c r="H157" s="4"/>
      <c r="I157" s="4"/>
      <c r="J157" s="4"/>
      <c r="K157" s="4"/>
      <c r="L157" s="57"/>
      <c r="M157" s="4"/>
      <c r="N157" s="96"/>
      <c r="O157" s="4"/>
      <c r="P157" s="4"/>
      <c r="Q157" s="4"/>
      <c r="R157" s="4"/>
      <c r="S157" s="4"/>
      <c r="T157" s="4"/>
      <c r="U157" s="4"/>
      <c r="V157" s="4"/>
      <c r="W157" s="5"/>
      <c r="X157" s="5"/>
      <c r="Y157" s="5"/>
      <c r="Z157" s="5"/>
      <c r="AA157" s="5"/>
      <c r="AB157" s="5"/>
      <c r="AC157" s="5"/>
      <c r="AD157" s="5"/>
      <c r="AE157" s="5"/>
      <c r="AF157" s="5"/>
      <c r="AG157" s="5"/>
      <c r="AH157" s="5"/>
      <c r="AI157" s="5"/>
      <c r="AJ157" s="6"/>
      <c r="AK157" s="6"/>
      <c r="AL157" s="6"/>
      <c r="AM157" s="6"/>
      <c r="AN157" s="6"/>
      <c r="AO157" s="6"/>
      <c r="AP157" s="6"/>
      <c r="AQ157" s="6"/>
      <c r="AR157" s="6"/>
      <c r="AS157" s="6"/>
      <c r="AT157" s="6"/>
      <c r="AU157" s="6"/>
      <c r="AV157" s="6"/>
      <c r="AW157" s="7"/>
      <c r="AX157" s="70"/>
      <c r="AY157" s="70"/>
      <c r="AZ157" s="70"/>
      <c r="BA157" s="70"/>
      <c r="BB157" s="70"/>
      <c r="BC157" s="8"/>
    </row>
    <row r="158" spans="1:55" ht="30" customHeight="1" thickBot="1" x14ac:dyDescent="0.35">
      <c r="A158" s="1"/>
      <c r="B158" s="4"/>
      <c r="C158" s="4"/>
      <c r="D158" s="4"/>
      <c r="E158" s="177" t="s">
        <v>22</v>
      </c>
      <c r="F158" s="178"/>
      <c r="G158" s="179"/>
      <c r="H158" s="58" t="s">
        <v>6</v>
      </c>
      <c r="I158" s="59" t="s">
        <v>7</v>
      </c>
      <c r="J158" s="4"/>
      <c r="K158" s="180" t="s">
        <v>43</v>
      </c>
      <c r="L158" s="181"/>
      <c r="M158" s="182"/>
      <c r="N158" s="58" t="s">
        <v>6</v>
      </c>
      <c r="O158" s="59" t="s">
        <v>7</v>
      </c>
      <c r="P158" s="4"/>
      <c r="Q158" s="272" t="s">
        <v>40</v>
      </c>
      <c r="R158" s="273"/>
      <c r="S158" s="273"/>
      <c r="T158" s="273"/>
      <c r="U158" s="274"/>
      <c r="V158" s="4"/>
      <c r="W158" s="5"/>
      <c r="X158" s="263" t="s">
        <v>74</v>
      </c>
      <c r="Y158" s="264"/>
      <c r="Z158" s="264"/>
      <c r="AA158" s="58" t="s">
        <v>6</v>
      </c>
      <c r="AB158" s="59" t="s">
        <v>7</v>
      </c>
      <c r="AC158" s="5"/>
      <c r="AD158" s="142" t="s">
        <v>33</v>
      </c>
      <c r="AE158" s="265" t="s">
        <v>34</v>
      </c>
      <c r="AF158" s="266"/>
      <c r="AG158" s="266"/>
      <c r="AH158" s="267"/>
      <c r="AI158" s="5"/>
      <c r="AJ158" s="6"/>
      <c r="AK158" s="263" t="s">
        <v>73</v>
      </c>
      <c r="AL158" s="264"/>
      <c r="AM158" s="264"/>
      <c r="AN158" s="58" t="s">
        <v>6</v>
      </c>
      <c r="AO158" s="59" t="s">
        <v>7</v>
      </c>
      <c r="AP158" s="6"/>
      <c r="AQ158" s="142" t="s">
        <v>33</v>
      </c>
      <c r="AR158" s="265" t="s">
        <v>34</v>
      </c>
      <c r="AS158" s="266"/>
      <c r="AT158" s="266"/>
      <c r="AU158" s="267"/>
      <c r="AV158" s="6"/>
      <c r="AW158" s="1"/>
      <c r="AX158" s="70"/>
      <c r="AY158" s="70"/>
      <c r="AZ158" s="70"/>
      <c r="BA158" s="70"/>
      <c r="BB158" s="70"/>
      <c r="BC158" s="8"/>
    </row>
    <row r="159" spans="1:55" ht="15" customHeight="1" x14ac:dyDescent="0.3">
      <c r="A159" s="1"/>
      <c r="B159" s="60"/>
      <c r="C159" s="60"/>
      <c r="D159" s="60"/>
      <c r="E159" s="139" t="str">
        <f>$E$13</f>
        <v>Import any 2025</v>
      </c>
      <c r="F159" s="100">
        <f>$F$13</f>
        <v>4</v>
      </c>
      <c r="G159" s="101" t="str">
        <f>$G$95</f>
        <v>mesos</v>
      </c>
      <c r="H159" s="99">
        <f>H140+H146+H152</f>
        <v>413416.64</v>
      </c>
      <c r="I159" s="99">
        <f>H159*1.21</f>
        <v>500234.13439999998</v>
      </c>
      <c r="J159" s="60"/>
      <c r="K159" s="139" t="s">
        <v>19</v>
      </c>
      <c r="L159" s="93" t="str">
        <f>$L$58</f>
        <v>2025 - 2027</v>
      </c>
      <c r="M159" s="94" t="s">
        <v>55</v>
      </c>
      <c r="N159" s="64">
        <f>H162</f>
        <v>2587472.1960960003</v>
      </c>
      <c r="O159" s="99">
        <f>N159*1.21</f>
        <v>3130841.3572761603</v>
      </c>
      <c r="P159" s="60"/>
      <c r="Q159" s="275"/>
      <c r="R159" s="276"/>
      <c r="S159" s="276"/>
      <c r="T159" s="276"/>
      <c r="U159" s="277"/>
      <c r="V159" s="60"/>
      <c r="W159" s="62"/>
      <c r="X159" s="139" t="str">
        <f>$X$13</f>
        <v>Import any 2027</v>
      </c>
      <c r="Y159" s="100">
        <f>Y$13</f>
        <v>4</v>
      </c>
      <c r="Z159" s="101" t="str">
        <f>$Z$13</f>
        <v>mesos</v>
      </c>
      <c r="AA159" s="64">
        <f>AA136</f>
        <v>442450.23564800003</v>
      </c>
      <c r="AB159" s="64">
        <f>AA159*1.21</f>
        <v>535364.78513407998</v>
      </c>
      <c r="AC159" s="62"/>
      <c r="AD159" s="76" t="s">
        <v>0</v>
      </c>
      <c r="AE159" s="262" t="s">
        <v>35</v>
      </c>
      <c r="AF159" s="262"/>
      <c r="AG159" s="262"/>
      <c r="AH159" s="262"/>
      <c r="AI159" s="62"/>
      <c r="AJ159" s="63"/>
      <c r="AK159" s="139" t="str">
        <f>$AK$13</f>
        <v>Import any 2028</v>
      </c>
      <c r="AL159" s="100">
        <f>AL$13</f>
        <v>4</v>
      </c>
      <c r="AM159" s="101" t="s">
        <v>47</v>
      </c>
      <c r="AN159" s="61">
        <f>AN136</f>
        <v>455563.36334143998</v>
      </c>
      <c r="AO159" s="61">
        <f>AN159*1.21</f>
        <v>551231.66964314238</v>
      </c>
      <c r="AP159" s="63"/>
      <c r="AQ159" s="76" t="s">
        <v>0</v>
      </c>
      <c r="AR159" s="262" t="s">
        <v>35</v>
      </c>
      <c r="AS159" s="262"/>
      <c r="AT159" s="262"/>
      <c r="AU159" s="262"/>
      <c r="AV159" s="63"/>
      <c r="AW159" s="1"/>
      <c r="AX159" s="70"/>
      <c r="AY159" s="70"/>
      <c r="AZ159" s="70"/>
      <c r="BA159" s="70"/>
      <c r="BB159" s="70"/>
      <c r="BC159" s="8"/>
    </row>
    <row r="160" spans="1:55" ht="15" customHeight="1" x14ac:dyDescent="0.3">
      <c r="A160" s="1"/>
      <c r="B160" s="60"/>
      <c r="C160" s="60"/>
      <c r="D160" s="60"/>
      <c r="E160" s="142" t="str">
        <f>$K$13</f>
        <v>Import any 2026</v>
      </c>
      <c r="F160" s="80">
        <f>$L$13</f>
        <v>12</v>
      </c>
      <c r="G160" s="81" t="s">
        <v>47</v>
      </c>
      <c r="H160" s="99">
        <f t="shared" ref="H160:H161" si="93">H141+H147+H153</f>
        <v>1289155.0848000003</v>
      </c>
      <c r="I160" s="64">
        <f t="shared" ref="I160:I162" si="94">H160*1.21</f>
        <v>1559877.6526080002</v>
      </c>
      <c r="J160" s="60"/>
      <c r="K160" s="139" t="s">
        <v>20</v>
      </c>
      <c r="L160" s="91" t="str">
        <f>$L$59</f>
        <v>2027 - 2028</v>
      </c>
      <c r="M160" s="92" t="s">
        <v>56</v>
      </c>
      <c r="N160" s="64">
        <f>AA161</f>
        <v>1353576.9623308801</v>
      </c>
      <c r="O160" s="99">
        <f t="shared" ref="O160:O162" si="95">N160*1.21</f>
        <v>1637828.1244203649</v>
      </c>
      <c r="P160" s="60"/>
      <c r="Q160" s="162" t="s">
        <v>25</v>
      </c>
      <c r="R160" s="163"/>
      <c r="S160" s="163"/>
      <c r="T160" s="163"/>
      <c r="U160" s="164"/>
      <c r="V160" s="60"/>
      <c r="W160" s="62"/>
      <c r="X160" s="142" t="str">
        <f>$AD$13</f>
        <v>Import any 2028</v>
      </c>
      <c r="Y160" s="80">
        <f>AE$13</f>
        <v>8</v>
      </c>
      <c r="Z160" s="81" t="s">
        <v>47</v>
      </c>
      <c r="AA160" s="64">
        <f>AG136</f>
        <v>911126.72668287996</v>
      </c>
      <c r="AB160" s="64">
        <f t="shared" ref="AB160" si="96">AA160*1.21</f>
        <v>1102463.3392862848</v>
      </c>
      <c r="AC160" s="62"/>
      <c r="AD160" s="55" t="s">
        <v>1</v>
      </c>
      <c r="AE160" s="176" t="s">
        <v>36</v>
      </c>
      <c r="AF160" s="176"/>
      <c r="AG160" s="176"/>
      <c r="AH160" s="176"/>
      <c r="AI160" s="62"/>
      <c r="AJ160" s="63"/>
      <c r="AK160" s="142" t="str">
        <f>$AQ$13</f>
        <v>Import any 2029</v>
      </c>
      <c r="AL160" s="80">
        <f>AR$13</f>
        <v>8</v>
      </c>
      <c r="AM160" s="81" t="str">
        <f>$AS$13</f>
        <v>mesos</v>
      </c>
      <c r="AN160" s="64">
        <f>AT136</f>
        <v>938138.33647632645</v>
      </c>
      <c r="AO160" s="61">
        <f t="shared" ref="AO160" si="97">AN160*1.21</f>
        <v>1135147.387136355</v>
      </c>
      <c r="AP160" s="63"/>
      <c r="AQ160" s="55" t="s">
        <v>1</v>
      </c>
      <c r="AR160" s="176" t="s">
        <v>36</v>
      </c>
      <c r="AS160" s="176"/>
      <c r="AT160" s="176"/>
      <c r="AU160" s="176"/>
      <c r="AV160" s="63"/>
      <c r="AW160" s="1"/>
      <c r="AX160" s="70"/>
      <c r="AY160" s="70"/>
      <c r="AZ160" s="70"/>
      <c r="BA160" s="70"/>
      <c r="BB160" s="70"/>
      <c r="BC160" s="8"/>
    </row>
    <row r="161" spans="1:55" ht="15" customHeight="1" x14ac:dyDescent="0.3">
      <c r="A161" s="1"/>
      <c r="B161" s="60"/>
      <c r="C161" s="60"/>
      <c r="D161" s="60"/>
      <c r="E161" s="142" t="str">
        <f>$Q$13</f>
        <v>Import any 2027</v>
      </c>
      <c r="F161" s="80">
        <f>$R$13</f>
        <v>8</v>
      </c>
      <c r="G161" s="81" t="s">
        <v>47</v>
      </c>
      <c r="H161" s="99">
        <f t="shared" si="93"/>
        <v>884900.47129600006</v>
      </c>
      <c r="I161" s="64">
        <f t="shared" si="94"/>
        <v>1070729.57026816</v>
      </c>
      <c r="J161" s="60"/>
      <c r="K161" s="139" t="s">
        <v>21</v>
      </c>
      <c r="L161" s="91" t="str">
        <f>$L$60</f>
        <v>2028 - 2029</v>
      </c>
      <c r="M161" s="92" t="s">
        <v>56</v>
      </c>
      <c r="N161" s="64">
        <f>AN161</f>
        <v>1393701.6998177664</v>
      </c>
      <c r="O161" s="99">
        <f t="shared" si="95"/>
        <v>1686379.0567794973</v>
      </c>
      <c r="P161" s="60"/>
      <c r="Q161" s="194"/>
      <c r="R161" s="195"/>
      <c r="S161" s="195"/>
      <c r="T161" s="195"/>
      <c r="U161" s="271"/>
      <c r="V161" s="60"/>
      <c r="W161" s="62"/>
      <c r="X161" s="65"/>
      <c r="Y161" s="66"/>
      <c r="Z161" s="141" t="s">
        <v>18</v>
      </c>
      <c r="AA161" s="67">
        <f>SUM(AA159:AA160)</f>
        <v>1353576.9623308801</v>
      </c>
      <c r="AB161" s="67">
        <f>AA161*1.21</f>
        <v>1637828.1244203649</v>
      </c>
      <c r="AC161" s="62"/>
      <c r="AD161" s="55" t="s">
        <v>2</v>
      </c>
      <c r="AE161" s="176" t="s">
        <v>35</v>
      </c>
      <c r="AF161" s="176"/>
      <c r="AG161" s="176"/>
      <c r="AH161" s="176"/>
      <c r="AI161" s="62"/>
      <c r="AJ161" s="63"/>
      <c r="AK161" s="65"/>
      <c r="AL161" s="66"/>
      <c r="AM161" s="141" t="s">
        <v>18</v>
      </c>
      <c r="AN161" s="67">
        <f>SUM(AN159:AN160)</f>
        <v>1393701.6998177664</v>
      </c>
      <c r="AO161" s="68">
        <f>AN161*1.21</f>
        <v>1686379.0567794973</v>
      </c>
      <c r="AP161" s="63"/>
      <c r="AQ161" s="55" t="s">
        <v>2</v>
      </c>
      <c r="AR161" s="176" t="s">
        <v>35</v>
      </c>
      <c r="AS161" s="176"/>
      <c r="AT161" s="176"/>
      <c r="AU161" s="176"/>
      <c r="AV161" s="63"/>
      <c r="AW161" s="1"/>
      <c r="AX161" s="70"/>
      <c r="AY161" s="70"/>
      <c r="AZ161" s="70"/>
      <c r="BA161" s="70"/>
      <c r="BB161" s="70"/>
      <c r="BC161" s="8"/>
    </row>
    <row r="162" spans="1:55" ht="15" customHeight="1" x14ac:dyDescent="0.3">
      <c r="A162" s="1"/>
      <c r="B162" s="60"/>
      <c r="C162" s="60"/>
      <c r="D162" s="60"/>
      <c r="E162" s="65"/>
      <c r="F162" s="66"/>
      <c r="G162" s="141" t="s">
        <v>18</v>
      </c>
      <c r="H162" s="67">
        <f>SUM(H159:H161)</f>
        <v>2587472.1960960003</v>
      </c>
      <c r="I162" s="95">
        <f t="shared" si="94"/>
        <v>3130841.3572761603</v>
      </c>
      <c r="J162" s="60"/>
      <c r="K162" s="89"/>
      <c r="L162" s="88"/>
      <c r="M162" s="141" t="s">
        <v>18</v>
      </c>
      <c r="N162" s="117">
        <f>SUM(N159:N161)</f>
        <v>5334750.8582446463</v>
      </c>
      <c r="O162" s="135">
        <f t="shared" si="95"/>
        <v>6455048.538476022</v>
      </c>
      <c r="P162" s="60"/>
      <c r="Q162" s="165"/>
      <c r="R162" s="166"/>
      <c r="S162" s="166"/>
      <c r="T162" s="166"/>
      <c r="U162" s="167"/>
      <c r="V162" s="60"/>
      <c r="W162" s="62"/>
      <c r="X162" s="62"/>
      <c r="Y162" s="62"/>
      <c r="Z162" s="62"/>
      <c r="AA162" s="125"/>
      <c r="AB162" s="62"/>
      <c r="AC162" s="62"/>
      <c r="AD162" s="56" t="s">
        <v>3</v>
      </c>
      <c r="AE162" s="176" t="s">
        <v>36</v>
      </c>
      <c r="AF162" s="176"/>
      <c r="AG162" s="176"/>
      <c r="AH162" s="176"/>
      <c r="AI162" s="62"/>
      <c r="AJ162" s="63"/>
      <c r="AK162" s="63"/>
      <c r="AL162" s="63"/>
      <c r="AM162" s="63"/>
      <c r="AN162" s="63"/>
      <c r="AO162" s="63"/>
      <c r="AP162" s="63"/>
      <c r="AQ162" s="56" t="s">
        <v>3</v>
      </c>
      <c r="AR162" s="176" t="s">
        <v>36</v>
      </c>
      <c r="AS162" s="176"/>
      <c r="AT162" s="176"/>
      <c r="AU162" s="176"/>
      <c r="AV162" s="63"/>
      <c r="AW162" s="1"/>
      <c r="AX162" s="70"/>
      <c r="AY162" s="70"/>
      <c r="AZ162" s="70"/>
      <c r="BA162" s="70"/>
      <c r="BB162" s="70"/>
      <c r="BC162" s="8"/>
    </row>
    <row r="163" spans="1:55" ht="15" customHeight="1" x14ac:dyDescent="0.3">
      <c r="A163" s="1"/>
      <c r="B163" s="60"/>
      <c r="C163" s="60"/>
      <c r="D163" s="60"/>
      <c r="E163" s="60"/>
      <c r="F163" s="60"/>
      <c r="G163" s="69"/>
      <c r="H163" s="60"/>
      <c r="I163" s="60"/>
      <c r="J163" s="60"/>
      <c r="K163" s="60"/>
      <c r="L163" s="60"/>
      <c r="M163" s="60"/>
      <c r="N163" s="78">
        <v>0</v>
      </c>
      <c r="O163" s="78">
        <v>0.3</v>
      </c>
      <c r="P163" s="60"/>
      <c r="Q163" s="60"/>
      <c r="R163" s="60"/>
      <c r="S163" s="60"/>
      <c r="T163" s="60"/>
      <c r="U163" s="60"/>
      <c r="V163" s="60"/>
      <c r="W163" s="62"/>
      <c r="X163" s="62"/>
      <c r="Y163" s="62"/>
      <c r="Z163" s="62"/>
      <c r="AA163" s="62"/>
      <c r="AB163" s="62"/>
      <c r="AC163" s="62"/>
      <c r="AD163" s="62"/>
      <c r="AE163" s="62"/>
      <c r="AF163" s="62"/>
      <c r="AG163" s="62"/>
      <c r="AH163" s="62"/>
      <c r="AI163" s="62"/>
      <c r="AJ163" s="63"/>
      <c r="AK163" s="63"/>
      <c r="AL163" s="63"/>
      <c r="AM163" s="63"/>
      <c r="AN163" s="63"/>
      <c r="AO163" s="63"/>
      <c r="AP163" s="63"/>
      <c r="AQ163" s="63"/>
      <c r="AR163" s="63"/>
      <c r="AS163" s="63"/>
      <c r="AT163" s="63"/>
      <c r="AU163" s="63"/>
      <c r="AV163" s="63"/>
      <c r="AW163" s="1"/>
      <c r="AX163" s="70"/>
      <c r="AY163" s="70"/>
      <c r="AZ163" s="70"/>
      <c r="BA163" s="70"/>
      <c r="BB163" s="70"/>
      <c r="BC163" s="8"/>
    </row>
    <row r="164" spans="1:55" ht="9.9"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8"/>
      <c r="AY164" s="8"/>
      <c r="AZ164" s="8"/>
      <c r="BA164" s="8"/>
      <c r="BB164" s="8"/>
      <c r="BC164" s="8"/>
    </row>
  </sheetData>
  <sheetProtection algorithmName="SHA-512" hashValue="GVb4WU9h2QuV2gtafxs6ncPKI9SUa/8CTmc9yCtavAYjlDo4q1RAMp7jyQq2Dh3t2dhV75vbE7tRDTxS/qXBFg==" saltValue="7VKUl3fhRBQPcQVL38cYXg==" spinCount="100000" sheet="1" selectLockedCells="1"/>
  <mergeCells count="238">
    <mergeCell ref="AK57:AM57"/>
    <mergeCell ref="AK63:AM63"/>
    <mergeCell ref="AK69:AM69"/>
    <mergeCell ref="AD127:AH128"/>
    <mergeCell ref="AK127:AO128"/>
    <mergeCell ref="R77:U77"/>
    <mergeCell ref="R76:U76"/>
    <mergeCell ref="Q72:R72"/>
    <mergeCell ref="Q73:R73"/>
    <mergeCell ref="Q69:R69"/>
    <mergeCell ref="X76:Z76"/>
    <mergeCell ref="X98:Z98"/>
    <mergeCell ref="AD98:AF98"/>
    <mergeCell ref="AK76:AM76"/>
    <mergeCell ref="X88:AB89"/>
    <mergeCell ref="AD88:AH89"/>
    <mergeCell ref="AC84:AH86"/>
    <mergeCell ref="R79:U79"/>
    <mergeCell ref="AE76:AH76"/>
    <mergeCell ref="AE78:AH78"/>
    <mergeCell ref="R80:U80"/>
    <mergeCell ref="AE80:AH80"/>
    <mergeCell ref="C104:C106"/>
    <mergeCell ref="AK104:AO105"/>
    <mergeCell ref="AK101:AM101"/>
    <mergeCell ref="Q104:U105"/>
    <mergeCell ref="Q101:S101"/>
    <mergeCell ref="X101:Z101"/>
    <mergeCell ref="AD101:AF101"/>
    <mergeCell ref="Q118:U119"/>
    <mergeCell ref="X118:AB119"/>
    <mergeCell ref="AD118:AH119"/>
    <mergeCell ref="AK118:AO119"/>
    <mergeCell ref="C113:C114"/>
    <mergeCell ref="E101:G101"/>
    <mergeCell ref="K101:M101"/>
    <mergeCell ref="E118:I119"/>
    <mergeCell ref="K118:O119"/>
    <mergeCell ref="E88:I89"/>
    <mergeCell ref="Q135:S135"/>
    <mergeCell ref="E127:I128"/>
    <mergeCell ref="K127:O128"/>
    <mergeCell ref="E98:G98"/>
    <mergeCell ref="K98:M98"/>
    <mergeCell ref="K88:O89"/>
    <mergeCell ref="R134:U134"/>
    <mergeCell ref="Q127:U128"/>
    <mergeCell ref="E113:I113"/>
    <mergeCell ref="K113:O113"/>
    <mergeCell ref="L134:O134"/>
    <mergeCell ref="E135:G135"/>
    <mergeCell ref="K135:M135"/>
    <mergeCell ref="L126:O126"/>
    <mergeCell ref="E104:I105"/>
    <mergeCell ref="K104:O105"/>
    <mergeCell ref="E145:G145"/>
    <mergeCell ref="E151:G151"/>
    <mergeCell ref="K139:M139"/>
    <mergeCell ref="K145:M145"/>
    <mergeCell ref="K151:M151"/>
    <mergeCell ref="X139:Z139"/>
    <mergeCell ref="X145:Z145"/>
    <mergeCell ref="X151:Z151"/>
    <mergeCell ref="E139:G139"/>
    <mergeCell ref="Q160:U162"/>
    <mergeCell ref="AE160:AH160"/>
    <mergeCell ref="AR160:AU160"/>
    <mergeCell ref="AE161:AH161"/>
    <mergeCell ref="AR161:AU161"/>
    <mergeCell ref="AE162:AH162"/>
    <mergeCell ref="AR162:AU162"/>
    <mergeCell ref="E158:G158"/>
    <mergeCell ref="Q158:U159"/>
    <mergeCell ref="X158:Z158"/>
    <mergeCell ref="AE158:AH158"/>
    <mergeCell ref="K158:M158"/>
    <mergeCell ref="AQ101:AS101"/>
    <mergeCell ref="AE77:AH77"/>
    <mergeCell ref="AR77:AU77"/>
    <mergeCell ref="AR79:AU79"/>
    <mergeCell ref="AK158:AM158"/>
    <mergeCell ref="AR158:AU158"/>
    <mergeCell ref="AE159:AH159"/>
    <mergeCell ref="AR159:AU159"/>
    <mergeCell ref="R152:U152"/>
    <mergeCell ref="R153:U153"/>
    <mergeCell ref="R154:U154"/>
    <mergeCell ref="R155:U155"/>
    <mergeCell ref="AK139:AM139"/>
    <mergeCell ref="AK145:AM145"/>
    <mergeCell ref="AK151:AM151"/>
    <mergeCell ref="AE134:AH134"/>
    <mergeCell ref="X135:Z135"/>
    <mergeCell ref="AD135:AF135"/>
    <mergeCell ref="Q139:U149"/>
    <mergeCell ref="R151:U151"/>
    <mergeCell ref="AX130:BB134"/>
    <mergeCell ref="AX120:BB121"/>
    <mergeCell ref="AX103:BB105"/>
    <mergeCell ref="AX100:BB102"/>
    <mergeCell ref="AX111:BB112"/>
    <mergeCell ref="AX118:BB119"/>
    <mergeCell ref="AX126:BB127"/>
    <mergeCell ref="AX122:BB125"/>
    <mergeCell ref="AX108:BB110"/>
    <mergeCell ref="AX115:BB116"/>
    <mergeCell ref="AX113:BB114"/>
    <mergeCell ref="AX117:BB117"/>
    <mergeCell ref="E36:I37"/>
    <mergeCell ref="AK22:AO23"/>
    <mergeCell ref="AR80:AU80"/>
    <mergeCell ref="AP84:AU86"/>
    <mergeCell ref="AK135:AM135"/>
    <mergeCell ref="X127:AB128"/>
    <mergeCell ref="Q98:S98"/>
    <mergeCell ref="AK84:AO86"/>
    <mergeCell ref="AQ135:AS135"/>
    <mergeCell ref="AR52:AU52"/>
    <mergeCell ref="AR126:AU126"/>
    <mergeCell ref="AR134:AU134"/>
    <mergeCell ref="AQ127:AU128"/>
    <mergeCell ref="Q70:R70"/>
    <mergeCell ref="Q71:R71"/>
    <mergeCell ref="AQ118:AU119"/>
    <mergeCell ref="R126:U126"/>
    <mergeCell ref="AK98:AM98"/>
    <mergeCell ref="AK88:AO89"/>
    <mergeCell ref="AQ88:AU89"/>
    <mergeCell ref="Q88:U89"/>
    <mergeCell ref="AE126:AH126"/>
    <mergeCell ref="AD104:AH105"/>
    <mergeCell ref="X104:AB105"/>
    <mergeCell ref="E19:G19"/>
    <mergeCell ref="K19:M19"/>
    <mergeCell ref="Q19:S19"/>
    <mergeCell ref="X19:Z19"/>
    <mergeCell ref="AD19:AF19"/>
    <mergeCell ref="AK19:AM19"/>
    <mergeCell ref="X6:AB7"/>
    <mergeCell ref="AD6:AH7"/>
    <mergeCell ref="AK6:AO7"/>
    <mergeCell ref="E16:G16"/>
    <mergeCell ref="K31:O31"/>
    <mergeCell ref="AR78:AU78"/>
    <mergeCell ref="AX106:BB107"/>
    <mergeCell ref="AQ98:AS98"/>
    <mergeCell ref="AR76:AU76"/>
    <mergeCell ref="AQ16:AS16"/>
    <mergeCell ref="AQ31:AU31"/>
    <mergeCell ref="K3:U4"/>
    <mergeCell ref="AX128:BB129"/>
    <mergeCell ref="AQ6:AU7"/>
    <mergeCell ref="X3:AB4"/>
    <mergeCell ref="AD3:AH4"/>
    <mergeCell ref="AK3:AO4"/>
    <mergeCell ref="AX2:BB26"/>
    <mergeCell ref="AQ3:AU4"/>
    <mergeCell ref="AX28:BB43"/>
    <mergeCell ref="AX44:BB81"/>
    <mergeCell ref="AQ104:AU105"/>
    <mergeCell ref="Q113:U113"/>
    <mergeCell ref="X113:AB113"/>
    <mergeCell ref="AD113:AH113"/>
    <mergeCell ref="AK113:AO113"/>
    <mergeCell ref="AQ113:AU113"/>
    <mergeCell ref="AE79:AH79"/>
    <mergeCell ref="C84:H84"/>
    <mergeCell ref="E3:I4"/>
    <mergeCell ref="K16:M16"/>
    <mergeCell ref="Q16:S16"/>
    <mergeCell ref="X16:Z16"/>
    <mergeCell ref="AD16:AF16"/>
    <mergeCell ref="AK16:AM16"/>
    <mergeCell ref="C6:C8"/>
    <mergeCell ref="C22:C24"/>
    <mergeCell ref="K36:O37"/>
    <mergeCell ref="Q36:U37"/>
    <mergeCell ref="X36:AB37"/>
    <mergeCell ref="AD36:AH37"/>
    <mergeCell ref="AK36:AO37"/>
    <mergeCell ref="E6:I7"/>
    <mergeCell ref="K6:O7"/>
    <mergeCell ref="Q6:U7"/>
    <mergeCell ref="E22:I23"/>
    <mergeCell ref="K22:O23"/>
    <mergeCell ref="Q22:U23"/>
    <mergeCell ref="X22:AB23"/>
    <mergeCell ref="AD22:AH23"/>
    <mergeCell ref="E31:I31"/>
    <mergeCell ref="C31:C32"/>
    <mergeCell ref="AD45:AH46"/>
    <mergeCell ref="Q31:U31"/>
    <mergeCell ref="X31:AB31"/>
    <mergeCell ref="AD31:AH31"/>
    <mergeCell ref="AK31:AO31"/>
    <mergeCell ref="E63:G63"/>
    <mergeCell ref="E69:G69"/>
    <mergeCell ref="K57:M57"/>
    <mergeCell ref="C88:C90"/>
    <mergeCell ref="X57:Z57"/>
    <mergeCell ref="X63:Z63"/>
    <mergeCell ref="X69:Z69"/>
    <mergeCell ref="R78:U78"/>
    <mergeCell ref="K63:M63"/>
    <mergeCell ref="K69:M69"/>
    <mergeCell ref="E76:G76"/>
    <mergeCell ref="K76:M76"/>
    <mergeCell ref="Q57:U67"/>
    <mergeCell ref="J84:M86"/>
    <mergeCell ref="N84:O86"/>
    <mergeCell ref="Q84:U86"/>
    <mergeCell ref="X84:AB86"/>
    <mergeCell ref="C86:H86"/>
    <mergeCell ref="C85:H85"/>
    <mergeCell ref="AK45:AO46"/>
    <mergeCell ref="E57:G57"/>
    <mergeCell ref="E45:I46"/>
    <mergeCell ref="E53:G53"/>
    <mergeCell ref="AQ53:AS53"/>
    <mergeCell ref="L52:O52"/>
    <mergeCell ref="R52:U52"/>
    <mergeCell ref="AQ19:AS19"/>
    <mergeCell ref="AQ36:AU37"/>
    <mergeCell ref="AQ22:AU23"/>
    <mergeCell ref="R44:U44"/>
    <mergeCell ref="L44:O44"/>
    <mergeCell ref="AE44:AH44"/>
    <mergeCell ref="AR44:AU44"/>
    <mergeCell ref="AQ45:AU46"/>
    <mergeCell ref="K53:M53"/>
    <mergeCell ref="Q53:S53"/>
    <mergeCell ref="X53:Z53"/>
    <mergeCell ref="AD53:AF53"/>
    <mergeCell ref="AK53:AM53"/>
    <mergeCell ref="AE52:AH52"/>
    <mergeCell ref="K45:O46"/>
    <mergeCell ref="Q45:U46"/>
    <mergeCell ref="X45:AB46"/>
  </mergeCells>
  <pageMargins left="0.55118110236220474" right="0.59055118110236227" top="0.98425196850393704" bottom="0.43307086614173229" header="0.43307086614173229" footer="0.43307086614173229"/>
  <pageSetup paperSize="9" scale="18" orientation="landscape" r:id="rId1"/>
  <headerFooter>
    <oddHeader>&amp;L&amp;G&amp;C&amp;"-,Negreta"&amp;26Servei ininterromput de seguretat interior i exterior  HUAV, UdL, GSS, AP Lleida i AP Alt Pirineu i Aran - Expedient número  CSE/CC00/1101286677/22/PO
MODEL D'OFERTA ECONÒMICA&amp;R&amp;G</oddHeader>
    <oddFooter>&amp;L&amp;G</oddFooter>
  </headerFooter>
  <ignoredErrors>
    <ignoredError sqref="G91:G94" unlockedFormula="1"/>
    <ignoredError sqref="R99 R102 F124" formula="1"/>
  </ignoredError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a80b09f5-de74-4563-8137-bc61e38de36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03A19CFB575A3498B70F8DC1204AC9F" ma:contentTypeVersion="18" ma:contentTypeDescription="Crea un document nou" ma:contentTypeScope="" ma:versionID="1fe20a1fe20c1980219761394868a2d3">
  <xsd:schema xmlns:xsd="http://www.w3.org/2001/XMLSchema" xmlns:xs="http://www.w3.org/2001/XMLSchema" xmlns:p="http://schemas.microsoft.com/office/2006/metadata/properties" xmlns:ns3="a80b09f5-de74-4563-8137-bc61e38de36e" xmlns:ns4="0523126c-cce2-459f-a119-aded0ff65181" targetNamespace="http://schemas.microsoft.com/office/2006/metadata/properties" ma:root="true" ma:fieldsID="7b8ec56265e6d0d74b74af522afd1916" ns3:_="" ns4:_="">
    <xsd:import namespace="a80b09f5-de74-4563-8137-bc61e38de36e"/>
    <xsd:import namespace="0523126c-cce2-459f-a119-aded0ff6518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OCR" minOccurs="0"/>
                <xsd:element ref="ns3:_activity" minOccurs="0"/>
                <xsd:element ref="ns3:MediaServiceObjectDetectorVersions" minOccurs="0"/>
                <xsd:element ref="ns3:MediaServiceSystemTags" minOccurs="0"/>
                <xsd:element ref="ns3:MediaServiceSearchPropertie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0b09f5-de74-4563-8137-bc61e38de3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523126c-cce2-459f-a119-aded0ff65181" elementFormDefault="qualified">
    <xsd:import namespace="http://schemas.microsoft.com/office/2006/documentManagement/types"/>
    <xsd:import namespace="http://schemas.microsoft.com/office/infopath/2007/PartnerControls"/>
    <xsd:element name="SharedWithUsers" ma:index="10"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 compartit amb detalls" ma:internalName="SharedWithDetails" ma:readOnly="true">
      <xsd:simpleType>
        <xsd:restriction base="dms:Note">
          <xsd:maxLength value="255"/>
        </xsd:restriction>
      </xsd:simpleType>
    </xsd:element>
    <xsd:element name="SharingHintHash" ma:index="12" nillable="true" ma:displayName="Hash de la indicació per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4913A2-7AB0-4E65-91F0-544DB6BBF5D3}">
  <ds:schemaRefs>
    <ds:schemaRef ds:uri="http://purl.org/dc/elements/1.1/"/>
    <ds:schemaRef ds:uri="http://schemas.microsoft.com/office/infopath/2007/PartnerControls"/>
    <ds:schemaRef ds:uri="http://purl.org/dc/terms/"/>
    <ds:schemaRef ds:uri="http://purl.org/dc/dcmitype/"/>
    <ds:schemaRef ds:uri="http://www.w3.org/XML/1998/namespace"/>
    <ds:schemaRef ds:uri="0523126c-cce2-459f-a119-aded0ff65181"/>
    <ds:schemaRef ds:uri="http://schemas.microsoft.com/office/2006/documentManagement/types"/>
    <ds:schemaRef ds:uri="http://schemas.microsoft.com/office/2006/metadata/properties"/>
    <ds:schemaRef ds:uri="a80b09f5-de74-4563-8137-bc61e38de36e"/>
    <ds:schemaRef ds:uri="http://schemas.openxmlformats.org/package/2006/metadata/core-properties"/>
  </ds:schemaRefs>
</ds:datastoreItem>
</file>

<file path=customXml/itemProps2.xml><?xml version="1.0" encoding="utf-8"?>
<ds:datastoreItem xmlns:ds="http://schemas.openxmlformats.org/officeDocument/2006/customXml" ds:itemID="{BDE966B5-FE1E-4C68-B631-D147383F4F56}">
  <ds:schemaRefs>
    <ds:schemaRef ds:uri="http://schemas.microsoft.com/sharepoint/v3/contenttype/forms"/>
  </ds:schemaRefs>
</ds:datastoreItem>
</file>

<file path=customXml/itemProps3.xml><?xml version="1.0" encoding="utf-8"?>
<ds:datastoreItem xmlns:ds="http://schemas.openxmlformats.org/officeDocument/2006/customXml" ds:itemID="{6F65E91B-87EE-4507-962C-3103042D8C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0b09f5-de74-4563-8137-bc61e38de36e"/>
    <ds:schemaRef ds:uri="0523126c-cce2-459f-a119-aded0ff651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S3</vt:lpstr>
    </vt:vector>
  </TitlesOfParts>
  <Company>ICSLLEIDA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43731588D</dc:creator>
  <cp:lastModifiedBy>Xavier Vals Barberà</cp:lastModifiedBy>
  <cp:lastPrinted>2025-03-13T14:21:14Z</cp:lastPrinted>
  <dcterms:created xsi:type="dcterms:W3CDTF">2016-10-07T09:36:53Z</dcterms:created>
  <dcterms:modified xsi:type="dcterms:W3CDTF">2025-06-06T09:35:20Z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0x010100103A19CFB575A3498B70F8DC1204AC9F</vt:lpwstr>
  </property>
</Properties>
</file>