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_Assessoraments\Assessoraments\2025\AS25-003 Procediments Oberts - VNG APARCAMENTS\02_Editable\Licitació B INCENDIS\"/>
    </mc:Choice>
  </mc:AlternateContent>
  <xr:revisionPtr revIDLastSave="0" documentId="13_ncr:1_{199C95EC-DC7F-4B9B-8904-36B3D02A1A87}" xr6:coauthVersionLast="36" xr6:coauthVersionMax="36" xr10:uidLastSave="{00000000-0000-0000-0000-000000000000}"/>
  <bookViews>
    <workbookView xWindow="0" yWindow="0" windowWidth="28800" windowHeight="12225" xr2:uid="{01F0B89F-46B6-426E-BC85-66FEB5AFE607}"/>
  </bookViews>
  <sheets>
    <sheet name="Oferta Total" sheetId="10" r:id="rId1"/>
    <sheet name="Tarifa Equips" sheetId="12" r:id="rId2"/>
    <sheet name="Tarifa Manteniments plurianuals" sheetId="15" r:id="rId3"/>
    <sheet name="Tarifa Hores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0" l="1"/>
  <c r="G5" i="10" s="1"/>
  <c r="H32" i="10"/>
  <c r="I32" i="10"/>
  <c r="J32" i="10"/>
  <c r="K32" i="10"/>
  <c r="H37" i="10"/>
  <c r="I37" i="10"/>
  <c r="J37" i="10"/>
  <c r="K37" i="10"/>
  <c r="H44" i="10"/>
  <c r="I44" i="10"/>
  <c r="J44" i="10"/>
  <c r="K44" i="10"/>
  <c r="H47" i="10"/>
  <c r="I47" i="10"/>
  <c r="J47" i="10"/>
  <c r="K47" i="10"/>
  <c r="K5" i="10"/>
  <c r="J5" i="10"/>
  <c r="I5" i="10"/>
  <c r="H5" i="10"/>
  <c r="F5" i="10"/>
  <c r="K11" i="10"/>
  <c r="J11" i="10"/>
  <c r="I11" i="10"/>
  <c r="H11" i="10"/>
  <c r="F11" i="10"/>
  <c r="E11" i="10" l="1"/>
  <c r="G11" i="10" s="1"/>
  <c r="I28" i="10"/>
  <c r="K28" i="10"/>
  <c r="J28" i="10"/>
  <c r="H28" i="10"/>
  <c r="J34" i="10" l="1"/>
  <c r="I34" i="10"/>
  <c r="H34" i="10"/>
  <c r="K34" i="10"/>
  <c r="E8" i="15" l="1"/>
  <c r="G8" i="15" s="1"/>
  <c r="I8" i="15" s="1"/>
  <c r="E7" i="15"/>
  <c r="G7" i="15" s="1"/>
  <c r="I7" i="15" s="1"/>
  <c r="E5" i="15"/>
  <c r="G5" i="15" s="1"/>
  <c r="H5" i="15" s="1"/>
  <c r="E4" i="15"/>
  <c r="G4" i="15" s="1"/>
  <c r="H4" i="15" s="1"/>
  <c r="E3" i="15"/>
  <c r="E12" i="12"/>
  <c r="G12" i="12" s="1"/>
  <c r="E18" i="12"/>
  <c r="G18" i="12" s="1"/>
  <c r="E10" i="12"/>
  <c r="G10" i="12" s="1"/>
  <c r="E9" i="12"/>
  <c r="G9" i="12" s="1"/>
  <c r="E8" i="12"/>
  <c r="G8" i="12" s="1"/>
  <c r="E7" i="12"/>
  <c r="G7" i="12" s="1"/>
  <c r="E17" i="12"/>
  <c r="G17" i="12" s="1"/>
  <c r="E15" i="12"/>
  <c r="G15" i="12" s="1"/>
  <c r="E11" i="12"/>
  <c r="G11" i="12" s="1"/>
  <c r="E19" i="12"/>
  <c r="G19" i="12" s="1"/>
  <c r="E25" i="10"/>
  <c r="F17" i="10"/>
  <c r="E17" i="10"/>
  <c r="K13" i="10"/>
  <c r="K12" i="10"/>
  <c r="K10" i="10"/>
  <c r="J13" i="10"/>
  <c r="J12" i="10"/>
  <c r="J10" i="10"/>
  <c r="I13" i="10"/>
  <c r="I12" i="10"/>
  <c r="I10" i="10"/>
  <c r="H13" i="10"/>
  <c r="H12" i="10"/>
  <c r="H10" i="10"/>
  <c r="K8" i="10"/>
  <c r="K7" i="10"/>
  <c r="K6" i="10"/>
  <c r="K4" i="10"/>
  <c r="K3" i="10"/>
  <c r="J8" i="10"/>
  <c r="J7" i="10"/>
  <c r="J6" i="10"/>
  <c r="J4" i="10"/>
  <c r="J3" i="10"/>
  <c r="I8" i="10"/>
  <c r="I7" i="10"/>
  <c r="I6" i="10"/>
  <c r="I4" i="10"/>
  <c r="I3" i="10"/>
  <c r="H8" i="10"/>
  <c r="H7" i="10"/>
  <c r="H6" i="10"/>
  <c r="H4" i="10"/>
  <c r="H3" i="10"/>
  <c r="F22" i="10"/>
  <c r="E22" i="10"/>
  <c r="E20" i="12"/>
  <c r="G20" i="12" s="1"/>
  <c r="H20" i="12" s="1"/>
  <c r="E16" i="12"/>
  <c r="G16" i="12" s="1"/>
  <c r="H16" i="12" s="1"/>
  <c r="E14" i="12"/>
  <c r="G14" i="12" s="1"/>
  <c r="H14" i="12" s="1"/>
  <c r="E13" i="12"/>
  <c r="G13" i="12" s="1"/>
  <c r="I13" i="12" s="1"/>
  <c r="E6" i="12"/>
  <c r="G6" i="12" s="1"/>
  <c r="H6" i="12" s="1"/>
  <c r="E5" i="12"/>
  <c r="G5" i="12" s="1"/>
  <c r="I5" i="12" s="1"/>
  <c r="E4" i="12"/>
  <c r="G4" i="12" s="1"/>
  <c r="H4" i="12" s="1"/>
  <c r="E3" i="12"/>
  <c r="G3" i="12" s="1"/>
  <c r="H3" i="12" s="1"/>
  <c r="E3" i="11"/>
  <c r="G3" i="11" s="1"/>
  <c r="H45" i="10" l="1"/>
  <c r="I45" i="10"/>
  <c r="K45" i="10"/>
  <c r="J45" i="10"/>
  <c r="H48" i="10"/>
  <c r="I48" i="10"/>
  <c r="J48" i="10"/>
  <c r="K48" i="10"/>
  <c r="H40" i="10"/>
  <c r="J40" i="10"/>
  <c r="K40" i="10"/>
  <c r="I40" i="10"/>
  <c r="H7" i="15"/>
  <c r="J7" i="15" s="1"/>
  <c r="K7" i="15" s="1"/>
  <c r="L7" i="15" s="1"/>
  <c r="H8" i="15"/>
  <c r="J8" i="15" s="1"/>
  <c r="K8" i="15" s="1"/>
  <c r="L8" i="15" s="1"/>
  <c r="I5" i="15"/>
  <c r="J5" i="15" s="1"/>
  <c r="K5" i="15" s="1"/>
  <c r="L5" i="15" s="1"/>
  <c r="I4" i="15"/>
  <c r="J4" i="15" s="1"/>
  <c r="K4" i="15" s="1"/>
  <c r="L4" i="15" s="1"/>
  <c r="E9" i="15"/>
  <c r="G3" i="15"/>
  <c r="I12" i="12"/>
  <c r="H12" i="12"/>
  <c r="I18" i="12"/>
  <c r="H18" i="12"/>
  <c r="I7" i="12"/>
  <c r="H7" i="12"/>
  <c r="I8" i="12"/>
  <c r="H8" i="12"/>
  <c r="H9" i="12"/>
  <c r="I9" i="12"/>
  <c r="I10" i="12"/>
  <c r="H10" i="12"/>
  <c r="I17" i="12"/>
  <c r="H17" i="12"/>
  <c r="I15" i="12"/>
  <c r="H15" i="12"/>
  <c r="I11" i="12"/>
  <c r="H11" i="12"/>
  <c r="I19" i="12"/>
  <c r="H19" i="12"/>
  <c r="G17" i="10"/>
  <c r="G22" i="10"/>
  <c r="H5" i="12"/>
  <c r="J5" i="12" s="1"/>
  <c r="K5" i="12" s="1"/>
  <c r="L5" i="12" s="1"/>
  <c r="I16" i="12"/>
  <c r="J16" i="12" s="1"/>
  <c r="K16" i="12" s="1"/>
  <c r="L16" i="12" s="1"/>
  <c r="H13" i="12"/>
  <c r="J13" i="12" s="1"/>
  <c r="K13" i="12" s="1"/>
  <c r="L13" i="12" s="1"/>
  <c r="I20" i="12"/>
  <c r="J20" i="12" s="1"/>
  <c r="K20" i="12" s="1"/>
  <c r="L20" i="12" s="1"/>
  <c r="I14" i="12"/>
  <c r="J14" i="12" s="1"/>
  <c r="K14" i="12" s="1"/>
  <c r="L14" i="12" s="1"/>
  <c r="I6" i="12"/>
  <c r="J6" i="12" s="1"/>
  <c r="K6" i="12" s="1"/>
  <c r="L6" i="12" s="1"/>
  <c r="I4" i="12"/>
  <c r="J4" i="12" s="1"/>
  <c r="K4" i="12" s="1"/>
  <c r="L4" i="12" s="1"/>
  <c r="I3" i="12"/>
  <c r="J3" i="12" s="1"/>
  <c r="K3" i="12" s="1"/>
  <c r="L3" i="12" s="1"/>
  <c r="H3" i="11"/>
  <c r="I3" i="11"/>
  <c r="J3" i="11" l="1"/>
  <c r="K3" i="11" s="1"/>
  <c r="L3" i="11" s="1"/>
  <c r="I3" i="15"/>
  <c r="H3" i="15"/>
  <c r="G9" i="15"/>
  <c r="J12" i="12"/>
  <c r="K12" i="12" s="1"/>
  <c r="L12" i="12" s="1"/>
  <c r="J18" i="12"/>
  <c r="K18" i="12" s="1"/>
  <c r="L18" i="12" s="1"/>
  <c r="J10" i="12"/>
  <c r="K10" i="12" s="1"/>
  <c r="L10" i="12" s="1"/>
  <c r="J8" i="12"/>
  <c r="K8" i="12" s="1"/>
  <c r="L8" i="12" s="1"/>
  <c r="J9" i="12"/>
  <c r="K9" i="12" s="1"/>
  <c r="L9" i="12" s="1"/>
  <c r="J7" i="12"/>
  <c r="K7" i="12" s="1"/>
  <c r="L7" i="12" s="1"/>
  <c r="J17" i="12"/>
  <c r="K17" i="12" s="1"/>
  <c r="L17" i="12" s="1"/>
  <c r="J15" i="12"/>
  <c r="K15" i="12" s="1"/>
  <c r="L15" i="12" s="1"/>
  <c r="J11" i="12"/>
  <c r="K11" i="12" s="1"/>
  <c r="L11" i="12" s="1"/>
  <c r="J19" i="12"/>
  <c r="K19" i="12" s="1"/>
  <c r="L19" i="12" s="1"/>
  <c r="J3" i="15" l="1"/>
  <c r="K3" i="15" s="1"/>
  <c r="J9" i="15"/>
  <c r="K9" i="15" l="1"/>
  <c r="L3" i="15"/>
  <c r="L9" i="15" s="1"/>
  <c r="E23" i="10" l="1"/>
  <c r="F4" i="10"/>
  <c r="F6" i="10"/>
  <c r="F7" i="10"/>
  <c r="F8" i="10"/>
  <c r="F10" i="10"/>
  <c r="F12" i="10"/>
  <c r="F13" i="10"/>
  <c r="F15" i="10"/>
  <c r="F16" i="10"/>
  <c r="F18" i="10"/>
  <c r="F19" i="10"/>
  <c r="F20" i="10"/>
  <c r="F23" i="10"/>
  <c r="E20" i="10"/>
  <c r="E19" i="10"/>
  <c r="E18" i="10"/>
  <c r="E16" i="10"/>
  <c r="E15" i="10"/>
  <c r="H41" i="10" l="1"/>
  <c r="J41" i="10"/>
  <c r="K41" i="10"/>
  <c r="I41" i="10"/>
  <c r="J43" i="10"/>
  <c r="H43" i="10"/>
  <c r="I43" i="10"/>
  <c r="K43" i="10"/>
  <c r="H38" i="10"/>
  <c r="I38" i="10"/>
  <c r="K38" i="10"/>
  <c r="J38" i="10"/>
  <c r="H42" i="10"/>
  <c r="K42" i="10"/>
  <c r="I42" i="10"/>
  <c r="J42" i="10"/>
  <c r="I46" i="10"/>
  <c r="J46" i="10"/>
  <c r="K46" i="10"/>
  <c r="H46" i="10"/>
  <c r="K39" i="10"/>
  <c r="J39" i="10"/>
  <c r="I39" i="10"/>
  <c r="H39" i="10"/>
  <c r="G21" i="12"/>
  <c r="E21" i="12"/>
  <c r="E10" i="10"/>
  <c r="E12" i="10"/>
  <c r="E13" i="10"/>
  <c r="E8" i="10"/>
  <c r="E7" i="10"/>
  <c r="G19" i="10"/>
  <c r="G18" i="10"/>
  <c r="G23" i="10"/>
  <c r="I35" i="10" l="1"/>
  <c r="J35" i="10"/>
  <c r="H35" i="10"/>
  <c r="K35" i="10"/>
  <c r="K30" i="10"/>
  <c r="H30" i="10"/>
  <c r="I30" i="10"/>
  <c r="J30" i="10"/>
  <c r="K36" i="10"/>
  <c r="H36" i="10"/>
  <c r="I36" i="10"/>
  <c r="J36" i="10"/>
  <c r="I31" i="10"/>
  <c r="H31" i="10"/>
  <c r="K31" i="10"/>
  <c r="J31" i="10"/>
  <c r="I33" i="10"/>
  <c r="H33" i="10"/>
  <c r="K33" i="10"/>
  <c r="J33" i="10"/>
  <c r="G7" i="10"/>
  <c r="G12" i="10"/>
  <c r="G16" i="10"/>
  <c r="G20" i="10"/>
  <c r="G8" i="10"/>
  <c r="G10" i="10"/>
  <c r="G13" i="10"/>
  <c r="G15" i="10"/>
  <c r="J21" i="12" l="1"/>
  <c r="L21" i="12" l="1"/>
  <c r="K21" i="12"/>
  <c r="E6" i="10" l="1"/>
  <c r="E4" i="10"/>
  <c r="H29" i="10" l="1"/>
  <c r="I29" i="10"/>
  <c r="J29" i="10"/>
  <c r="K29" i="10"/>
  <c r="H27" i="10"/>
  <c r="I27" i="10"/>
  <c r="J27" i="10"/>
  <c r="K27" i="10"/>
  <c r="E4" i="11"/>
  <c r="G4" i="11" s="1"/>
  <c r="E5" i="11"/>
  <c r="G5" i="11" s="1"/>
  <c r="E6" i="11"/>
  <c r="G6" i="11" s="1"/>
  <c r="E7" i="11"/>
  <c r="G7" i="11" s="1"/>
  <c r="E8" i="11" l="1"/>
  <c r="G8" i="11"/>
  <c r="H4" i="11" l="1"/>
  <c r="H5" i="11"/>
  <c r="H6" i="11"/>
  <c r="I7" i="11"/>
  <c r="H7" i="11"/>
  <c r="I6" i="11"/>
  <c r="I5" i="11"/>
  <c r="I4" i="11"/>
  <c r="J5" i="11" l="1"/>
  <c r="K5" i="11" s="1"/>
  <c r="L5" i="11" s="1"/>
  <c r="J4" i="11"/>
  <c r="K4" i="11" s="1"/>
  <c r="L4" i="11" s="1"/>
  <c r="J7" i="11"/>
  <c r="K7" i="11" s="1"/>
  <c r="L7" i="11" s="1"/>
  <c r="J6" i="11"/>
  <c r="K6" i="11" s="1"/>
  <c r="L6" i="11" s="1"/>
  <c r="J8" i="11" l="1"/>
  <c r="L8" i="11"/>
  <c r="K8" i="11"/>
  <c r="F25" i="10" l="1"/>
  <c r="F3" i="10"/>
  <c r="E3" i="10"/>
  <c r="I26" i="10" l="1"/>
  <c r="J26" i="10"/>
  <c r="J50" i="10" s="1"/>
  <c r="G4" i="10"/>
  <c r="G6" i="10"/>
  <c r="I49" i="10"/>
  <c r="I50" i="10"/>
  <c r="G25" i="10"/>
  <c r="G3" i="10"/>
  <c r="H26" i="10"/>
  <c r="K26" i="10"/>
  <c r="J49" i="10" l="1"/>
  <c r="K49" i="10"/>
  <c r="K50" i="10"/>
  <c r="H49" i="10"/>
  <c r="H50" i="10"/>
  <c r="G49" i="10" l="1"/>
  <c r="G50" i="10"/>
  <c r="G51" i="10" l="1"/>
  <c r="G53" i="10" s="1"/>
  <c r="G52" i="10" l="1"/>
  <c r="G54" i="10" s="1"/>
  <c r="G55" i="10" s="1"/>
  <c r="G56" i="10" s="1"/>
</calcChain>
</file>

<file path=xl/sharedStrings.xml><?xml version="1.0" encoding="utf-8"?>
<sst xmlns="http://schemas.openxmlformats.org/spreadsheetml/2006/main" count="169" uniqueCount="128">
  <si>
    <t>Total Serveis Planificats 1ers 12 mesos servei</t>
  </si>
  <si>
    <t>Total Serveis planificats 2ons 12 mesos servei*</t>
  </si>
  <si>
    <t>%</t>
  </si>
  <si>
    <t xml:space="preserve">Despeses Generals </t>
  </si>
  <si>
    <t>Benefici Industrial</t>
  </si>
  <si>
    <t>Impost valor afegit IVA</t>
  </si>
  <si>
    <t>Preu ofert (IVA exclòs)</t>
  </si>
  <si>
    <t>Total Preu ofert (IVA inclòs)</t>
  </si>
  <si>
    <t>Total Serveis COSTOS DIRECTES 24 mesos Contracte</t>
  </si>
  <si>
    <t>Prestacions</t>
  </si>
  <si>
    <t>Desplaçament</t>
  </si>
  <si>
    <t>Mitja dieta</t>
  </si>
  <si>
    <t>Import ofertat (€/total)</t>
  </si>
  <si>
    <t>Baixa 
(%)</t>
  </si>
  <si>
    <t>Preu ofertat (€/ut)</t>
  </si>
  <si>
    <t>Total 
nº (ut o h)</t>
  </si>
  <si>
    <t>Hora Enginyer (Grup 1)</t>
  </si>
  <si>
    <t>Preu base 
(€/un amid)</t>
  </si>
  <si>
    <t>Tarifa de ma d'obra</t>
  </si>
  <si>
    <t>Despeses Generals</t>
  </si>
  <si>
    <t>U</t>
  </si>
  <si>
    <t>Preu actuació tipus (€)</t>
  </si>
  <si>
    <t>Costos directes (€)</t>
  </si>
  <si>
    <t>Imports a indicar al model d'oferta</t>
  </si>
  <si>
    <t>Baixa Lineal 
(%)</t>
  </si>
  <si>
    <t>PARKING PLAÇA CASERNES</t>
  </si>
  <si>
    <t>PARKING PLAÇA CHARLIE RIVEL</t>
  </si>
  <si>
    <t>PARKING PLAÇA PEIXATERIA</t>
  </si>
  <si>
    <t>Manteniment Trimestral (Taula I)</t>
  </si>
  <si>
    <t>Extintors d'incendi (ABC / CO2)</t>
  </si>
  <si>
    <t>Boques d’incendi equipades – BIE</t>
  </si>
  <si>
    <t>Sistema de proveïment d’aigua contra incendis</t>
  </si>
  <si>
    <t>Sistema de ruixadors automàtics d’aigua</t>
  </si>
  <si>
    <t>Manteniment Semestral (Taula I)</t>
  </si>
  <si>
    <t>Manteniment Anual (Taula II)</t>
  </si>
  <si>
    <t>Manteniment Quinquenal  (Taula II)</t>
  </si>
  <si>
    <t>Manteniment altres periodicitats (Taula II)</t>
  </si>
  <si>
    <t xml:space="preserve">Sistemes de ruixadors automàtics d’aigua manteniment 3 anys UNE EN 12845 </t>
  </si>
  <si>
    <t xml:space="preserve">Sistemes de ruixadors automàtics d’aigua manteniment 10 anys UNE EN 12845 </t>
  </si>
  <si>
    <t>Manteniment Anual (Taula III)</t>
  </si>
  <si>
    <t>MP-S</t>
  </si>
  <si>
    <t>MP-A</t>
  </si>
  <si>
    <t>MP-T</t>
  </si>
  <si>
    <t>MP-T1</t>
  </si>
  <si>
    <t>MP-T3</t>
  </si>
  <si>
    <t>MP-T4</t>
  </si>
  <si>
    <t>MP-T5</t>
  </si>
  <si>
    <t>MP-S4</t>
  </si>
  <si>
    <t>MP-S5</t>
  </si>
  <si>
    <t>MP-A1</t>
  </si>
  <si>
    <t>MP-A3</t>
  </si>
  <si>
    <t>MP-A4</t>
  </si>
  <si>
    <t>MP-A5</t>
  </si>
  <si>
    <t>MP-Q</t>
  </si>
  <si>
    <t>MP-Q2</t>
  </si>
  <si>
    <t>MP-RUI</t>
  </si>
  <si>
    <t>MP-RUI3</t>
  </si>
  <si>
    <t>MP-RUI10</t>
  </si>
  <si>
    <t>BIE - Manteniment BIE (25/45) segons UNE-EN 671-3</t>
  </si>
  <si>
    <t>Extintors d'incendi  - Retimbrat ABC / CO2 (fins 9 kG ABC / 5kG CO2)</t>
  </si>
  <si>
    <t>Extintors d'incendi  - Retimbrat ABC (25 kG)</t>
  </si>
  <si>
    <t>MP-Q1.1</t>
  </si>
  <si>
    <t>MP-Q1.2</t>
  </si>
  <si>
    <t>MO.1</t>
  </si>
  <si>
    <t>MO.2</t>
  </si>
  <si>
    <t>MO.3</t>
  </si>
  <si>
    <t>MO.4</t>
  </si>
  <si>
    <t>MO.5</t>
  </si>
  <si>
    <t>EQ.1</t>
  </si>
  <si>
    <t>EQ.2</t>
  </si>
  <si>
    <t>EQ.3</t>
  </si>
  <si>
    <t>EQ.4</t>
  </si>
  <si>
    <t>EQ.5</t>
  </si>
  <si>
    <t>EQ.6</t>
  </si>
  <si>
    <t>EQ.7</t>
  </si>
  <si>
    <t>EQ.8</t>
  </si>
  <si>
    <t>EQ.9</t>
  </si>
  <si>
    <t>OFICINES CARRER HAVANA</t>
  </si>
  <si>
    <t>Ma d'obra i materials (1)</t>
  </si>
  <si>
    <t>Tarifa Manteniments plurianuals</t>
  </si>
  <si>
    <t>Sistema de senyalització luminescent (oficines)</t>
  </si>
  <si>
    <t>Sistema de senyalització luminescent (aparcaments)</t>
  </si>
  <si>
    <t>Sistema de detecció i alarma Detecció CO</t>
  </si>
  <si>
    <t>Sistema de detecció i alarma Detecció Incendis</t>
  </si>
  <si>
    <t>MP-A2.1</t>
  </si>
  <si>
    <t>MP-A2.2</t>
  </si>
  <si>
    <t>Substitució etiqueta sobre vidre retolada "Rompase en caso de incendio"</t>
  </si>
  <si>
    <t>Recarrega extintor ABC (25 kG)</t>
  </si>
  <si>
    <t>Recarrega extintor ABC (6 kG)</t>
  </si>
  <si>
    <t>Recarrega extintor CO2 (2 kG)</t>
  </si>
  <si>
    <t>Recarrega extintor CO2 (5 kG)</t>
  </si>
  <si>
    <t>Substitució bateria 12V</t>
  </si>
  <si>
    <t>Substitució vidre / metacrilat armari BIE</t>
  </si>
  <si>
    <t>Armari metàl·lic per extintor 6 kG ABC</t>
  </si>
  <si>
    <t>Armari metàl·lic per extintor 5 kG CO2</t>
  </si>
  <si>
    <t>EQ.10</t>
  </si>
  <si>
    <t>EQ.11</t>
  </si>
  <si>
    <t>EQ.12</t>
  </si>
  <si>
    <t>EQ.13</t>
  </si>
  <si>
    <t>EQ.14</t>
  </si>
  <si>
    <t>EQ.15</t>
  </si>
  <si>
    <t>EQ.16</t>
  </si>
  <si>
    <t>EQ.17</t>
  </si>
  <si>
    <t>EQ.18</t>
  </si>
  <si>
    <t>*Els preus inclouen tots els costos derivats de l'actuació (materials, ma d'obra, desplaçaments, tractament de residus i petit material o accessoris si són requerits)</t>
  </si>
  <si>
    <t>Substitució extintor ABC (6 kG)</t>
  </si>
  <si>
    <t>Substitució extintor ABC (25 kG amb rodes)</t>
  </si>
  <si>
    <t>Substitució extintor CO2 (2 kG)</t>
  </si>
  <si>
    <t>Substitució extintor CO2 (5 kG)</t>
  </si>
  <si>
    <t>Substitució mànega per BIE (25)</t>
  </si>
  <si>
    <t>Substitució mànega per BIE (45)</t>
  </si>
  <si>
    <t>Substitució detector (fums/optic)</t>
  </si>
  <si>
    <t xml:space="preserve">Substitució senyal (fotoluminiscent) classe A 210 x 300 mm </t>
  </si>
  <si>
    <t>Hora Oficial 1a (Grup 5)</t>
  </si>
  <si>
    <t>Hora Oficial 2a (Grup 6)</t>
  </si>
  <si>
    <t>Total Serveis planificats 2ons 12 mesos servei</t>
  </si>
  <si>
    <t>Tarifa Substitució o reparació equips*</t>
  </si>
  <si>
    <t>MC</t>
  </si>
  <si>
    <t>MP-A6.1</t>
  </si>
  <si>
    <t>MP-A6.2</t>
  </si>
  <si>
    <t>Preus per justificació partida MC</t>
  </si>
  <si>
    <t>(1) Import màxim no SUBJECTE A BAIXA. Despesa a justificar (DAJ) amb pressupost segons tarifes ma d'obra, tarifes de manteniments plurianuals, tarifa de substitució d'equips i factures materials (en cas de no estar tarifat previament).</t>
  </si>
  <si>
    <t>Manteniments plurianuals, correctius i substitució equips</t>
  </si>
  <si>
    <t>MP-S2.1</t>
  </si>
  <si>
    <t>MP-S2.2</t>
  </si>
  <si>
    <t>MP-T2.1</t>
  </si>
  <si>
    <t>MP-T2.2</t>
  </si>
  <si>
    <t>Substitució polsador alarma convencional rearmable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</si>
</sst>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8" formatCode="#,##0.00\ &quot;€&quot;;[Red]\-#,##0.00\ &quot;€&quot;"/>
    <numFmt numFmtId="164" formatCode="#,##0.00\ &quot;€/ut&quot;"/>
    <numFmt numFmtId="165" formatCode="#,##0.00\ &quot;€/h&quot;"/>
    <numFmt numFmtId="166" formatCode="#,##0\ &quot;ut&quot;"/>
    <numFmt numFmtId="167" formatCode="#,##0\ &quot;h&quot;"/>
    <numFmt numFmtId="168" formatCode="#,##0.00\ &quot;€/km&quot;"/>
    <numFmt numFmtId="169" formatCode="#,##0.00\ &quot;km&quot;"/>
    <numFmt numFmtId="170" formatCode="#,##0.00\ &quot;€/dia&quot;"/>
    <numFmt numFmtId="171" formatCode="#,##0\ &quot;dia&quot;"/>
    <numFmt numFmtId="172" formatCode="#,##0.00\ &quot;€/DAJ&quot;"/>
    <numFmt numFmtId="173" formatCode="0\ &quot;%&quot;"/>
    <numFmt numFmtId="174" formatCode="#,##0.00\ &quot;DAJ&quot;"/>
    <numFmt numFmtId="175" formatCode="#,##0.0\ &quot;DAJ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1" xfId="0" applyBorder="1"/>
    <xf numFmtId="8" fontId="0" fillId="0" borderId="1" xfId="0" applyNumberFormat="1" applyFill="1" applyBorder="1" applyAlignment="1">
      <alignment horizontal="center"/>
    </xf>
    <xf numFmtId="8" fontId="0" fillId="0" borderId="3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4" borderId="1" xfId="0" applyFill="1" applyBorder="1"/>
    <xf numFmtId="8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8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8" fontId="0" fillId="6" borderId="1" xfId="0" applyNumberForma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/>
    <xf numFmtId="0" fontId="2" fillId="4" borderId="1" xfId="0" applyFont="1" applyFill="1" applyBorder="1"/>
    <xf numFmtId="0" fontId="5" fillId="0" borderId="0" xfId="0" applyFont="1" applyAlignment="1">
      <alignment horizontal="right"/>
    </xf>
    <xf numFmtId="8" fontId="2" fillId="7" borderId="1" xfId="0" applyNumberFormat="1" applyFont="1" applyFill="1" applyBorder="1" applyAlignment="1">
      <alignment horizontal="center"/>
    </xf>
    <xf numFmtId="0" fontId="0" fillId="0" borderId="0" xfId="0" quotePrefix="1" applyFont="1" applyAlignment="1">
      <alignment horizontal="left"/>
    </xf>
    <xf numFmtId="8" fontId="0" fillId="0" borderId="0" xfId="0" applyNumberFormat="1"/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wrapText="1"/>
    </xf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6" borderId="1" xfId="0" applyNumberFormat="1" applyFill="1" applyBorder="1" applyAlignment="1">
      <alignment horizontal="center"/>
    </xf>
    <xf numFmtId="173" fontId="0" fillId="6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74" fontId="0" fillId="0" borderId="1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9" fontId="3" fillId="3" borderId="2" xfId="1" applyFont="1" applyFill="1" applyBorder="1" applyAlignment="1" applyProtection="1">
      <alignment horizontal="center" vertical="center"/>
      <protection locked="0"/>
    </xf>
    <xf numFmtId="8" fontId="6" fillId="8" borderId="1" xfId="2" applyNumberFormat="1" applyBorder="1" applyAlignment="1">
      <alignment horizontal="center"/>
    </xf>
    <xf numFmtId="173" fontId="6" fillId="8" borderId="1" xfId="2" applyNumberFormat="1" applyBorder="1" applyAlignment="1">
      <alignment horizontal="center"/>
    </xf>
    <xf numFmtId="0" fontId="6" fillId="8" borderId="1" xfId="2" applyNumberFormat="1" applyBorder="1" applyAlignment="1">
      <alignment horizontal="center"/>
    </xf>
    <xf numFmtId="0" fontId="4" fillId="0" borderId="0" xfId="0" applyFont="1" applyAlignment="1">
      <alignment horizontal="right"/>
    </xf>
    <xf numFmtId="9" fontId="3" fillId="3" borderId="1" xfId="1" applyFont="1" applyFill="1" applyBorder="1" applyAlignment="1" applyProtection="1">
      <alignment horizontal="center" vertical="center"/>
      <protection locked="0"/>
    </xf>
    <xf numFmtId="8" fontId="2" fillId="2" borderId="8" xfId="0" applyNumberFormat="1" applyFont="1" applyFill="1" applyBorder="1" applyAlignment="1">
      <alignment horizontal="center"/>
    </xf>
    <xf numFmtId="8" fontId="2" fillId="2" borderId="9" xfId="0" applyNumberFormat="1" applyFont="1" applyFill="1" applyBorder="1" applyAlignment="1">
      <alignment horizontal="center"/>
    </xf>
    <xf numFmtId="8" fontId="2" fillId="2" borderId="10" xfId="0" applyNumberFormat="1" applyFont="1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left" vertical="top" wrapText="1"/>
    </xf>
    <xf numFmtId="0" fontId="7" fillId="0" borderId="7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8" fontId="0" fillId="2" borderId="2" xfId="0" applyNumberFormat="1" applyFill="1" applyBorder="1" applyAlignment="1">
      <alignment horizontal="center"/>
    </xf>
    <xf numFmtId="9" fontId="3" fillId="3" borderId="1" xfId="1" applyFont="1" applyFill="1" applyBorder="1" applyAlignment="1" applyProtection="1">
      <alignment horizontal="center"/>
      <protection locked="0"/>
    </xf>
  </cellXfs>
  <cellStyles count="3">
    <cellStyle name="Bueno" xfId="2" builtinId="2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4932-D271-4FC3-89B6-270EFB3F7D1C}">
  <sheetPr>
    <pageSetUpPr fitToPage="1"/>
  </sheetPr>
  <dimension ref="A1:O71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4" sqref="D24"/>
    </sheetView>
  </sheetViews>
  <sheetFormatPr baseColWidth="10" defaultRowHeight="15" outlineLevelRow="1" x14ac:dyDescent="0.25"/>
  <cols>
    <col min="1" max="1" width="10.7109375" customWidth="1"/>
    <col min="2" max="2" width="81.7109375" bestFit="1" customWidth="1"/>
    <col min="3" max="3" width="17" customWidth="1"/>
    <col min="4" max="4" width="10.42578125" customWidth="1"/>
    <col min="5" max="5" width="15" customWidth="1"/>
    <col min="6" max="6" width="11.42578125" customWidth="1"/>
    <col min="7" max="7" width="15.28515625" customWidth="1"/>
    <col min="8" max="11" width="18.85546875" style="1" customWidth="1"/>
  </cols>
  <sheetData>
    <row r="1" spans="1:14" ht="30" x14ac:dyDescent="0.45">
      <c r="B1" s="26" t="s">
        <v>9</v>
      </c>
      <c r="C1" s="41" t="s">
        <v>17</v>
      </c>
      <c r="D1" s="41" t="s">
        <v>13</v>
      </c>
      <c r="E1" s="41" t="s">
        <v>14</v>
      </c>
      <c r="F1" s="41" t="s">
        <v>15</v>
      </c>
      <c r="G1" s="41" t="s">
        <v>12</v>
      </c>
      <c r="H1" s="41" t="s">
        <v>25</v>
      </c>
      <c r="I1" s="41" t="s">
        <v>26</v>
      </c>
      <c r="J1" s="41" t="s">
        <v>27</v>
      </c>
      <c r="K1" s="41" t="s">
        <v>77</v>
      </c>
    </row>
    <row r="2" spans="1:14" x14ac:dyDescent="0.25">
      <c r="A2" s="10" t="s">
        <v>42</v>
      </c>
      <c r="B2" s="21" t="s">
        <v>28</v>
      </c>
      <c r="C2" s="11"/>
      <c r="D2" s="11"/>
      <c r="E2" s="11"/>
      <c r="F2" s="12"/>
      <c r="G2" s="13"/>
      <c r="H2" s="12"/>
      <c r="I2" s="12"/>
      <c r="J2" s="12"/>
      <c r="K2" s="12"/>
      <c r="M2" s="25"/>
      <c r="N2" s="25"/>
    </row>
    <row r="3" spans="1:14" x14ac:dyDescent="0.25">
      <c r="A3" s="5" t="s">
        <v>43</v>
      </c>
      <c r="B3" s="38" t="s">
        <v>29</v>
      </c>
      <c r="C3" s="29">
        <v>2.13</v>
      </c>
      <c r="D3" s="66">
        <v>0</v>
      </c>
      <c r="E3" s="29">
        <f>ROUND(C3*(1-D3),2)</f>
        <v>2.13</v>
      </c>
      <c r="F3" s="31">
        <f t="shared" ref="F3:F8" si="0">SUM(H3:K3)</f>
        <v>306</v>
      </c>
      <c r="G3" s="9">
        <f t="shared" ref="G3:G23" si="1">E3*F3</f>
        <v>651.78</v>
      </c>
      <c r="H3" s="31">
        <f t="shared" ref="H3:K8" si="2">H15*3</f>
        <v>114</v>
      </c>
      <c r="I3" s="31">
        <f t="shared" si="2"/>
        <v>108</v>
      </c>
      <c r="J3" s="31">
        <f t="shared" si="2"/>
        <v>78</v>
      </c>
      <c r="K3" s="31">
        <f t="shared" si="2"/>
        <v>6</v>
      </c>
      <c r="M3" s="25"/>
    </row>
    <row r="4" spans="1:14" x14ac:dyDescent="0.25">
      <c r="A4" s="5" t="s">
        <v>125</v>
      </c>
      <c r="B4" s="38" t="s">
        <v>83</v>
      </c>
      <c r="C4" s="29">
        <v>45</v>
      </c>
      <c r="D4" s="66">
        <v>0</v>
      </c>
      <c r="E4" s="29">
        <f t="shared" ref="E4:E23" si="3">ROUND(C4*(1-D4),2)</f>
        <v>45</v>
      </c>
      <c r="F4" s="31">
        <f t="shared" si="0"/>
        <v>12</v>
      </c>
      <c r="G4" s="9">
        <f t="shared" si="1"/>
        <v>540</v>
      </c>
      <c r="H4" s="31">
        <f t="shared" si="2"/>
        <v>3</v>
      </c>
      <c r="I4" s="31">
        <f t="shared" si="2"/>
        <v>6</v>
      </c>
      <c r="J4" s="31">
        <f t="shared" si="2"/>
        <v>3</v>
      </c>
      <c r="K4" s="31">
        <f t="shared" si="2"/>
        <v>0</v>
      </c>
    </row>
    <row r="5" spans="1:14" x14ac:dyDescent="0.25">
      <c r="A5" s="5" t="s">
        <v>126</v>
      </c>
      <c r="B5" s="38" t="s">
        <v>82</v>
      </c>
      <c r="C5" s="29">
        <v>27.5</v>
      </c>
      <c r="D5" s="66">
        <v>0</v>
      </c>
      <c r="E5" s="29">
        <f t="shared" ref="E5" si="4">ROUND(C5*(1-D5),2)</f>
        <v>27.5</v>
      </c>
      <c r="F5" s="31">
        <f t="shared" si="0"/>
        <v>15</v>
      </c>
      <c r="G5" s="9">
        <f t="shared" ref="G5" si="5">E5*F5</f>
        <v>412.5</v>
      </c>
      <c r="H5" s="31">
        <f t="shared" si="2"/>
        <v>6</v>
      </c>
      <c r="I5" s="31">
        <f t="shared" si="2"/>
        <v>6</v>
      </c>
      <c r="J5" s="31">
        <f t="shared" si="2"/>
        <v>3</v>
      </c>
      <c r="K5" s="31">
        <f t="shared" si="2"/>
        <v>0</v>
      </c>
    </row>
    <row r="6" spans="1:14" x14ac:dyDescent="0.25">
      <c r="A6" s="5" t="s">
        <v>44</v>
      </c>
      <c r="B6" s="38" t="s">
        <v>30</v>
      </c>
      <c r="C6" s="29">
        <v>3.25</v>
      </c>
      <c r="D6" s="66">
        <v>0</v>
      </c>
      <c r="E6" s="29">
        <f t="shared" si="3"/>
        <v>3.25</v>
      </c>
      <c r="F6" s="31">
        <f t="shared" si="0"/>
        <v>63</v>
      </c>
      <c r="G6" s="9">
        <f t="shared" si="1"/>
        <v>204.75</v>
      </c>
      <c r="H6" s="31">
        <f t="shared" si="2"/>
        <v>27</v>
      </c>
      <c r="I6" s="31">
        <f t="shared" si="2"/>
        <v>24</v>
      </c>
      <c r="J6" s="31">
        <f t="shared" si="2"/>
        <v>12</v>
      </c>
      <c r="K6" s="31">
        <f t="shared" si="2"/>
        <v>0</v>
      </c>
    </row>
    <row r="7" spans="1:14" x14ac:dyDescent="0.25">
      <c r="A7" s="5" t="s">
        <v>45</v>
      </c>
      <c r="B7" s="38" t="s">
        <v>31</v>
      </c>
      <c r="C7" s="29">
        <v>105</v>
      </c>
      <c r="D7" s="66">
        <v>0</v>
      </c>
      <c r="E7" s="29">
        <f t="shared" si="3"/>
        <v>105</v>
      </c>
      <c r="F7" s="31">
        <f t="shared" si="0"/>
        <v>9</v>
      </c>
      <c r="G7" s="9">
        <f t="shared" si="1"/>
        <v>945</v>
      </c>
      <c r="H7" s="31">
        <f t="shared" si="2"/>
        <v>3</v>
      </c>
      <c r="I7" s="31">
        <f t="shared" si="2"/>
        <v>3</v>
      </c>
      <c r="J7" s="31">
        <f t="shared" si="2"/>
        <v>3</v>
      </c>
      <c r="K7" s="31">
        <f t="shared" si="2"/>
        <v>0</v>
      </c>
    </row>
    <row r="8" spans="1:14" x14ac:dyDescent="0.25">
      <c r="A8" s="5" t="s">
        <v>46</v>
      </c>
      <c r="B8" s="38" t="s">
        <v>32</v>
      </c>
      <c r="C8" s="29">
        <v>120</v>
      </c>
      <c r="D8" s="66">
        <v>0</v>
      </c>
      <c r="E8" s="29">
        <f t="shared" si="3"/>
        <v>120</v>
      </c>
      <c r="F8" s="31">
        <f t="shared" si="0"/>
        <v>3</v>
      </c>
      <c r="G8" s="9">
        <f t="shared" si="1"/>
        <v>360</v>
      </c>
      <c r="H8" s="31">
        <f t="shared" si="2"/>
        <v>3</v>
      </c>
      <c r="I8" s="31">
        <f t="shared" si="2"/>
        <v>0</v>
      </c>
      <c r="J8" s="31">
        <f t="shared" si="2"/>
        <v>0</v>
      </c>
      <c r="K8" s="31">
        <f t="shared" si="2"/>
        <v>0</v>
      </c>
    </row>
    <row r="9" spans="1:14" x14ac:dyDescent="0.25">
      <c r="A9" s="10" t="s">
        <v>40</v>
      </c>
      <c r="B9" s="21" t="s">
        <v>33</v>
      </c>
      <c r="C9" s="11"/>
      <c r="D9" s="11"/>
      <c r="E9" s="11"/>
      <c r="F9" s="12"/>
      <c r="G9" s="13"/>
      <c r="H9" s="12"/>
      <c r="I9" s="12"/>
      <c r="J9" s="12"/>
      <c r="K9" s="12"/>
      <c r="M9" s="25"/>
      <c r="N9" s="25"/>
    </row>
    <row r="10" spans="1:14" x14ac:dyDescent="0.25">
      <c r="A10" s="5" t="s">
        <v>123</v>
      </c>
      <c r="B10" s="38" t="s">
        <v>83</v>
      </c>
      <c r="C10" s="29">
        <v>45</v>
      </c>
      <c r="D10" s="66">
        <v>0</v>
      </c>
      <c r="E10" s="29">
        <f t="shared" si="3"/>
        <v>45</v>
      </c>
      <c r="F10" s="31">
        <f>SUM(H10:K10)</f>
        <v>4</v>
      </c>
      <c r="G10" s="9">
        <f t="shared" si="1"/>
        <v>180</v>
      </c>
      <c r="H10" s="31">
        <f t="shared" ref="H10:K11" si="6">H16</f>
        <v>1</v>
      </c>
      <c r="I10" s="31">
        <f t="shared" si="6"/>
        <v>2</v>
      </c>
      <c r="J10" s="31">
        <f t="shared" si="6"/>
        <v>1</v>
      </c>
      <c r="K10" s="31">
        <f t="shared" si="6"/>
        <v>0</v>
      </c>
    </row>
    <row r="11" spans="1:14" x14ac:dyDescent="0.25">
      <c r="A11" s="5" t="s">
        <v>124</v>
      </c>
      <c r="B11" s="38" t="s">
        <v>82</v>
      </c>
      <c r="C11" s="29">
        <v>27.5</v>
      </c>
      <c r="D11" s="66">
        <v>0</v>
      </c>
      <c r="E11" s="29">
        <f t="shared" ref="E11" si="7">ROUND(C11*(1-D11),2)</f>
        <v>27.5</v>
      </c>
      <c r="F11" s="31">
        <f>SUM(H11:K11)</f>
        <v>5</v>
      </c>
      <c r="G11" s="9">
        <f t="shared" ref="G11" si="8">E11*F11</f>
        <v>137.5</v>
      </c>
      <c r="H11" s="31">
        <f t="shared" si="6"/>
        <v>2</v>
      </c>
      <c r="I11" s="31">
        <f t="shared" si="6"/>
        <v>2</v>
      </c>
      <c r="J11" s="31">
        <f t="shared" si="6"/>
        <v>1</v>
      </c>
      <c r="K11" s="31">
        <f t="shared" si="6"/>
        <v>0</v>
      </c>
    </row>
    <row r="12" spans="1:14" x14ac:dyDescent="0.25">
      <c r="A12" s="5" t="s">
        <v>47</v>
      </c>
      <c r="B12" s="38" t="s">
        <v>31</v>
      </c>
      <c r="C12" s="29">
        <v>105</v>
      </c>
      <c r="D12" s="66">
        <v>0</v>
      </c>
      <c r="E12" s="29">
        <f t="shared" si="3"/>
        <v>105</v>
      </c>
      <c r="F12" s="31">
        <f>SUM(H12:K12)</f>
        <v>3</v>
      </c>
      <c r="G12" s="9">
        <f t="shared" si="1"/>
        <v>315</v>
      </c>
      <c r="H12" s="31">
        <f t="shared" ref="H12:K13" si="9">H19</f>
        <v>1</v>
      </c>
      <c r="I12" s="31">
        <f t="shared" si="9"/>
        <v>1</v>
      </c>
      <c r="J12" s="31">
        <f t="shared" si="9"/>
        <v>1</v>
      </c>
      <c r="K12" s="31">
        <f t="shared" si="9"/>
        <v>0</v>
      </c>
    </row>
    <row r="13" spans="1:14" x14ac:dyDescent="0.25">
      <c r="A13" s="5" t="s">
        <v>48</v>
      </c>
      <c r="B13" s="38" t="s">
        <v>32</v>
      </c>
      <c r="C13" s="29">
        <v>120</v>
      </c>
      <c r="D13" s="66">
        <v>0</v>
      </c>
      <c r="E13" s="29">
        <f t="shared" si="3"/>
        <v>120</v>
      </c>
      <c r="F13" s="31">
        <f>SUM(H13:K13)</f>
        <v>1</v>
      </c>
      <c r="G13" s="9">
        <f t="shared" si="1"/>
        <v>120</v>
      </c>
      <c r="H13" s="31">
        <f t="shared" si="9"/>
        <v>1</v>
      </c>
      <c r="I13" s="31">
        <f t="shared" si="9"/>
        <v>0</v>
      </c>
      <c r="J13" s="31">
        <f t="shared" si="9"/>
        <v>0</v>
      </c>
      <c r="K13" s="31">
        <f t="shared" si="9"/>
        <v>0</v>
      </c>
    </row>
    <row r="14" spans="1:14" x14ac:dyDescent="0.25">
      <c r="A14" s="10" t="s">
        <v>41</v>
      </c>
      <c r="B14" s="21" t="s">
        <v>34</v>
      </c>
      <c r="C14" s="11"/>
      <c r="D14" s="11"/>
      <c r="E14" s="11"/>
      <c r="F14" s="12"/>
      <c r="G14" s="13"/>
      <c r="H14" s="12"/>
      <c r="I14" s="12"/>
      <c r="J14" s="12"/>
      <c r="K14" s="12"/>
      <c r="M14" s="25"/>
      <c r="N14" s="25"/>
    </row>
    <row r="15" spans="1:14" x14ac:dyDescent="0.25">
      <c r="A15" s="5" t="s">
        <v>49</v>
      </c>
      <c r="B15" s="38" t="s">
        <v>29</v>
      </c>
      <c r="C15" s="29">
        <v>4.25</v>
      </c>
      <c r="D15" s="66">
        <v>0</v>
      </c>
      <c r="E15" s="29">
        <f t="shared" si="3"/>
        <v>4.25</v>
      </c>
      <c r="F15" s="31">
        <f t="shared" ref="F15:F20" si="10">SUM(H15:K15)</f>
        <v>102</v>
      </c>
      <c r="G15" s="9">
        <f t="shared" si="1"/>
        <v>433.5</v>
      </c>
      <c r="H15" s="31">
        <v>38</v>
      </c>
      <c r="I15" s="31">
        <v>36</v>
      </c>
      <c r="J15" s="31">
        <v>26</v>
      </c>
      <c r="K15" s="31">
        <v>2</v>
      </c>
    </row>
    <row r="16" spans="1:14" x14ac:dyDescent="0.25">
      <c r="A16" s="5" t="s">
        <v>84</v>
      </c>
      <c r="B16" s="38" t="s">
        <v>83</v>
      </c>
      <c r="C16" s="29">
        <v>90</v>
      </c>
      <c r="D16" s="66">
        <v>0</v>
      </c>
      <c r="E16" s="29">
        <f t="shared" si="3"/>
        <v>90</v>
      </c>
      <c r="F16" s="31">
        <f t="shared" si="10"/>
        <v>4</v>
      </c>
      <c r="G16" s="9">
        <f t="shared" si="1"/>
        <v>360</v>
      </c>
      <c r="H16" s="31">
        <v>1</v>
      </c>
      <c r="I16" s="31">
        <v>2</v>
      </c>
      <c r="J16" s="31">
        <v>1</v>
      </c>
      <c r="K16" s="31">
        <v>0</v>
      </c>
    </row>
    <row r="17" spans="1:14" x14ac:dyDescent="0.25">
      <c r="A17" s="5" t="s">
        <v>85</v>
      </c>
      <c r="B17" s="38" t="s">
        <v>82</v>
      </c>
      <c r="C17" s="29">
        <v>55</v>
      </c>
      <c r="D17" s="66">
        <v>0</v>
      </c>
      <c r="E17" s="29">
        <f t="shared" ref="E17" si="11">ROUND(C17*(1-D17),2)</f>
        <v>55</v>
      </c>
      <c r="F17" s="31">
        <f t="shared" si="10"/>
        <v>5</v>
      </c>
      <c r="G17" s="9">
        <f t="shared" ref="G17" si="12">E17*F17</f>
        <v>275</v>
      </c>
      <c r="H17" s="31">
        <v>2</v>
      </c>
      <c r="I17" s="31">
        <v>2</v>
      </c>
      <c r="J17" s="31">
        <v>1</v>
      </c>
      <c r="K17" s="31">
        <v>0</v>
      </c>
    </row>
    <row r="18" spans="1:14" x14ac:dyDescent="0.25">
      <c r="A18" s="5" t="s">
        <v>50</v>
      </c>
      <c r="B18" s="38" t="s">
        <v>30</v>
      </c>
      <c r="C18" s="29">
        <v>6.5</v>
      </c>
      <c r="D18" s="66">
        <v>0</v>
      </c>
      <c r="E18" s="29">
        <f t="shared" si="3"/>
        <v>6.5</v>
      </c>
      <c r="F18" s="31">
        <f t="shared" si="10"/>
        <v>21</v>
      </c>
      <c r="G18" s="9">
        <f t="shared" si="1"/>
        <v>136.5</v>
      </c>
      <c r="H18" s="31">
        <v>9</v>
      </c>
      <c r="I18" s="31">
        <v>8</v>
      </c>
      <c r="J18" s="31">
        <v>4</v>
      </c>
      <c r="K18" s="31">
        <v>0</v>
      </c>
    </row>
    <row r="19" spans="1:14" x14ac:dyDescent="0.25">
      <c r="A19" s="5" t="s">
        <v>51</v>
      </c>
      <c r="B19" s="38" t="s">
        <v>31</v>
      </c>
      <c r="C19" s="29">
        <v>210</v>
      </c>
      <c r="D19" s="66">
        <v>0</v>
      </c>
      <c r="E19" s="29">
        <f t="shared" si="3"/>
        <v>210</v>
      </c>
      <c r="F19" s="31">
        <f t="shared" si="10"/>
        <v>3</v>
      </c>
      <c r="G19" s="9">
        <f t="shared" si="1"/>
        <v>630</v>
      </c>
      <c r="H19" s="31">
        <v>1</v>
      </c>
      <c r="I19" s="31">
        <v>1</v>
      </c>
      <c r="J19" s="31">
        <v>1</v>
      </c>
      <c r="K19" s="31">
        <v>0</v>
      </c>
    </row>
    <row r="20" spans="1:14" x14ac:dyDescent="0.25">
      <c r="A20" s="5" t="s">
        <v>52</v>
      </c>
      <c r="B20" s="38" t="s">
        <v>32</v>
      </c>
      <c r="C20" s="29">
        <v>240</v>
      </c>
      <c r="D20" s="66">
        <v>0</v>
      </c>
      <c r="E20" s="29">
        <f t="shared" si="3"/>
        <v>240</v>
      </c>
      <c r="F20" s="31">
        <f t="shared" si="10"/>
        <v>1</v>
      </c>
      <c r="G20" s="9">
        <f t="shared" si="1"/>
        <v>240</v>
      </c>
      <c r="H20" s="31">
        <v>1</v>
      </c>
      <c r="I20" s="31">
        <v>0</v>
      </c>
      <c r="J20" s="31">
        <v>0</v>
      </c>
      <c r="K20" s="31">
        <v>0</v>
      </c>
    </row>
    <row r="21" spans="1:14" x14ac:dyDescent="0.25">
      <c r="A21" s="10" t="s">
        <v>41</v>
      </c>
      <c r="B21" s="21" t="s">
        <v>39</v>
      </c>
      <c r="C21" s="11"/>
      <c r="D21" s="11"/>
      <c r="E21" s="11"/>
      <c r="F21" s="12"/>
      <c r="G21" s="13"/>
      <c r="H21" s="12"/>
      <c r="I21" s="12"/>
      <c r="J21" s="12"/>
      <c r="K21" s="12"/>
      <c r="M21" s="25"/>
      <c r="N21" s="25"/>
    </row>
    <row r="22" spans="1:14" x14ac:dyDescent="0.25">
      <c r="A22" s="5" t="s">
        <v>118</v>
      </c>
      <c r="B22" s="38" t="s">
        <v>81</v>
      </c>
      <c r="C22" s="29">
        <v>45</v>
      </c>
      <c r="D22" s="66">
        <v>0</v>
      </c>
      <c r="E22" s="29">
        <f t="shared" ref="E22" si="13">ROUND(C22*(1-D22),2)</f>
        <v>45</v>
      </c>
      <c r="F22" s="31">
        <f>SUM(H22:K22)</f>
        <v>3</v>
      </c>
      <c r="G22" s="9">
        <f t="shared" ref="G22" si="14">E22*F22</f>
        <v>135</v>
      </c>
      <c r="H22" s="31">
        <v>1</v>
      </c>
      <c r="I22" s="31">
        <v>1</v>
      </c>
      <c r="J22" s="31">
        <v>1</v>
      </c>
      <c r="K22" s="31"/>
    </row>
    <row r="23" spans="1:14" x14ac:dyDescent="0.25">
      <c r="A23" s="5" t="s">
        <v>119</v>
      </c>
      <c r="B23" s="38" t="s">
        <v>80</v>
      </c>
      <c r="C23" s="29">
        <v>5</v>
      </c>
      <c r="D23" s="66">
        <v>0</v>
      </c>
      <c r="E23" s="29">
        <f t="shared" si="3"/>
        <v>5</v>
      </c>
      <c r="F23" s="31">
        <f>SUM(H23:K23)</f>
        <v>1</v>
      </c>
      <c r="G23" s="9">
        <f t="shared" si="1"/>
        <v>5</v>
      </c>
      <c r="H23" s="31"/>
      <c r="I23" s="31"/>
      <c r="J23" s="31"/>
      <c r="K23" s="31">
        <v>1</v>
      </c>
    </row>
    <row r="24" spans="1:14" x14ac:dyDescent="0.25">
      <c r="A24" s="14"/>
      <c r="B24" s="20" t="s">
        <v>122</v>
      </c>
      <c r="C24" s="15"/>
      <c r="D24" s="15"/>
      <c r="E24" s="15"/>
      <c r="F24" s="15"/>
      <c r="G24" s="15"/>
      <c r="H24" s="16"/>
      <c r="I24" s="16"/>
      <c r="J24" s="16"/>
      <c r="K24" s="16"/>
      <c r="M24" s="25"/>
    </row>
    <row r="25" spans="1:14" x14ac:dyDescent="0.25">
      <c r="A25" s="5" t="s">
        <v>117</v>
      </c>
      <c r="B25" s="5" t="s">
        <v>78</v>
      </c>
      <c r="C25" s="37">
        <v>6000</v>
      </c>
      <c r="D25" s="28"/>
      <c r="E25" s="37">
        <f>C25</f>
        <v>6000</v>
      </c>
      <c r="F25" s="43">
        <f>SUM(H25:K25)</f>
        <v>1</v>
      </c>
      <c r="G25" s="9">
        <f t="shared" ref="G25" si="15">E25*F25</f>
        <v>6000</v>
      </c>
      <c r="H25" s="42">
        <v>0.38</v>
      </c>
      <c r="I25" s="42">
        <v>0.36</v>
      </c>
      <c r="J25" s="42">
        <v>0.25</v>
      </c>
      <c r="K25" s="42">
        <v>0.01</v>
      </c>
    </row>
    <row r="26" spans="1:14" hidden="1" outlineLevel="1" x14ac:dyDescent="0.25">
      <c r="A26" s="5"/>
      <c r="B26" s="4"/>
      <c r="C26" s="4"/>
      <c r="D26" s="4"/>
      <c r="E26" s="4"/>
      <c r="F26" s="4"/>
      <c r="G26" s="4"/>
      <c r="H26" s="7">
        <f>H3*$E3</f>
        <v>242.82</v>
      </c>
      <c r="I26" s="7">
        <f>I3*$E3</f>
        <v>230.04</v>
      </c>
      <c r="J26" s="7">
        <f>J3*$E3</f>
        <v>166.14</v>
      </c>
      <c r="K26" s="7">
        <f>K3*$E3</f>
        <v>12.78</v>
      </c>
      <c r="M26" s="25"/>
    </row>
    <row r="27" spans="1:14" hidden="1" outlineLevel="1" x14ac:dyDescent="0.25">
      <c r="A27" s="5"/>
      <c r="B27" s="4"/>
      <c r="C27" s="4"/>
      <c r="D27" s="4"/>
      <c r="E27" s="4"/>
      <c r="F27" s="4"/>
      <c r="G27" s="4"/>
      <c r="H27" s="7">
        <f t="shared" ref="H27:K27" si="16">H4*$E4</f>
        <v>135</v>
      </c>
      <c r="I27" s="7">
        <f t="shared" si="16"/>
        <v>270</v>
      </c>
      <c r="J27" s="7">
        <f t="shared" si="16"/>
        <v>135</v>
      </c>
      <c r="K27" s="7">
        <f t="shared" si="16"/>
        <v>0</v>
      </c>
      <c r="M27" s="25"/>
    </row>
    <row r="28" spans="1:14" hidden="1" outlineLevel="1" x14ac:dyDescent="0.25">
      <c r="A28" s="5"/>
      <c r="B28" s="4"/>
      <c r="C28" s="4"/>
      <c r="D28" s="4"/>
      <c r="E28" s="4"/>
      <c r="F28" s="4"/>
      <c r="G28" s="4"/>
      <c r="H28" s="7">
        <f t="shared" ref="H28:K28" si="17">H5*$E5</f>
        <v>165</v>
      </c>
      <c r="I28" s="7">
        <f t="shared" si="17"/>
        <v>165</v>
      </c>
      <c r="J28" s="7">
        <f t="shared" si="17"/>
        <v>82.5</v>
      </c>
      <c r="K28" s="7">
        <f t="shared" si="17"/>
        <v>0</v>
      </c>
      <c r="M28" s="25"/>
    </row>
    <row r="29" spans="1:14" hidden="1" outlineLevel="1" x14ac:dyDescent="0.25">
      <c r="A29" s="5"/>
      <c r="B29" s="4"/>
      <c r="C29" s="4"/>
      <c r="D29" s="4"/>
      <c r="E29" s="4"/>
      <c r="F29" s="4"/>
      <c r="G29" s="4"/>
      <c r="H29" s="7">
        <f t="shared" ref="H29:K29" si="18">H6*$E6</f>
        <v>87.75</v>
      </c>
      <c r="I29" s="7">
        <f t="shared" si="18"/>
        <v>78</v>
      </c>
      <c r="J29" s="7">
        <f t="shared" si="18"/>
        <v>39</v>
      </c>
      <c r="K29" s="7">
        <f t="shared" si="18"/>
        <v>0</v>
      </c>
      <c r="M29" s="25"/>
    </row>
    <row r="30" spans="1:14" hidden="1" outlineLevel="1" x14ac:dyDescent="0.25">
      <c r="A30" s="5"/>
      <c r="B30" s="4"/>
      <c r="C30" s="4"/>
      <c r="D30" s="4"/>
      <c r="E30" s="4"/>
      <c r="F30" s="4"/>
      <c r="G30" s="4"/>
      <c r="H30" s="7">
        <f t="shared" ref="H30:K30" si="19">H7*$E7</f>
        <v>315</v>
      </c>
      <c r="I30" s="7">
        <f t="shared" si="19"/>
        <v>315</v>
      </c>
      <c r="J30" s="7">
        <f t="shared" si="19"/>
        <v>315</v>
      </c>
      <c r="K30" s="7">
        <f t="shared" si="19"/>
        <v>0</v>
      </c>
      <c r="M30" s="25"/>
    </row>
    <row r="31" spans="1:14" hidden="1" outlineLevel="1" x14ac:dyDescent="0.25">
      <c r="A31" s="5"/>
      <c r="B31" s="4"/>
      <c r="C31" s="4"/>
      <c r="D31" s="4"/>
      <c r="E31" s="4"/>
      <c r="F31" s="4"/>
      <c r="G31" s="4"/>
      <c r="H31" s="7">
        <f t="shared" ref="H31:K31" si="20">H8*$E8</f>
        <v>360</v>
      </c>
      <c r="I31" s="7">
        <f t="shared" si="20"/>
        <v>0</v>
      </c>
      <c r="J31" s="7">
        <f t="shared" si="20"/>
        <v>0</v>
      </c>
      <c r="K31" s="7">
        <f t="shared" si="20"/>
        <v>0</v>
      </c>
      <c r="M31" s="25"/>
    </row>
    <row r="32" spans="1:14" hidden="1" outlineLevel="1" x14ac:dyDescent="0.25">
      <c r="A32" s="5"/>
      <c r="B32" s="4"/>
      <c r="C32" s="4"/>
      <c r="D32" s="4"/>
      <c r="E32" s="4"/>
      <c r="F32" s="4"/>
      <c r="G32" s="4"/>
      <c r="H32" s="7">
        <f t="shared" ref="H32:K32" si="21">H9*$E9</f>
        <v>0</v>
      </c>
      <c r="I32" s="7">
        <f t="shared" si="21"/>
        <v>0</v>
      </c>
      <c r="J32" s="7">
        <f t="shared" si="21"/>
        <v>0</v>
      </c>
      <c r="K32" s="7">
        <f t="shared" si="21"/>
        <v>0</v>
      </c>
      <c r="M32" s="25"/>
    </row>
    <row r="33" spans="1:13" hidden="1" outlineLevel="1" x14ac:dyDescent="0.25">
      <c r="A33" s="5"/>
      <c r="B33" s="4"/>
      <c r="C33" s="4"/>
      <c r="D33" s="4"/>
      <c r="E33" s="4"/>
      <c r="F33" s="4"/>
      <c r="G33" s="4"/>
      <c r="H33" s="7">
        <f t="shared" ref="H33:K33" si="22">H10*$E10</f>
        <v>45</v>
      </c>
      <c r="I33" s="7">
        <f t="shared" si="22"/>
        <v>90</v>
      </c>
      <c r="J33" s="7">
        <f t="shared" si="22"/>
        <v>45</v>
      </c>
      <c r="K33" s="7">
        <f t="shared" si="22"/>
        <v>0</v>
      </c>
      <c r="M33" s="25"/>
    </row>
    <row r="34" spans="1:13" hidden="1" outlineLevel="1" x14ac:dyDescent="0.25">
      <c r="A34" s="5"/>
      <c r="B34" s="4"/>
      <c r="C34" s="4"/>
      <c r="D34" s="4"/>
      <c r="E34" s="4"/>
      <c r="F34" s="4"/>
      <c r="G34" s="4"/>
      <c r="H34" s="7">
        <f t="shared" ref="H34:K34" si="23">H11*$E11</f>
        <v>55</v>
      </c>
      <c r="I34" s="7">
        <f t="shared" si="23"/>
        <v>55</v>
      </c>
      <c r="J34" s="7">
        <f t="shared" si="23"/>
        <v>27.5</v>
      </c>
      <c r="K34" s="7">
        <f t="shared" si="23"/>
        <v>0</v>
      </c>
      <c r="M34" s="25"/>
    </row>
    <row r="35" spans="1:13" hidden="1" outlineLevel="1" x14ac:dyDescent="0.25">
      <c r="A35" s="5"/>
      <c r="B35" s="4"/>
      <c r="C35" s="4"/>
      <c r="D35" s="4"/>
      <c r="E35" s="4"/>
      <c r="F35" s="4"/>
      <c r="G35" s="4"/>
      <c r="H35" s="7">
        <f t="shared" ref="H35:K35" si="24">H12*$E12</f>
        <v>105</v>
      </c>
      <c r="I35" s="7">
        <f t="shared" si="24"/>
        <v>105</v>
      </c>
      <c r="J35" s="7">
        <f t="shared" si="24"/>
        <v>105</v>
      </c>
      <c r="K35" s="7">
        <f t="shared" si="24"/>
        <v>0</v>
      </c>
      <c r="M35" s="25"/>
    </row>
    <row r="36" spans="1:13" hidden="1" outlineLevel="1" x14ac:dyDescent="0.25">
      <c r="A36" s="5"/>
      <c r="B36" s="4"/>
      <c r="C36" s="4"/>
      <c r="D36" s="4"/>
      <c r="E36" s="4"/>
      <c r="F36" s="4"/>
      <c r="G36" s="4"/>
      <c r="H36" s="7">
        <f t="shared" ref="H36:K36" si="25">H13*$E13</f>
        <v>120</v>
      </c>
      <c r="I36" s="7">
        <f t="shared" si="25"/>
        <v>0</v>
      </c>
      <c r="J36" s="7">
        <f t="shared" si="25"/>
        <v>0</v>
      </c>
      <c r="K36" s="7">
        <f t="shared" si="25"/>
        <v>0</v>
      </c>
      <c r="M36" s="25"/>
    </row>
    <row r="37" spans="1:13" hidden="1" outlineLevel="1" x14ac:dyDescent="0.25">
      <c r="A37" s="5"/>
      <c r="B37" s="4"/>
      <c r="C37" s="4"/>
      <c r="D37" s="4"/>
      <c r="E37" s="4"/>
      <c r="F37" s="4"/>
      <c r="G37" s="4"/>
      <c r="H37" s="7">
        <f t="shared" ref="H37:K37" si="26">H14*$E14</f>
        <v>0</v>
      </c>
      <c r="I37" s="7">
        <f t="shared" si="26"/>
        <v>0</v>
      </c>
      <c r="J37" s="7">
        <f t="shared" si="26"/>
        <v>0</v>
      </c>
      <c r="K37" s="7">
        <f t="shared" si="26"/>
        <v>0</v>
      </c>
      <c r="M37" s="25"/>
    </row>
    <row r="38" spans="1:13" hidden="1" outlineLevel="1" x14ac:dyDescent="0.25">
      <c r="A38" s="5"/>
      <c r="B38" s="4"/>
      <c r="C38" s="4"/>
      <c r="D38" s="4"/>
      <c r="E38" s="4"/>
      <c r="F38" s="4"/>
      <c r="G38" s="4"/>
      <c r="H38" s="7">
        <f t="shared" ref="H38:K38" si="27">H15*$E15</f>
        <v>161.5</v>
      </c>
      <c r="I38" s="7">
        <f t="shared" si="27"/>
        <v>153</v>
      </c>
      <c r="J38" s="7">
        <f t="shared" si="27"/>
        <v>110.5</v>
      </c>
      <c r="K38" s="7">
        <f t="shared" si="27"/>
        <v>8.5</v>
      </c>
      <c r="M38" s="25"/>
    </row>
    <row r="39" spans="1:13" hidden="1" outlineLevel="1" x14ac:dyDescent="0.25">
      <c r="A39" s="5"/>
      <c r="B39" s="4"/>
      <c r="C39" s="4"/>
      <c r="D39" s="4"/>
      <c r="E39" s="4"/>
      <c r="F39" s="4"/>
      <c r="G39" s="4"/>
      <c r="H39" s="7">
        <f t="shared" ref="H39:K39" si="28">H16*$E16</f>
        <v>90</v>
      </c>
      <c r="I39" s="7">
        <f t="shared" si="28"/>
        <v>180</v>
      </c>
      <c r="J39" s="7">
        <f t="shared" si="28"/>
        <v>90</v>
      </c>
      <c r="K39" s="7">
        <f t="shared" si="28"/>
        <v>0</v>
      </c>
      <c r="M39" s="25"/>
    </row>
    <row r="40" spans="1:13" hidden="1" outlineLevel="1" x14ac:dyDescent="0.25">
      <c r="A40" s="5"/>
      <c r="B40" s="4"/>
      <c r="C40" s="4"/>
      <c r="D40" s="4"/>
      <c r="E40" s="4"/>
      <c r="F40" s="4"/>
      <c r="G40" s="4"/>
      <c r="H40" s="7">
        <f t="shared" ref="H40:K40" si="29">H17*$E17</f>
        <v>110</v>
      </c>
      <c r="I40" s="7">
        <f t="shared" si="29"/>
        <v>110</v>
      </c>
      <c r="J40" s="7">
        <f t="shared" si="29"/>
        <v>55</v>
      </c>
      <c r="K40" s="7">
        <f t="shared" si="29"/>
        <v>0</v>
      </c>
      <c r="M40" s="25"/>
    </row>
    <row r="41" spans="1:13" hidden="1" outlineLevel="1" x14ac:dyDescent="0.25">
      <c r="A41" s="5"/>
      <c r="B41" s="4"/>
      <c r="C41" s="4"/>
      <c r="D41" s="4"/>
      <c r="E41" s="4"/>
      <c r="F41" s="4"/>
      <c r="G41" s="4"/>
      <c r="H41" s="7">
        <f t="shared" ref="H41:K41" si="30">H18*$E18</f>
        <v>58.5</v>
      </c>
      <c r="I41" s="7">
        <f t="shared" si="30"/>
        <v>52</v>
      </c>
      <c r="J41" s="7">
        <f t="shared" si="30"/>
        <v>26</v>
      </c>
      <c r="K41" s="7">
        <f t="shared" si="30"/>
        <v>0</v>
      </c>
      <c r="M41" s="25"/>
    </row>
    <row r="42" spans="1:13" hidden="1" outlineLevel="1" x14ac:dyDescent="0.25">
      <c r="A42" s="5"/>
      <c r="B42" s="4"/>
      <c r="C42" s="4"/>
      <c r="D42" s="4"/>
      <c r="E42" s="4"/>
      <c r="F42" s="4"/>
      <c r="G42" s="4"/>
      <c r="H42" s="7">
        <f t="shared" ref="H42:K42" si="31">H19*$E19</f>
        <v>210</v>
      </c>
      <c r="I42" s="7">
        <f t="shared" si="31"/>
        <v>210</v>
      </c>
      <c r="J42" s="7">
        <f t="shared" si="31"/>
        <v>210</v>
      </c>
      <c r="K42" s="7">
        <f t="shared" si="31"/>
        <v>0</v>
      </c>
      <c r="M42" s="25"/>
    </row>
    <row r="43" spans="1:13" hidden="1" outlineLevel="1" x14ac:dyDescent="0.25">
      <c r="A43" s="5"/>
      <c r="B43" s="4"/>
      <c r="C43" s="4"/>
      <c r="D43" s="4"/>
      <c r="E43" s="4"/>
      <c r="F43" s="4"/>
      <c r="G43" s="4"/>
      <c r="H43" s="7">
        <f t="shared" ref="H43:K43" si="32">H20*$E20</f>
        <v>240</v>
      </c>
      <c r="I43" s="7">
        <f t="shared" si="32"/>
        <v>0</v>
      </c>
      <c r="J43" s="7">
        <f t="shared" si="32"/>
        <v>0</v>
      </c>
      <c r="K43" s="7">
        <f t="shared" si="32"/>
        <v>0</v>
      </c>
      <c r="M43" s="25"/>
    </row>
    <row r="44" spans="1:13" hidden="1" outlineLevel="1" x14ac:dyDescent="0.25">
      <c r="A44" s="5"/>
      <c r="B44" s="4"/>
      <c r="C44" s="4"/>
      <c r="D44" s="4"/>
      <c r="E44" s="4"/>
      <c r="F44" s="4"/>
      <c r="G44" s="4"/>
      <c r="H44" s="7">
        <f t="shared" ref="H44:K44" si="33">H21*$E21</f>
        <v>0</v>
      </c>
      <c r="I44" s="7">
        <f t="shared" si="33"/>
        <v>0</v>
      </c>
      <c r="J44" s="7">
        <f t="shared" si="33"/>
        <v>0</v>
      </c>
      <c r="K44" s="7">
        <f t="shared" si="33"/>
        <v>0</v>
      </c>
      <c r="M44" s="25"/>
    </row>
    <row r="45" spans="1:13" hidden="1" outlineLevel="1" x14ac:dyDescent="0.25">
      <c r="A45" s="5"/>
      <c r="B45" s="4"/>
      <c r="C45" s="4"/>
      <c r="D45" s="4"/>
      <c r="E45" s="4"/>
      <c r="F45" s="4"/>
      <c r="G45" s="4"/>
      <c r="H45" s="7">
        <f t="shared" ref="H45:K45" si="34">H22*$E22</f>
        <v>45</v>
      </c>
      <c r="I45" s="7">
        <f t="shared" si="34"/>
        <v>45</v>
      </c>
      <c r="J45" s="7">
        <f t="shared" si="34"/>
        <v>45</v>
      </c>
      <c r="K45" s="7">
        <f t="shared" si="34"/>
        <v>0</v>
      </c>
      <c r="M45" s="25"/>
    </row>
    <row r="46" spans="1:13" hidden="1" outlineLevel="1" x14ac:dyDescent="0.25">
      <c r="A46" s="5"/>
      <c r="B46" s="4"/>
      <c r="C46" s="4"/>
      <c r="D46" s="4"/>
      <c r="E46" s="4"/>
      <c r="F46" s="4"/>
      <c r="G46" s="4"/>
      <c r="H46" s="7">
        <f t="shared" ref="H46:K46" si="35">H23*$E23</f>
        <v>0</v>
      </c>
      <c r="I46" s="7">
        <f t="shared" si="35"/>
        <v>0</v>
      </c>
      <c r="J46" s="7">
        <f t="shared" si="35"/>
        <v>0</v>
      </c>
      <c r="K46" s="7">
        <f t="shared" si="35"/>
        <v>5</v>
      </c>
      <c r="M46" s="25"/>
    </row>
    <row r="47" spans="1:13" hidden="1" outlineLevel="1" x14ac:dyDescent="0.25">
      <c r="A47" s="5"/>
      <c r="B47" s="4"/>
      <c r="C47" s="4"/>
      <c r="D47" s="4"/>
      <c r="E47" s="4"/>
      <c r="F47" s="4"/>
      <c r="G47" s="4"/>
      <c r="H47" s="7">
        <f t="shared" ref="H47:K47" si="36">H24*$E24</f>
        <v>0</v>
      </c>
      <c r="I47" s="7">
        <f t="shared" si="36"/>
        <v>0</v>
      </c>
      <c r="J47" s="7">
        <f t="shared" si="36"/>
        <v>0</v>
      </c>
      <c r="K47" s="7">
        <f t="shared" si="36"/>
        <v>0</v>
      </c>
      <c r="M47" s="25"/>
    </row>
    <row r="48" spans="1:13" hidden="1" outlineLevel="1" x14ac:dyDescent="0.25">
      <c r="A48" s="5"/>
      <c r="B48" s="4"/>
      <c r="C48" s="4"/>
      <c r="D48" s="4"/>
      <c r="E48" s="4"/>
      <c r="F48" s="4"/>
      <c r="G48" s="4"/>
      <c r="H48" s="7">
        <f t="shared" ref="H48:K48" si="37">H25*$E25</f>
        <v>2280</v>
      </c>
      <c r="I48" s="7">
        <f t="shared" si="37"/>
        <v>2160</v>
      </c>
      <c r="J48" s="7">
        <f t="shared" si="37"/>
        <v>1500</v>
      </c>
      <c r="K48" s="7">
        <f t="shared" si="37"/>
        <v>60</v>
      </c>
      <c r="M48" s="25"/>
    </row>
    <row r="49" spans="1:15" collapsed="1" x14ac:dyDescent="0.25">
      <c r="A49" s="54" t="s">
        <v>0</v>
      </c>
      <c r="B49" s="54"/>
      <c r="C49" s="54"/>
      <c r="D49" s="54"/>
      <c r="E49" s="54"/>
      <c r="F49" s="54"/>
      <c r="G49" s="6">
        <f>SUM(H49:K49)</f>
        <v>12081.53</v>
      </c>
      <c r="H49" s="6">
        <f>SUM(H26:H48)</f>
        <v>4825.57</v>
      </c>
      <c r="I49" s="6">
        <f>SUM(I26:I48)</f>
        <v>4218.04</v>
      </c>
      <c r="J49" s="6">
        <f>SUM(J26:J48)</f>
        <v>2951.64</v>
      </c>
      <c r="K49" s="6">
        <f>SUM(K26:K48)</f>
        <v>86.28</v>
      </c>
      <c r="M49" s="25"/>
      <c r="N49" s="25"/>
    </row>
    <row r="50" spans="1:15" x14ac:dyDescent="0.25">
      <c r="A50" s="5"/>
      <c r="B50" s="54" t="s">
        <v>115</v>
      </c>
      <c r="C50" s="54"/>
      <c r="D50" s="54"/>
      <c r="E50" s="54"/>
      <c r="F50" s="54" t="s">
        <v>1</v>
      </c>
      <c r="G50" s="6">
        <f>SUM(H50:K50)</f>
        <v>12081.53</v>
      </c>
      <c r="H50" s="6">
        <f>SUM(H26:H48)</f>
        <v>4825.57</v>
      </c>
      <c r="I50" s="6">
        <f>SUM(I26:I48)</f>
        <v>4218.04</v>
      </c>
      <c r="J50" s="6">
        <f>SUM(J26:J48)</f>
        <v>2951.64</v>
      </c>
      <c r="K50" s="6">
        <f>SUM(K26:K48)</f>
        <v>86.28</v>
      </c>
      <c r="M50" s="25"/>
      <c r="N50" s="25"/>
    </row>
    <row r="51" spans="1:15" x14ac:dyDescent="0.25">
      <c r="A51" s="55" t="s">
        <v>8</v>
      </c>
      <c r="B51" s="56"/>
      <c r="C51" s="56"/>
      <c r="D51" s="56"/>
      <c r="E51" s="56"/>
      <c r="F51" s="57"/>
      <c r="G51" s="23">
        <f>G50+G49</f>
        <v>24163.06</v>
      </c>
    </row>
    <row r="52" spans="1:15" x14ac:dyDescent="0.25">
      <c r="B52" s="3" t="s">
        <v>3</v>
      </c>
      <c r="C52" s="3"/>
      <c r="D52" s="3"/>
      <c r="E52" s="2">
        <v>13</v>
      </c>
      <c r="F52" s="2" t="s">
        <v>2</v>
      </c>
      <c r="G52" s="6">
        <f>ROUND(G$51*$E52/100,2)</f>
        <v>3141.2</v>
      </c>
    </row>
    <row r="53" spans="1:15" ht="15.75" thickBot="1" x14ac:dyDescent="0.3">
      <c r="B53" s="3" t="s">
        <v>4</v>
      </c>
      <c r="C53" s="3"/>
      <c r="D53" s="3"/>
      <c r="E53" s="2">
        <v>6</v>
      </c>
      <c r="F53" s="2" t="s">
        <v>2</v>
      </c>
      <c r="G53" s="8">
        <f>ROUND(G$51*$E53/100,2)</f>
        <v>1449.78</v>
      </c>
    </row>
    <row r="54" spans="1:15" ht="15.75" x14ac:dyDescent="0.25">
      <c r="B54" s="22" t="s">
        <v>6</v>
      </c>
      <c r="C54" s="3"/>
      <c r="D54" s="3"/>
      <c r="F54" s="25"/>
      <c r="G54" s="50">
        <f>G51+G52+G53</f>
        <v>28754.04</v>
      </c>
      <c r="H54" s="58" t="s">
        <v>23</v>
      </c>
      <c r="I54" s="58"/>
      <c r="J54" s="58"/>
      <c r="K54" s="58"/>
      <c r="N54" s="25"/>
    </row>
    <row r="55" spans="1:15" x14ac:dyDescent="0.25">
      <c r="B55" s="3" t="s">
        <v>5</v>
      </c>
      <c r="C55" s="3"/>
      <c r="D55" s="3"/>
      <c r="E55" s="2">
        <v>21</v>
      </c>
      <c r="F55" s="2" t="s">
        <v>2</v>
      </c>
      <c r="G55" s="51">
        <f>ROUND(G$54*$E55/100,2)</f>
        <v>6038.35</v>
      </c>
      <c r="H55" s="58"/>
      <c r="I55" s="58"/>
      <c r="J55" s="58"/>
      <c r="K55" s="58"/>
      <c r="O55" s="25"/>
    </row>
    <row r="56" spans="1:15" ht="16.5" thickBot="1" x14ac:dyDescent="0.3">
      <c r="B56" s="22" t="s">
        <v>7</v>
      </c>
      <c r="C56" s="3"/>
      <c r="D56" s="3"/>
      <c r="G56" s="52">
        <f>G54+G55</f>
        <v>34792.39</v>
      </c>
      <c r="H56" s="58"/>
      <c r="I56" s="58"/>
      <c r="J56" s="58"/>
      <c r="K56" s="58"/>
    </row>
    <row r="58" spans="1:15" x14ac:dyDescent="0.25">
      <c r="B58" s="59" t="s">
        <v>121</v>
      </c>
      <c r="C58" s="2"/>
      <c r="D58" s="2"/>
    </row>
    <row r="59" spans="1:15" x14ac:dyDescent="0.25">
      <c r="B59" s="59"/>
      <c r="C59" s="2"/>
      <c r="D59" s="2"/>
    </row>
    <row r="60" spans="1:15" x14ac:dyDescent="0.25">
      <c r="B60" s="59"/>
      <c r="C60" s="2"/>
      <c r="D60" s="2"/>
    </row>
    <row r="61" spans="1:15" x14ac:dyDescent="0.25">
      <c r="B61" s="59"/>
      <c r="C61" s="2"/>
      <c r="D61" s="2"/>
      <c r="M61" s="25"/>
    </row>
    <row r="62" spans="1:15" x14ac:dyDescent="0.25">
      <c r="B62" s="2"/>
      <c r="M62" s="25"/>
    </row>
    <row r="63" spans="1:15" x14ac:dyDescent="0.25">
      <c r="M63" s="25"/>
    </row>
    <row r="65" spans="7:10" x14ac:dyDescent="0.25">
      <c r="G65" s="25"/>
      <c r="H65" s="53"/>
      <c r="J65" s="53"/>
    </row>
    <row r="66" spans="7:10" x14ac:dyDescent="0.25">
      <c r="G66" s="25"/>
      <c r="H66" s="53"/>
      <c r="J66" s="53"/>
    </row>
    <row r="67" spans="7:10" x14ac:dyDescent="0.25">
      <c r="G67" s="25"/>
      <c r="H67" s="53"/>
      <c r="J67" s="53"/>
    </row>
    <row r="68" spans="7:10" x14ac:dyDescent="0.25">
      <c r="G68" s="25"/>
      <c r="H68" s="53"/>
      <c r="J68" s="53"/>
    </row>
    <row r="69" spans="7:10" x14ac:dyDescent="0.25">
      <c r="G69" s="25"/>
      <c r="H69" s="53"/>
    </row>
    <row r="71" spans="7:10" x14ac:dyDescent="0.25">
      <c r="G71" s="25"/>
      <c r="H71" s="53"/>
    </row>
  </sheetData>
  <sheetProtection algorithmName="SHA-512" hashValue="mEExcdiRNGaGxnS4Oa02n0SraNYEydYAY4PldaCafeNkS/ealPfhmG1Ar5e/UBw+6o3GwQzFUPnPxVTmM0EC/g==" saltValue="WFNzND1Nr1BYGtPhwMMOWw==" spinCount="100000" sheet="1" objects="1" scenarios="1"/>
  <mergeCells count="5">
    <mergeCell ref="A49:F49"/>
    <mergeCell ref="B50:F50"/>
    <mergeCell ref="A51:F51"/>
    <mergeCell ref="H54:K56"/>
    <mergeCell ref="B58:B61"/>
  </mergeCells>
  <dataValidations count="1">
    <dataValidation type="decimal" allowBlank="1" showInputMessage="1" showErrorMessage="1" sqref="D3:D23" xr:uid="{0EEDD3C1-6E61-4ED2-9F2B-D53C2AB14872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25B6-1FF7-4B8F-AFED-2270445EC8E5}">
  <sheetPr>
    <pageSetUpPr fitToPage="1"/>
  </sheetPr>
  <dimension ref="A1:L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baseColWidth="10" defaultRowHeight="15" x14ac:dyDescent="0.25"/>
  <cols>
    <col min="1" max="1" width="9.7109375" bestFit="1" customWidth="1"/>
    <col min="2" max="2" width="72.5703125" customWidth="1"/>
    <col min="3" max="3" width="14.7109375" customWidth="1"/>
    <col min="5" max="5" width="11.42578125" customWidth="1"/>
    <col min="6" max="6" width="8.85546875" customWidth="1"/>
    <col min="7" max="7" width="13.7109375" bestFit="1" customWidth="1"/>
    <col min="8" max="8" width="15.28515625" customWidth="1"/>
  </cols>
  <sheetData>
    <row r="1" spans="1:12" ht="48" x14ac:dyDescent="0.45">
      <c r="B1" s="48" t="s">
        <v>116</v>
      </c>
      <c r="C1" s="27" t="s">
        <v>17</v>
      </c>
      <c r="D1" s="27" t="s">
        <v>20</v>
      </c>
      <c r="E1" s="27" t="s">
        <v>21</v>
      </c>
      <c r="F1" s="27" t="s">
        <v>24</v>
      </c>
      <c r="G1" s="27" t="s">
        <v>22</v>
      </c>
      <c r="H1" s="27" t="s">
        <v>19</v>
      </c>
      <c r="I1" s="27" t="s">
        <v>4</v>
      </c>
      <c r="J1" s="27" t="s">
        <v>6</v>
      </c>
      <c r="K1" s="27" t="s">
        <v>5</v>
      </c>
      <c r="L1" s="27" t="s">
        <v>7</v>
      </c>
    </row>
    <row r="2" spans="1:12" x14ac:dyDescent="0.25">
      <c r="A2" s="17"/>
      <c r="B2" s="19" t="s">
        <v>120</v>
      </c>
      <c r="C2" s="18"/>
      <c r="D2" s="18"/>
      <c r="E2" s="18"/>
      <c r="F2" s="18"/>
      <c r="G2" s="18"/>
      <c r="H2" s="40">
        <v>13</v>
      </c>
      <c r="I2" s="40">
        <v>6</v>
      </c>
      <c r="J2" s="39"/>
      <c r="K2" s="40">
        <v>21</v>
      </c>
      <c r="L2" s="18"/>
    </row>
    <row r="3" spans="1:12" x14ac:dyDescent="0.25">
      <c r="A3" s="5" t="s">
        <v>68</v>
      </c>
      <c r="B3" s="5" t="s">
        <v>105</v>
      </c>
      <c r="C3" s="29">
        <v>45</v>
      </c>
      <c r="D3" s="31">
        <v>25</v>
      </c>
      <c r="E3" s="9">
        <f t="shared" ref="E3:E20" si="0">ROUND(D3*C3,2)</f>
        <v>1125</v>
      </c>
      <c r="F3" s="49">
        <v>0</v>
      </c>
      <c r="G3" s="9">
        <f>ROUND(E3*(1-$F3),2)</f>
        <v>1125</v>
      </c>
      <c r="H3" s="9">
        <f>ROUND(H$2*$G3/100,2)</f>
        <v>146.25</v>
      </c>
      <c r="I3" s="9">
        <f>ROUND(I$2*$G3/100,2)</f>
        <v>67.5</v>
      </c>
      <c r="J3" s="9">
        <f>I3+H3+G3</f>
        <v>1338.75</v>
      </c>
      <c r="K3" s="9">
        <f>ROUND(K$2*$J3/100,2)</f>
        <v>281.14</v>
      </c>
      <c r="L3" s="9">
        <f>K3+J3</f>
        <v>1619.8899999999999</v>
      </c>
    </row>
    <row r="4" spans="1:12" x14ac:dyDescent="0.25">
      <c r="A4" s="5" t="s">
        <v>69</v>
      </c>
      <c r="B4" s="5" t="s">
        <v>106</v>
      </c>
      <c r="C4" s="29">
        <v>165</v>
      </c>
      <c r="D4" s="31">
        <v>1</v>
      </c>
      <c r="E4" s="9">
        <f t="shared" si="0"/>
        <v>165</v>
      </c>
      <c r="F4" s="49">
        <v>0</v>
      </c>
      <c r="G4" s="9">
        <f t="shared" ref="G4:G20" si="1">ROUND(E4*(1-$F4),2)</f>
        <v>165</v>
      </c>
      <c r="H4" s="9">
        <f t="shared" ref="H4:I20" si="2">ROUND(H$2*$G4/100,2)</f>
        <v>21.45</v>
      </c>
      <c r="I4" s="9">
        <f t="shared" si="2"/>
        <v>9.9</v>
      </c>
      <c r="J4" s="9">
        <f t="shared" ref="J4:J20" si="3">I4+H4+G4</f>
        <v>196.35</v>
      </c>
      <c r="K4" s="9">
        <f t="shared" ref="K4:K20" si="4">ROUND(K$2*$J4/100,2)</f>
        <v>41.23</v>
      </c>
      <c r="L4" s="9">
        <f t="shared" ref="L4:L20" si="5">K4+J4</f>
        <v>237.57999999999998</v>
      </c>
    </row>
    <row r="5" spans="1:12" x14ac:dyDescent="0.25">
      <c r="A5" s="5" t="s">
        <v>70</v>
      </c>
      <c r="B5" s="5" t="s">
        <v>107</v>
      </c>
      <c r="C5" s="29">
        <v>65</v>
      </c>
      <c r="D5" s="31">
        <v>1</v>
      </c>
      <c r="E5" s="9">
        <f t="shared" si="0"/>
        <v>65</v>
      </c>
      <c r="F5" s="49">
        <v>0</v>
      </c>
      <c r="G5" s="9">
        <f t="shared" si="1"/>
        <v>65</v>
      </c>
      <c r="H5" s="9">
        <f t="shared" si="2"/>
        <v>8.4499999999999993</v>
      </c>
      <c r="I5" s="9">
        <f t="shared" si="2"/>
        <v>3.9</v>
      </c>
      <c r="J5" s="9">
        <f t="shared" si="3"/>
        <v>77.349999999999994</v>
      </c>
      <c r="K5" s="9">
        <f t="shared" si="4"/>
        <v>16.239999999999998</v>
      </c>
      <c r="L5" s="9">
        <f t="shared" si="5"/>
        <v>93.589999999999989</v>
      </c>
    </row>
    <row r="6" spans="1:12" x14ac:dyDescent="0.25">
      <c r="A6" s="5" t="s">
        <v>71</v>
      </c>
      <c r="B6" s="5" t="s">
        <v>108</v>
      </c>
      <c r="C6" s="29">
        <v>95</v>
      </c>
      <c r="D6" s="31">
        <v>9</v>
      </c>
      <c r="E6" s="9">
        <f t="shared" si="0"/>
        <v>855</v>
      </c>
      <c r="F6" s="49">
        <v>0</v>
      </c>
      <c r="G6" s="9">
        <f t="shared" si="1"/>
        <v>855</v>
      </c>
      <c r="H6" s="9">
        <f t="shared" si="2"/>
        <v>111.15</v>
      </c>
      <c r="I6" s="9">
        <f t="shared" si="2"/>
        <v>51.3</v>
      </c>
      <c r="J6" s="9">
        <f t="shared" si="3"/>
        <v>1017.45</v>
      </c>
      <c r="K6" s="9">
        <f t="shared" si="4"/>
        <v>213.66</v>
      </c>
      <c r="L6" s="9">
        <f t="shared" si="5"/>
        <v>1231.1100000000001</v>
      </c>
    </row>
    <row r="7" spans="1:12" x14ac:dyDescent="0.25">
      <c r="A7" s="5" t="s">
        <v>72</v>
      </c>
      <c r="B7" s="5" t="s">
        <v>88</v>
      </c>
      <c r="C7" s="29">
        <v>15</v>
      </c>
      <c r="D7" s="31">
        <v>5</v>
      </c>
      <c r="E7" s="9">
        <f t="shared" ref="E7:E10" si="6">ROUND(D7*C7,2)</f>
        <v>75</v>
      </c>
      <c r="F7" s="49">
        <v>0</v>
      </c>
      <c r="G7" s="9">
        <f>ROUND(E7*(1-$F7),2)</f>
        <v>75</v>
      </c>
      <c r="H7" s="9">
        <f>ROUND(H$2*$G7/100,2)</f>
        <v>9.75</v>
      </c>
      <c r="I7" s="9">
        <f>ROUND(I$2*$G7/100,2)</f>
        <v>4.5</v>
      </c>
      <c r="J7" s="9">
        <f>I7+H7+G7</f>
        <v>89.25</v>
      </c>
      <c r="K7" s="9">
        <f>ROUND(K$2*$J7/100,2)</f>
        <v>18.739999999999998</v>
      </c>
      <c r="L7" s="9">
        <f>K7+J7</f>
        <v>107.99</v>
      </c>
    </row>
    <row r="8" spans="1:12" x14ac:dyDescent="0.25">
      <c r="A8" s="5" t="s">
        <v>73</v>
      </c>
      <c r="B8" s="5" t="s">
        <v>87</v>
      </c>
      <c r="C8" s="29">
        <v>45</v>
      </c>
      <c r="D8" s="31">
        <v>1</v>
      </c>
      <c r="E8" s="9">
        <f t="shared" si="6"/>
        <v>45</v>
      </c>
      <c r="F8" s="49">
        <v>0</v>
      </c>
      <c r="G8" s="9">
        <f t="shared" ref="G8:G10" si="7">ROUND(E8*(1-$F8),2)</f>
        <v>45</v>
      </c>
      <c r="H8" s="9">
        <f t="shared" si="2"/>
        <v>5.85</v>
      </c>
      <c r="I8" s="9">
        <f t="shared" si="2"/>
        <v>2.7</v>
      </c>
      <c r="J8" s="9">
        <f t="shared" ref="J8:J10" si="8">I8+H8+G8</f>
        <v>53.55</v>
      </c>
      <c r="K8" s="9">
        <f t="shared" si="4"/>
        <v>11.25</v>
      </c>
      <c r="L8" s="9">
        <f t="shared" ref="L8:L10" si="9">K8+J8</f>
        <v>64.8</v>
      </c>
    </row>
    <row r="9" spans="1:12" x14ac:dyDescent="0.25">
      <c r="A9" s="5" t="s">
        <v>74</v>
      </c>
      <c r="B9" s="5" t="s">
        <v>89</v>
      </c>
      <c r="C9" s="29">
        <v>10</v>
      </c>
      <c r="D9" s="31">
        <v>1</v>
      </c>
      <c r="E9" s="9">
        <f t="shared" si="6"/>
        <v>10</v>
      </c>
      <c r="F9" s="49">
        <v>0</v>
      </c>
      <c r="G9" s="9">
        <f t="shared" si="7"/>
        <v>10</v>
      </c>
      <c r="H9" s="9">
        <f t="shared" si="2"/>
        <v>1.3</v>
      </c>
      <c r="I9" s="9">
        <f t="shared" si="2"/>
        <v>0.6</v>
      </c>
      <c r="J9" s="9">
        <f t="shared" si="8"/>
        <v>11.9</v>
      </c>
      <c r="K9" s="9">
        <f t="shared" si="4"/>
        <v>2.5</v>
      </c>
      <c r="L9" s="9">
        <f t="shared" si="9"/>
        <v>14.4</v>
      </c>
    </row>
    <row r="10" spans="1:12" x14ac:dyDescent="0.25">
      <c r="A10" s="5" t="s">
        <v>75</v>
      </c>
      <c r="B10" s="5" t="s">
        <v>90</v>
      </c>
      <c r="C10" s="29">
        <v>20</v>
      </c>
      <c r="D10" s="31">
        <v>3</v>
      </c>
      <c r="E10" s="9">
        <f t="shared" si="6"/>
        <v>60</v>
      </c>
      <c r="F10" s="49">
        <v>0</v>
      </c>
      <c r="G10" s="9">
        <f t="shared" si="7"/>
        <v>60</v>
      </c>
      <c r="H10" s="9">
        <f t="shared" si="2"/>
        <v>7.8</v>
      </c>
      <c r="I10" s="9">
        <f t="shared" si="2"/>
        <v>3.6</v>
      </c>
      <c r="J10" s="9">
        <f t="shared" si="8"/>
        <v>71.400000000000006</v>
      </c>
      <c r="K10" s="9">
        <f t="shared" si="4"/>
        <v>14.99</v>
      </c>
      <c r="L10" s="9">
        <f t="shared" si="9"/>
        <v>86.39</v>
      </c>
    </row>
    <row r="11" spans="1:12" x14ac:dyDescent="0.25">
      <c r="A11" s="5" t="s">
        <v>76</v>
      </c>
      <c r="B11" s="5" t="s">
        <v>93</v>
      </c>
      <c r="C11" s="29">
        <v>110</v>
      </c>
      <c r="D11" s="31">
        <v>4</v>
      </c>
      <c r="E11" s="9">
        <f t="shared" ref="E11" si="10">ROUND(D11*C11,2)</f>
        <v>440</v>
      </c>
      <c r="F11" s="49">
        <v>0</v>
      </c>
      <c r="G11" s="9">
        <f t="shared" ref="G11" si="11">ROUND(E11*(1-$F11),2)</f>
        <v>440</v>
      </c>
      <c r="H11" s="9">
        <f t="shared" si="2"/>
        <v>57.2</v>
      </c>
      <c r="I11" s="9">
        <f t="shared" si="2"/>
        <v>26.4</v>
      </c>
      <c r="J11" s="9">
        <f t="shared" ref="J11" si="12">I11+H11+G11</f>
        <v>523.6</v>
      </c>
      <c r="K11" s="9">
        <f t="shared" si="4"/>
        <v>109.96</v>
      </c>
      <c r="L11" s="9">
        <f t="shared" ref="L11" si="13">K11+J11</f>
        <v>633.56000000000006</v>
      </c>
    </row>
    <row r="12" spans="1:12" x14ac:dyDescent="0.25">
      <c r="A12" s="5" t="s">
        <v>95</v>
      </c>
      <c r="B12" s="5" t="s">
        <v>94</v>
      </c>
      <c r="C12" s="29">
        <v>140</v>
      </c>
      <c r="D12" s="31">
        <v>2</v>
      </c>
      <c r="E12" s="9">
        <f t="shared" ref="E12" si="14">ROUND(D12*C12,2)</f>
        <v>280</v>
      </c>
      <c r="F12" s="49">
        <v>0</v>
      </c>
      <c r="G12" s="9">
        <f t="shared" ref="G12" si="15">ROUND(E12*(1-$F12),2)</f>
        <v>280</v>
      </c>
      <c r="H12" s="9">
        <f t="shared" si="2"/>
        <v>36.4</v>
      </c>
      <c r="I12" s="9">
        <f t="shared" si="2"/>
        <v>16.8</v>
      </c>
      <c r="J12" s="9">
        <f t="shared" ref="J12" si="16">I12+H12+G12</f>
        <v>333.2</v>
      </c>
      <c r="K12" s="9">
        <f t="shared" si="4"/>
        <v>69.97</v>
      </c>
      <c r="L12" s="9">
        <f t="shared" ref="L12" si="17">K12+J12</f>
        <v>403.16999999999996</v>
      </c>
    </row>
    <row r="13" spans="1:12" x14ac:dyDescent="0.25">
      <c r="A13" s="5" t="s">
        <v>96</v>
      </c>
      <c r="B13" s="5" t="s">
        <v>109</v>
      </c>
      <c r="C13" s="29">
        <v>130</v>
      </c>
      <c r="D13" s="31">
        <v>17</v>
      </c>
      <c r="E13" s="9">
        <f t="shared" si="0"/>
        <v>2210</v>
      </c>
      <c r="F13" s="49">
        <v>0</v>
      </c>
      <c r="G13" s="9">
        <f t="shared" si="1"/>
        <v>2210</v>
      </c>
      <c r="H13" s="9">
        <f t="shared" si="2"/>
        <v>287.3</v>
      </c>
      <c r="I13" s="9">
        <f t="shared" si="2"/>
        <v>132.6</v>
      </c>
      <c r="J13" s="9">
        <f t="shared" si="3"/>
        <v>2629.9</v>
      </c>
      <c r="K13" s="9">
        <f t="shared" si="4"/>
        <v>552.28</v>
      </c>
      <c r="L13" s="9">
        <f t="shared" si="5"/>
        <v>3182.1800000000003</v>
      </c>
    </row>
    <row r="14" spans="1:12" x14ac:dyDescent="0.25">
      <c r="A14" s="5" t="s">
        <v>97</v>
      </c>
      <c r="B14" s="5" t="s">
        <v>110</v>
      </c>
      <c r="C14" s="29">
        <v>110</v>
      </c>
      <c r="D14" s="31">
        <v>4</v>
      </c>
      <c r="E14" s="9">
        <f t="shared" si="0"/>
        <v>440</v>
      </c>
      <c r="F14" s="49">
        <v>0</v>
      </c>
      <c r="G14" s="9">
        <f t="shared" si="1"/>
        <v>440</v>
      </c>
      <c r="H14" s="9">
        <f t="shared" si="2"/>
        <v>57.2</v>
      </c>
      <c r="I14" s="9">
        <f t="shared" si="2"/>
        <v>26.4</v>
      </c>
      <c r="J14" s="9">
        <f t="shared" si="3"/>
        <v>523.6</v>
      </c>
      <c r="K14" s="9">
        <f t="shared" si="4"/>
        <v>109.96</v>
      </c>
      <c r="L14" s="9">
        <f t="shared" si="5"/>
        <v>633.56000000000006</v>
      </c>
    </row>
    <row r="15" spans="1:12" x14ac:dyDescent="0.25">
      <c r="A15" s="5" t="s">
        <v>98</v>
      </c>
      <c r="B15" s="5" t="s">
        <v>92</v>
      </c>
      <c r="C15" s="29">
        <v>45</v>
      </c>
      <c r="D15" s="31">
        <v>4</v>
      </c>
      <c r="E15" s="9">
        <f t="shared" ref="E15" si="18">ROUND(D15*C15,2)</f>
        <v>180</v>
      </c>
      <c r="F15" s="49">
        <v>0</v>
      </c>
      <c r="G15" s="9">
        <f t="shared" ref="G15" si="19">ROUND(E15*(1-$F15),2)</f>
        <v>180</v>
      </c>
      <c r="H15" s="9">
        <f t="shared" si="2"/>
        <v>23.4</v>
      </c>
      <c r="I15" s="9">
        <f t="shared" si="2"/>
        <v>10.8</v>
      </c>
      <c r="J15" s="9">
        <f t="shared" ref="J15" si="20">I15+H15+G15</f>
        <v>214.2</v>
      </c>
      <c r="K15" s="9">
        <f t="shared" si="4"/>
        <v>44.98</v>
      </c>
      <c r="L15" s="9">
        <f t="shared" ref="L15" si="21">K15+J15</f>
        <v>259.18</v>
      </c>
    </row>
    <row r="16" spans="1:12" x14ac:dyDescent="0.25">
      <c r="A16" s="5" t="s">
        <v>99</v>
      </c>
      <c r="B16" s="5" t="s">
        <v>111</v>
      </c>
      <c r="C16" s="29">
        <v>60</v>
      </c>
      <c r="D16" s="31">
        <v>48</v>
      </c>
      <c r="E16" s="9">
        <f t="shared" si="0"/>
        <v>2880</v>
      </c>
      <c r="F16" s="49">
        <v>0</v>
      </c>
      <c r="G16" s="9">
        <f t="shared" si="1"/>
        <v>2880</v>
      </c>
      <c r="H16" s="9">
        <f t="shared" si="2"/>
        <v>374.4</v>
      </c>
      <c r="I16" s="9">
        <f t="shared" si="2"/>
        <v>172.8</v>
      </c>
      <c r="J16" s="9">
        <f t="shared" si="3"/>
        <v>3427.2</v>
      </c>
      <c r="K16" s="9">
        <f t="shared" si="4"/>
        <v>719.71</v>
      </c>
      <c r="L16" s="9">
        <f t="shared" si="5"/>
        <v>4146.91</v>
      </c>
    </row>
    <row r="17" spans="1:12" x14ac:dyDescent="0.25">
      <c r="A17" s="5" t="s">
        <v>100</v>
      </c>
      <c r="B17" s="5" t="s">
        <v>127</v>
      </c>
      <c r="C17" s="29">
        <v>40</v>
      </c>
      <c r="D17" s="31">
        <v>6</v>
      </c>
      <c r="E17" s="9">
        <f t="shared" ref="E17" si="22">ROUND(D17*C17,2)</f>
        <v>240</v>
      </c>
      <c r="F17" s="49">
        <v>0</v>
      </c>
      <c r="G17" s="9">
        <f t="shared" ref="G17" si="23">ROUND(E17*(1-$F17),2)</f>
        <v>240</v>
      </c>
      <c r="H17" s="9">
        <f t="shared" si="2"/>
        <v>31.2</v>
      </c>
      <c r="I17" s="9">
        <f t="shared" si="2"/>
        <v>14.4</v>
      </c>
      <c r="J17" s="9">
        <f t="shared" ref="J17" si="24">I17+H17+G17</f>
        <v>285.60000000000002</v>
      </c>
      <c r="K17" s="9">
        <f t="shared" si="4"/>
        <v>59.98</v>
      </c>
      <c r="L17" s="9">
        <f t="shared" ref="L17" si="25">K17+J17</f>
        <v>345.58000000000004</v>
      </c>
    </row>
    <row r="18" spans="1:12" x14ac:dyDescent="0.25">
      <c r="A18" s="5" t="s">
        <v>101</v>
      </c>
      <c r="B18" s="5" t="s">
        <v>91</v>
      </c>
      <c r="C18" s="29">
        <v>50</v>
      </c>
      <c r="D18" s="31">
        <v>6</v>
      </c>
      <c r="E18" s="9">
        <f t="shared" ref="E18" si="26">ROUND(D18*C18,2)</f>
        <v>300</v>
      </c>
      <c r="F18" s="49">
        <v>0</v>
      </c>
      <c r="G18" s="9">
        <f t="shared" ref="G18" si="27">ROUND(E18*(1-$F18),2)</f>
        <v>300</v>
      </c>
      <c r="H18" s="9">
        <f t="shared" si="2"/>
        <v>39</v>
      </c>
      <c r="I18" s="9">
        <f t="shared" si="2"/>
        <v>18</v>
      </c>
      <c r="J18" s="9">
        <f t="shared" ref="J18" si="28">I18+H18+G18</f>
        <v>357</v>
      </c>
      <c r="K18" s="9">
        <f t="shared" si="4"/>
        <v>74.97</v>
      </c>
      <c r="L18" s="9">
        <f t="shared" ref="L18" si="29">K18+J18</f>
        <v>431.97</v>
      </c>
    </row>
    <row r="19" spans="1:12" x14ac:dyDescent="0.25">
      <c r="A19" s="5" t="s">
        <v>102</v>
      </c>
      <c r="B19" s="5" t="s">
        <v>112</v>
      </c>
      <c r="C19" s="29">
        <v>9</v>
      </c>
      <c r="D19" s="31">
        <v>69</v>
      </c>
      <c r="E19" s="9">
        <f t="shared" ref="E19" si="30">ROUND(D19*C19,2)</f>
        <v>621</v>
      </c>
      <c r="F19" s="49">
        <v>0</v>
      </c>
      <c r="G19" s="9">
        <f t="shared" ref="G19" si="31">ROUND(E19*(1-$F19),2)</f>
        <v>621</v>
      </c>
      <c r="H19" s="9">
        <f t="shared" si="2"/>
        <v>80.73</v>
      </c>
      <c r="I19" s="9">
        <f t="shared" si="2"/>
        <v>37.26</v>
      </c>
      <c r="J19" s="9">
        <f t="shared" ref="J19" si="32">I19+H19+G19</f>
        <v>738.99</v>
      </c>
      <c r="K19" s="9">
        <f t="shared" si="4"/>
        <v>155.19</v>
      </c>
      <c r="L19" s="9">
        <f t="shared" ref="L19" si="33">K19+J19</f>
        <v>894.18000000000006</v>
      </c>
    </row>
    <row r="20" spans="1:12" x14ac:dyDescent="0.25">
      <c r="A20" s="5" t="s">
        <v>103</v>
      </c>
      <c r="B20" s="5" t="s">
        <v>86</v>
      </c>
      <c r="C20" s="29">
        <v>2.25</v>
      </c>
      <c r="D20" s="31">
        <v>10</v>
      </c>
      <c r="E20" s="9">
        <f t="shared" si="0"/>
        <v>22.5</v>
      </c>
      <c r="F20" s="49">
        <v>0</v>
      </c>
      <c r="G20" s="9">
        <f t="shared" si="1"/>
        <v>22.5</v>
      </c>
      <c r="H20" s="9">
        <f t="shared" si="2"/>
        <v>2.93</v>
      </c>
      <c r="I20" s="9">
        <f t="shared" si="2"/>
        <v>1.35</v>
      </c>
      <c r="J20" s="9">
        <f t="shared" si="3"/>
        <v>26.78</v>
      </c>
      <c r="K20" s="9">
        <f t="shared" si="4"/>
        <v>5.62</v>
      </c>
      <c r="L20" s="9">
        <f t="shared" si="5"/>
        <v>32.4</v>
      </c>
    </row>
    <row r="21" spans="1:12" ht="15.75" thickBot="1" x14ac:dyDescent="0.3">
      <c r="B21" s="60" t="s">
        <v>104</v>
      </c>
      <c r="E21" s="9">
        <f>SUM(E3:E20)</f>
        <v>10013.5</v>
      </c>
      <c r="G21" s="9">
        <f>SUM(G3:G20)</f>
        <v>10013.5</v>
      </c>
      <c r="J21" s="65">
        <f>SUM(J3:J20)</f>
        <v>11916.070000000002</v>
      </c>
      <c r="K21" s="65">
        <f>SUM(K3:K20)</f>
        <v>2502.37</v>
      </c>
      <c r="L21" s="65">
        <f>SUM(L3:L20)</f>
        <v>14418.439999999999</v>
      </c>
    </row>
    <row r="22" spans="1:12" ht="15.75" thickBot="1" x14ac:dyDescent="0.3">
      <c r="B22" s="61"/>
      <c r="J22" s="62" t="s">
        <v>23</v>
      </c>
      <c r="K22" s="63"/>
      <c r="L22" s="64"/>
    </row>
  </sheetData>
  <sheetProtection algorithmName="SHA-512" hashValue="Xdfe9h3MN350zCIG1bGONwhBak4JTsh7f7dKqe9qsRxkT0TfU6cMx0j7GYhYVddGo5nZFhuTgaw/KpdL0/74Jw==" saltValue="ve79hSnBQEiimg0VhB+fzA==" spinCount="100000" sheet="1" objects="1" scenarios="1"/>
  <mergeCells count="2">
    <mergeCell ref="B21:B22"/>
    <mergeCell ref="J22:L22"/>
  </mergeCells>
  <dataValidations count="1">
    <dataValidation type="decimal" allowBlank="1" showInputMessage="1" showErrorMessage="1" sqref="F3:F20" xr:uid="{8C6527D9-9FF1-4FEA-A156-8BAA06CDB1E6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AA36-A37B-42D3-AE8A-258CFEE744D3}">
  <sheetPr>
    <pageSetUpPr fitToPage="1"/>
  </sheetPr>
  <dimension ref="A1:L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baseColWidth="10" defaultRowHeight="15" x14ac:dyDescent="0.25"/>
  <cols>
    <col min="1" max="1" width="9.7109375" bestFit="1" customWidth="1"/>
    <col min="2" max="2" width="72.5703125" customWidth="1"/>
    <col min="3" max="3" width="14.7109375" customWidth="1"/>
    <col min="5" max="5" width="11.42578125" customWidth="1"/>
    <col min="6" max="6" width="8.85546875" customWidth="1"/>
    <col min="7" max="7" width="13.7109375" bestFit="1" customWidth="1"/>
    <col min="8" max="8" width="15.28515625" customWidth="1"/>
  </cols>
  <sheetData>
    <row r="1" spans="1:12" ht="48" x14ac:dyDescent="0.45">
      <c r="B1" s="48" t="s">
        <v>79</v>
      </c>
      <c r="C1" s="27" t="s">
        <v>17</v>
      </c>
      <c r="D1" s="27" t="s">
        <v>20</v>
      </c>
      <c r="E1" s="27" t="s">
        <v>21</v>
      </c>
      <c r="F1" s="27" t="s">
        <v>24</v>
      </c>
      <c r="G1" s="27" t="s">
        <v>22</v>
      </c>
      <c r="H1" s="27" t="s">
        <v>19</v>
      </c>
      <c r="I1" s="27" t="s">
        <v>4</v>
      </c>
      <c r="J1" s="27" t="s">
        <v>6</v>
      </c>
      <c r="K1" s="27" t="s">
        <v>5</v>
      </c>
      <c r="L1" s="27" t="s">
        <v>7</v>
      </c>
    </row>
    <row r="2" spans="1:12" x14ac:dyDescent="0.25">
      <c r="A2" s="10" t="s">
        <v>53</v>
      </c>
      <c r="B2" s="21" t="s">
        <v>35</v>
      </c>
      <c r="C2" s="11"/>
      <c r="D2" s="45"/>
      <c r="E2" s="45"/>
      <c r="F2" s="45"/>
      <c r="G2" s="45"/>
      <c r="H2" s="46">
        <v>13</v>
      </c>
      <c r="I2" s="46">
        <v>6</v>
      </c>
      <c r="J2" s="47"/>
      <c r="K2" s="46">
        <v>21</v>
      </c>
      <c r="L2" s="45"/>
    </row>
    <row r="3" spans="1:12" x14ac:dyDescent="0.25">
      <c r="A3" s="5" t="s">
        <v>61</v>
      </c>
      <c r="B3" s="38" t="s">
        <v>59</v>
      </c>
      <c r="C3" s="29">
        <v>30</v>
      </c>
      <c r="D3" s="31">
        <v>63</v>
      </c>
      <c r="E3" s="9">
        <f>ROUND(D3*C3,2)</f>
        <v>1890</v>
      </c>
      <c r="F3" s="44">
        <v>0</v>
      </c>
      <c r="G3" s="9">
        <f>ROUND(E3*(1-$F3),2)</f>
        <v>1890</v>
      </c>
      <c r="H3" s="9">
        <f>ROUND(H$2*$G3/100,2)</f>
        <v>245.7</v>
      </c>
      <c r="I3" s="9">
        <f>ROUND(I$2*$G3/100,2)</f>
        <v>113.4</v>
      </c>
      <c r="J3" s="9">
        <f>I3+H3+G3</f>
        <v>2249.1</v>
      </c>
      <c r="K3" s="9">
        <f>ROUND(K$2*$J3/100,2)</f>
        <v>472.31</v>
      </c>
      <c r="L3" s="9">
        <f>K3+J3</f>
        <v>2721.41</v>
      </c>
    </row>
    <row r="4" spans="1:12" x14ac:dyDescent="0.25">
      <c r="A4" s="5" t="s">
        <v>62</v>
      </c>
      <c r="B4" s="38" t="s">
        <v>60</v>
      </c>
      <c r="C4" s="29">
        <v>75</v>
      </c>
      <c r="D4" s="31">
        <v>7</v>
      </c>
      <c r="E4" s="9">
        <f>ROUND(D4*C4,2)</f>
        <v>525</v>
      </c>
      <c r="F4" s="44">
        <v>0</v>
      </c>
      <c r="G4" s="9">
        <f t="shared" ref="G4:G5" si="0">ROUND(E4*(1-$F4),2)</f>
        <v>525</v>
      </c>
      <c r="H4" s="9">
        <f t="shared" ref="H4:I5" si="1">ROUND(H$2*$G4/100,2)</f>
        <v>68.25</v>
      </c>
      <c r="I4" s="9">
        <f t="shared" si="1"/>
        <v>31.5</v>
      </c>
      <c r="J4" s="9">
        <f t="shared" ref="J4:J5" si="2">I4+H4+G4</f>
        <v>624.75</v>
      </c>
      <c r="K4" s="9">
        <f t="shared" ref="K4:K5" si="3">ROUND(K$2*$J4/100,2)</f>
        <v>131.19999999999999</v>
      </c>
      <c r="L4" s="9">
        <f t="shared" ref="L4:L5" si="4">K4+J4</f>
        <v>755.95</v>
      </c>
    </row>
    <row r="5" spans="1:12" x14ac:dyDescent="0.25">
      <c r="A5" s="5" t="s">
        <v>54</v>
      </c>
      <c r="B5" s="38" t="s">
        <v>58</v>
      </c>
      <c r="C5" s="29">
        <v>85</v>
      </c>
      <c r="D5" s="31">
        <v>4</v>
      </c>
      <c r="E5" s="9">
        <f>ROUND(D5*C5,2)</f>
        <v>340</v>
      </c>
      <c r="F5" s="44">
        <v>0</v>
      </c>
      <c r="G5" s="9">
        <f t="shared" si="0"/>
        <v>340</v>
      </c>
      <c r="H5" s="9">
        <f t="shared" si="1"/>
        <v>44.2</v>
      </c>
      <c r="I5" s="9">
        <f t="shared" si="1"/>
        <v>20.399999999999999</v>
      </c>
      <c r="J5" s="9">
        <f t="shared" si="2"/>
        <v>404.6</v>
      </c>
      <c r="K5" s="9">
        <f t="shared" si="3"/>
        <v>84.97</v>
      </c>
      <c r="L5" s="9">
        <f t="shared" si="4"/>
        <v>489.57000000000005</v>
      </c>
    </row>
    <row r="6" spans="1:12" x14ac:dyDescent="0.25">
      <c r="A6" s="10" t="s">
        <v>55</v>
      </c>
      <c r="B6" s="21" t="s">
        <v>36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5" t="s">
        <v>56</v>
      </c>
      <c r="B7" s="38" t="s">
        <v>37</v>
      </c>
      <c r="C7" s="29">
        <v>206.99999999999997</v>
      </c>
      <c r="D7" s="31">
        <v>1</v>
      </c>
      <c r="E7" s="9">
        <f>ROUND(D7*C7,2)</f>
        <v>207</v>
      </c>
      <c r="F7" s="44">
        <v>0</v>
      </c>
      <c r="G7" s="9">
        <f t="shared" ref="G7:G8" si="5">ROUND(E7*(1-$F7),2)</f>
        <v>207</v>
      </c>
      <c r="H7" s="9">
        <f t="shared" ref="H7:I8" si="6">ROUND(H$2*$G7/100,2)</f>
        <v>26.91</v>
      </c>
      <c r="I7" s="9">
        <f t="shared" si="6"/>
        <v>12.42</v>
      </c>
      <c r="J7" s="9">
        <f t="shared" ref="J7:J8" si="7">I7+H7+G7</f>
        <v>246.32999999999998</v>
      </c>
      <c r="K7" s="9">
        <f t="shared" ref="K7:K8" si="8">ROUND(K$2*$J7/100,2)</f>
        <v>51.73</v>
      </c>
      <c r="L7" s="9">
        <f t="shared" ref="L7:L8" si="9">K7+J7</f>
        <v>298.06</v>
      </c>
    </row>
    <row r="8" spans="1:12" x14ac:dyDescent="0.25">
      <c r="A8" s="5" t="s">
        <v>57</v>
      </c>
      <c r="B8" s="38" t="s">
        <v>38</v>
      </c>
      <c r="C8" s="29">
        <v>270</v>
      </c>
      <c r="D8" s="31">
        <v>1</v>
      </c>
      <c r="E8" s="9">
        <f>ROUND(D8*C8,2)</f>
        <v>270</v>
      </c>
      <c r="F8" s="44">
        <v>0</v>
      </c>
      <c r="G8" s="9">
        <f t="shared" si="5"/>
        <v>270</v>
      </c>
      <c r="H8" s="9">
        <f t="shared" si="6"/>
        <v>35.1</v>
      </c>
      <c r="I8" s="9">
        <f t="shared" si="6"/>
        <v>16.2</v>
      </c>
      <c r="J8" s="9">
        <f t="shared" si="7"/>
        <v>321.3</v>
      </c>
      <c r="K8" s="9">
        <f t="shared" si="8"/>
        <v>67.47</v>
      </c>
      <c r="L8" s="9">
        <f t="shared" si="9"/>
        <v>388.77</v>
      </c>
    </row>
    <row r="9" spans="1:12" ht="15.75" thickBot="1" x14ac:dyDescent="0.3">
      <c r="E9" s="9">
        <f>SUM(E3:E8)</f>
        <v>3232</v>
      </c>
      <c r="G9" s="9">
        <f>SUM(G3:G8)</f>
        <v>3232</v>
      </c>
      <c r="J9" s="65">
        <f>SUM(J3:J8)</f>
        <v>3846.08</v>
      </c>
      <c r="K9" s="65">
        <f>SUM(K3:K8)</f>
        <v>807.68000000000006</v>
      </c>
      <c r="L9" s="65">
        <f>SUM(L3:L8)</f>
        <v>4653.76</v>
      </c>
    </row>
    <row r="10" spans="1:12" ht="15.75" thickBot="1" x14ac:dyDescent="0.3">
      <c r="J10" s="62" t="s">
        <v>23</v>
      </c>
      <c r="K10" s="63"/>
      <c r="L10" s="64"/>
    </row>
    <row r="12" spans="1:12" x14ac:dyDescent="0.25">
      <c r="G12" s="25"/>
    </row>
    <row r="13" spans="1:12" x14ac:dyDescent="0.25">
      <c r="G13" s="25"/>
    </row>
  </sheetData>
  <sheetProtection algorithmName="SHA-512" hashValue="B4aAgCD4B1zT4L2xJTWUaAoQS3Igd2CKqxiurmn6ARWuazvdpqP5GupL5qIXswH9Idr+6EbBF15wRRFhc7aFtg==" saltValue="PeKUKY2Uh4WBGCs4lbMeaQ==" spinCount="100000" sheet="1" objects="1" scenarios="1"/>
  <mergeCells count="1">
    <mergeCell ref="J10:L10"/>
  </mergeCells>
  <dataValidations count="1">
    <dataValidation type="decimal" allowBlank="1" showInputMessage="1" showErrorMessage="1" sqref="F7:F8 F3:F5" xr:uid="{2AA090A9-9826-4D32-B3C5-D9B1C6C6D466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FD75-2882-4FA3-9489-1C848215B39C}">
  <sheetPr>
    <pageSetUpPr fitToPage="1"/>
  </sheetPr>
  <dimension ref="A1:L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3" sqref="F3"/>
    </sheetView>
  </sheetViews>
  <sheetFormatPr baseColWidth="10" defaultRowHeight="15" x14ac:dyDescent="0.25"/>
  <cols>
    <col min="1" max="1" width="8.42578125" customWidth="1"/>
    <col min="2" max="2" width="37.85546875" customWidth="1"/>
    <col min="3" max="3" width="14.7109375" customWidth="1"/>
    <col min="5" max="5" width="11.42578125" customWidth="1"/>
    <col min="6" max="6" width="8.85546875" customWidth="1"/>
    <col min="7" max="7" width="13.7109375" bestFit="1" customWidth="1"/>
    <col min="8" max="8" width="15.28515625" customWidth="1"/>
  </cols>
  <sheetData>
    <row r="1" spans="1:12" ht="48" x14ac:dyDescent="0.45">
      <c r="B1" s="26" t="s">
        <v>18</v>
      </c>
      <c r="C1" s="27" t="s">
        <v>17</v>
      </c>
      <c r="D1" s="27" t="s">
        <v>20</v>
      </c>
      <c r="E1" s="27" t="s">
        <v>21</v>
      </c>
      <c r="F1" s="27" t="s">
        <v>24</v>
      </c>
      <c r="G1" s="27" t="s">
        <v>22</v>
      </c>
      <c r="H1" s="27" t="s">
        <v>19</v>
      </c>
      <c r="I1" s="27" t="s">
        <v>4</v>
      </c>
      <c r="J1" s="27" t="s">
        <v>6</v>
      </c>
      <c r="K1" s="27" t="s">
        <v>5</v>
      </c>
      <c r="L1" s="27" t="s">
        <v>7</v>
      </c>
    </row>
    <row r="2" spans="1:12" x14ac:dyDescent="0.25">
      <c r="A2" s="17"/>
      <c r="B2" s="19"/>
      <c r="C2" s="18"/>
      <c r="D2" s="18"/>
      <c r="E2" s="18"/>
      <c r="F2" s="18"/>
      <c r="G2" s="18"/>
      <c r="H2" s="40">
        <v>13</v>
      </c>
      <c r="I2" s="40">
        <v>6</v>
      </c>
      <c r="J2" s="39"/>
      <c r="K2" s="40">
        <v>21</v>
      </c>
      <c r="L2" s="18"/>
    </row>
    <row r="3" spans="1:12" x14ac:dyDescent="0.25">
      <c r="A3" s="5" t="s">
        <v>63</v>
      </c>
      <c r="B3" s="5" t="s">
        <v>16</v>
      </c>
      <c r="C3" s="30">
        <v>46.7</v>
      </c>
      <c r="D3" s="32">
        <v>16</v>
      </c>
      <c r="E3" s="9">
        <f>ROUND(D3*C3,2)</f>
        <v>747.2</v>
      </c>
      <c r="F3" s="49">
        <v>0</v>
      </c>
      <c r="G3" s="9">
        <f>ROUND(E3*(1-$F3),2)</f>
        <v>747.2</v>
      </c>
      <c r="H3" s="9">
        <f>ROUND(H$2*$G3/100,2)</f>
        <v>97.14</v>
      </c>
      <c r="I3" s="9">
        <f>ROUND(I$2*$G3/100,2)</f>
        <v>44.83</v>
      </c>
      <c r="J3" s="9">
        <f>I3+H3+G3</f>
        <v>889.17000000000007</v>
      </c>
      <c r="K3" s="9">
        <f>ROUND(K$2*$J3/100,2)</f>
        <v>186.73</v>
      </c>
      <c r="L3" s="9">
        <f>K3+J3</f>
        <v>1075.9000000000001</v>
      </c>
    </row>
    <row r="4" spans="1:12" x14ac:dyDescent="0.25">
      <c r="A4" s="5" t="s">
        <v>64</v>
      </c>
      <c r="B4" s="5" t="s">
        <v>113</v>
      </c>
      <c r="C4" s="30">
        <v>29.37</v>
      </c>
      <c r="D4" s="32">
        <v>40</v>
      </c>
      <c r="E4" s="9">
        <f t="shared" ref="E4:E7" si="0">ROUND(D4*C4,2)</f>
        <v>1174.8</v>
      </c>
      <c r="F4" s="49">
        <v>0</v>
      </c>
      <c r="G4" s="9">
        <f t="shared" ref="G4:G7" si="1">ROUND(E4*(1-$F4),2)</f>
        <v>1174.8</v>
      </c>
      <c r="H4" s="9">
        <f t="shared" ref="H4:I7" si="2">ROUND(H$2*$G4/100,2)</f>
        <v>152.72</v>
      </c>
      <c r="I4" s="9">
        <f t="shared" si="2"/>
        <v>70.489999999999995</v>
      </c>
      <c r="J4" s="9">
        <f t="shared" ref="J4:J7" si="3">I4+H4+G4</f>
        <v>1398.01</v>
      </c>
      <c r="K4" s="9">
        <f t="shared" ref="K4:K7" si="4">ROUND(K$2*$J4/100,2)</f>
        <v>293.58</v>
      </c>
      <c r="L4" s="9">
        <f t="shared" ref="L4:L7" si="5">K4+J4</f>
        <v>1691.59</v>
      </c>
    </row>
    <row r="5" spans="1:12" x14ac:dyDescent="0.25">
      <c r="A5" s="5" t="s">
        <v>65</v>
      </c>
      <c r="B5" s="5" t="s">
        <v>114</v>
      </c>
      <c r="C5" s="30">
        <v>25.07</v>
      </c>
      <c r="D5" s="32">
        <v>40</v>
      </c>
      <c r="E5" s="9">
        <f t="shared" si="0"/>
        <v>1002.8</v>
      </c>
      <c r="F5" s="49">
        <v>0</v>
      </c>
      <c r="G5" s="9">
        <f t="shared" si="1"/>
        <v>1002.8</v>
      </c>
      <c r="H5" s="9">
        <f t="shared" si="2"/>
        <v>130.36000000000001</v>
      </c>
      <c r="I5" s="9">
        <f t="shared" si="2"/>
        <v>60.17</v>
      </c>
      <c r="J5" s="9">
        <f t="shared" si="3"/>
        <v>1193.33</v>
      </c>
      <c r="K5" s="9">
        <f t="shared" si="4"/>
        <v>250.6</v>
      </c>
      <c r="L5" s="9">
        <f t="shared" si="5"/>
        <v>1443.9299999999998</v>
      </c>
    </row>
    <row r="6" spans="1:12" x14ac:dyDescent="0.25">
      <c r="A6" s="5" t="s">
        <v>66</v>
      </c>
      <c r="B6" s="5" t="s">
        <v>11</v>
      </c>
      <c r="C6" s="35">
        <v>16.22</v>
      </c>
      <c r="D6" s="36">
        <v>16</v>
      </c>
      <c r="E6" s="9">
        <f t="shared" si="0"/>
        <v>259.52</v>
      </c>
      <c r="F6" s="49">
        <v>0</v>
      </c>
      <c r="G6" s="9">
        <f t="shared" si="1"/>
        <v>259.52</v>
      </c>
      <c r="H6" s="9">
        <f t="shared" si="2"/>
        <v>33.74</v>
      </c>
      <c r="I6" s="9">
        <f t="shared" si="2"/>
        <v>15.57</v>
      </c>
      <c r="J6" s="9">
        <f t="shared" si="3"/>
        <v>308.83</v>
      </c>
      <c r="K6" s="9">
        <f t="shared" si="4"/>
        <v>64.849999999999994</v>
      </c>
      <c r="L6" s="9">
        <f t="shared" si="5"/>
        <v>373.67999999999995</v>
      </c>
    </row>
    <row r="7" spans="1:12" x14ac:dyDescent="0.25">
      <c r="A7" s="5" t="s">
        <v>67</v>
      </c>
      <c r="B7" s="5" t="s">
        <v>10</v>
      </c>
      <c r="C7" s="33">
        <v>0.44</v>
      </c>
      <c r="D7" s="34">
        <v>400</v>
      </c>
      <c r="E7" s="9">
        <f t="shared" si="0"/>
        <v>176</v>
      </c>
      <c r="F7" s="49">
        <v>0</v>
      </c>
      <c r="G7" s="9">
        <f t="shared" si="1"/>
        <v>176</v>
      </c>
      <c r="H7" s="9">
        <f t="shared" si="2"/>
        <v>22.88</v>
      </c>
      <c r="I7" s="9">
        <f t="shared" si="2"/>
        <v>10.56</v>
      </c>
      <c r="J7" s="9">
        <f t="shared" si="3"/>
        <v>209.44</v>
      </c>
      <c r="K7" s="9">
        <f t="shared" si="4"/>
        <v>43.98</v>
      </c>
      <c r="L7" s="9">
        <f t="shared" si="5"/>
        <v>253.42</v>
      </c>
    </row>
    <row r="8" spans="1:12" ht="15.75" thickBot="1" x14ac:dyDescent="0.3">
      <c r="B8" s="2"/>
      <c r="E8" s="9">
        <f>SUM(E3:E7)</f>
        <v>3360.32</v>
      </c>
      <c r="G8" s="9">
        <f>SUM(G3:G7)</f>
        <v>3360.32</v>
      </c>
      <c r="J8" s="65">
        <f>SUM(J3:J7)</f>
        <v>3998.78</v>
      </c>
      <c r="K8" s="65">
        <f>SUM(K2:K7)</f>
        <v>860.74</v>
      </c>
      <c r="L8" s="65">
        <f>SUM(L3:L7)</f>
        <v>4838.5200000000004</v>
      </c>
    </row>
    <row r="9" spans="1:12" ht="15.75" thickBot="1" x14ac:dyDescent="0.3">
      <c r="J9" s="62" t="s">
        <v>23</v>
      </c>
      <c r="K9" s="63"/>
      <c r="L9" s="64"/>
    </row>
    <row r="11" spans="1:12" x14ac:dyDescent="0.25">
      <c r="B11" s="24"/>
      <c r="G11" s="25"/>
    </row>
  </sheetData>
  <sheetProtection algorithmName="SHA-512" hashValue="CQJFcLfRay3BTu8N6mVIkeVroZbRkfMVDS5FJRo0FktBF5ocf0/Uf2rh5RTprGyug4PLoGR/wfJlb7xaq2C1rQ==" saltValue="TQ6jHxuvyKS9Zs+/17o90A==" spinCount="100000" sheet="1" objects="1" scenarios="1"/>
  <mergeCells count="1">
    <mergeCell ref="J9:L9"/>
  </mergeCells>
  <dataValidations count="1">
    <dataValidation type="decimal" allowBlank="1" showInputMessage="1" showErrorMessage="1" sqref="F3:F7" xr:uid="{F82331CC-9DD2-44CF-82B6-778B925E9540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Oferta Total</vt:lpstr>
      <vt:lpstr>Tarifa Equips</vt:lpstr>
      <vt:lpstr>Tarifa Manteniments plurianuals</vt:lpstr>
      <vt:lpstr>Tarifa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David Vilar</cp:lastModifiedBy>
  <cp:lastPrinted>2024-05-28T06:51:36Z</cp:lastPrinted>
  <dcterms:created xsi:type="dcterms:W3CDTF">2024-04-05T14:48:04Z</dcterms:created>
  <dcterms:modified xsi:type="dcterms:W3CDTF">2025-03-06T08:49:56Z</dcterms:modified>
</cp:coreProperties>
</file>