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13_ncr:1_{B2F45B00-6718-4424-872D-820A4C3B276A}" xr6:coauthVersionLast="47" xr6:coauthVersionMax="47" xr10:uidLastSave="{00000000-0000-0000-0000-000000000000}"/>
  <bookViews>
    <workbookView xWindow="28680" yWindow="-120" windowWidth="29040" windowHeight="15720" activeTab="1" xr2:uid="{00000000-000D-0000-FFFF-FFFF00000000}"/>
  </bookViews>
  <sheets>
    <sheet name="Pressupost" sheetId="7" r:id="rId1"/>
    <sheet name="Resum PTO" sheetId="5" r:id="rId2"/>
  </sheets>
  <definedNames>
    <definedName name="_xlnm.Print_Area" localSheetId="0">Pressupost!$B$1:$F$162</definedName>
    <definedName name="_xlnm.Print_Area" localSheetId="1">'Resum PTO'!$A$1:$B$35</definedName>
    <definedName name="_xlnm.Print_Titles" localSheetId="0">Pressupost!$1:$3</definedName>
    <definedName name="_xlnm.Print_Titles" localSheetId="1">'Resum PTO'!$1:$1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47" i="7" l="1"/>
  <c r="J147" i="7"/>
  <c r="T146" i="7"/>
  <c r="J146" i="7"/>
  <c r="T145" i="7"/>
  <c r="J145" i="7"/>
  <c r="T144" i="7"/>
  <c r="J144" i="7"/>
  <c r="T143" i="7"/>
  <c r="J143" i="7"/>
  <c r="T142" i="7"/>
  <c r="J142" i="7"/>
  <c r="T141" i="7"/>
  <c r="J141" i="7"/>
  <c r="T140" i="7"/>
  <c r="J140" i="7"/>
  <c r="T139" i="7"/>
  <c r="J139" i="7"/>
  <c r="T138" i="7"/>
  <c r="J138" i="7"/>
  <c r="T137" i="7"/>
  <c r="J137" i="7"/>
  <c r="T136" i="7"/>
  <c r="Q136" i="7"/>
  <c r="N136" i="7"/>
  <c r="O136" i="7" s="1"/>
  <c r="K136" i="7"/>
  <c r="V136" i="7" s="1"/>
  <c r="J136" i="7"/>
  <c r="T135" i="7"/>
  <c r="J135" i="7"/>
  <c r="T132" i="7"/>
  <c r="N132" i="7"/>
  <c r="J132" i="7"/>
  <c r="T131" i="7"/>
  <c r="J131" i="7"/>
  <c r="T130" i="7"/>
  <c r="J130" i="7"/>
  <c r="T129" i="7"/>
  <c r="N129" i="7"/>
  <c r="N130" i="7" s="1"/>
  <c r="N131" i="7" s="1"/>
  <c r="O131" i="7" s="1"/>
  <c r="J129" i="7"/>
  <c r="T128" i="7"/>
  <c r="O128" i="7"/>
  <c r="J128" i="7"/>
  <c r="T125" i="7"/>
  <c r="J125" i="7"/>
  <c r="T124" i="7"/>
  <c r="J124" i="7"/>
  <c r="T123" i="7"/>
  <c r="J123" i="7"/>
  <c r="T122" i="7"/>
  <c r="J122" i="7"/>
  <c r="T121" i="7"/>
  <c r="J121" i="7"/>
  <c r="T120" i="7"/>
  <c r="J120" i="7"/>
  <c r="T119" i="7"/>
  <c r="J119" i="7"/>
  <c r="T118" i="7"/>
  <c r="J118" i="7"/>
  <c r="T117" i="7"/>
  <c r="J117" i="7"/>
  <c r="T116" i="7"/>
  <c r="J116" i="7"/>
  <c r="T113" i="7"/>
  <c r="J113" i="7"/>
  <c r="T112" i="7"/>
  <c r="J112" i="7"/>
  <c r="T111" i="7"/>
  <c r="J111" i="7"/>
  <c r="T110" i="7"/>
  <c r="J110" i="7"/>
  <c r="T109" i="7"/>
  <c r="J109" i="7"/>
  <c r="T108" i="7"/>
  <c r="J108" i="7"/>
  <c r="T107" i="7"/>
  <c r="J107" i="7"/>
  <c r="T106" i="7"/>
  <c r="J106" i="7"/>
  <c r="T105" i="7"/>
  <c r="J105" i="7"/>
  <c r="T104" i="7"/>
  <c r="J104" i="7"/>
  <c r="T103" i="7"/>
  <c r="J103" i="7"/>
  <c r="T102" i="7"/>
  <c r="J102" i="7"/>
  <c r="T101" i="7"/>
  <c r="J101" i="7"/>
  <c r="T100" i="7"/>
  <c r="J100" i="7"/>
  <c r="T99" i="7"/>
  <c r="J99" i="7"/>
  <c r="T98" i="7"/>
  <c r="J98" i="7"/>
  <c r="T95" i="7"/>
  <c r="J95" i="7"/>
  <c r="T94" i="7"/>
  <c r="J94" i="7"/>
  <c r="T92" i="7"/>
  <c r="J92" i="7"/>
  <c r="T91" i="7"/>
  <c r="J91" i="7"/>
  <c r="T88" i="7"/>
  <c r="J88" i="7"/>
  <c r="T87" i="7"/>
  <c r="J87" i="7"/>
  <c r="T86" i="7"/>
  <c r="J86" i="7"/>
  <c r="T85" i="7"/>
  <c r="J85" i="7"/>
  <c r="J84" i="7"/>
  <c r="J83" i="7"/>
  <c r="B83" i="7"/>
  <c r="T83" i="7" s="1"/>
  <c r="T82" i="7"/>
  <c r="J82" i="7"/>
  <c r="T81" i="7"/>
  <c r="J81" i="7"/>
  <c r="T80" i="7"/>
  <c r="J80" i="7"/>
  <c r="T79" i="7"/>
  <c r="J79" i="7"/>
  <c r="T78" i="7"/>
  <c r="J78" i="7"/>
  <c r="T77" i="7"/>
  <c r="J77" i="7"/>
  <c r="T76" i="7"/>
  <c r="J76" i="7"/>
  <c r="T75" i="7"/>
  <c r="J75" i="7"/>
  <c r="T72" i="7"/>
  <c r="J72" i="7"/>
  <c r="T71" i="7"/>
  <c r="J71" i="7"/>
  <c r="T70" i="7"/>
  <c r="J70" i="7"/>
  <c r="T69" i="7"/>
  <c r="J69" i="7"/>
  <c r="T68" i="7"/>
  <c r="J68" i="7"/>
  <c r="T67" i="7"/>
  <c r="J67" i="7"/>
  <c r="T66" i="7"/>
  <c r="J66" i="7"/>
  <c r="T65" i="7"/>
  <c r="J65" i="7"/>
  <c r="T64" i="7"/>
  <c r="J64" i="7"/>
  <c r="T63" i="7"/>
  <c r="J63" i="7"/>
  <c r="T62" i="7"/>
  <c r="J62" i="7"/>
  <c r="T61" i="7"/>
  <c r="J61" i="7"/>
  <c r="T60" i="7"/>
  <c r="J60" i="7"/>
  <c r="T59" i="7"/>
  <c r="J59" i="7"/>
  <c r="T58" i="7"/>
  <c r="J58" i="7"/>
  <c r="T57" i="7"/>
  <c r="N57" i="7"/>
  <c r="O57" i="7" s="1"/>
  <c r="J57" i="7"/>
  <c r="T56" i="7"/>
  <c r="O56" i="7"/>
  <c r="J56" i="7"/>
  <c r="T51" i="7"/>
  <c r="O51" i="7"/>
  <c r="J51" i="7"/>
  <c r="T50" i="7"/>
  <c r="O50" i="7"/>
  <c r="J50" i="7"/>
  <c r="T47" i="7"/>
  <c r="J47" i="7"/>
  <c r="T46" i="7"/>
  <c r="J46" i="7"/>
  <c r="T43" i="7"/>
  <c r="J43" i="7"/>
  <c r="T42" i="7"/>
  <c r="J42" i="7"/>
  <c r="T41" i="7"/>
  <c r="J41" i="7"/>
  <c r="T40" i="7"/>
  <c r="J40" i="7"/>
  <c r="T39" i="7"/>
  <c r="J39" i="7"/>
  <c r="T38" i="7"/>
  <c r="Q38" i="7"/>
  <c r="N38" i="7"/>
  <c r="O38" i="7" s="1"/>
  <c r="J38" i="7"/>
  <c r="L38" i="7" s="1"/>
  <c r="T35" i="7"/>
  <c r="J35" i="7"/>
  <c r="T34" i="7"/>
  <c r="J34" i="7"/>
  <c r="T33" i="7"/>
  <c r="J33" i="7"/>
  <c r="T32" i="7"/>
  <c r="J32" i="7"/>
  <c r="T31" i="7"/>
  <c r="J31" i="7"/>
  <c r="T30" i="7"/>
  <c r="J30" i="7"/>
  <c r="T27" i="7"/>
  <c r="J27" i="7"/>
  <c r="T26" i="7"/>
  <c r="J26" i="7"/>
  <c r="T25" i="7"/>
  <c r="J25" i="7"/>
  <c r="T24" i="7"/>
  <c r="J24" i="7"/>
  <c r="T23" i="7"/>
  <c r="J23" i="7"/>
  <c r="T22" i="7"/>
  <c r="J22" i="7"/>
  <c r="T21" i="7"/>
  <c r="J21" i="7"/>
  <c r="T20" i="7"/>
  <c r="J20" i="7"/>
  <c r="T19" i="7"/>
  <c r="J19" i="7"/>
  <c r="T16" i="7"/>
  <c r="J16" i="7"/>
  <c r="T15" i="7"/>
  <c r="H15" i="7"/>
  <c r="J15" i="7" s="1"/>
  <c r="T14" i="7"/>
  <c r="J14" i="7"/>
  <c r="T13" i="7"/>
  <c r="J13" i="7"/>
  <c r="T12" i="7"/>
  <c r="J12" i="7"/>
  <c r="T11" i="7"/>
  <c r="J11" i="7"/>
  <c r="T10" i="7"/>
  <c r="J10" i="7"/>
  <c r="T9" i="7"/>
  <c r="J9" i="7"/>
  <c r="T8" i="7"/>
  <c r="J8" i="7"/>
  <c r="T7" i="7"/>
  <c r="J7" i="7"/>
  <c r="T6" i="7"/>
  <c r="Q6" i="7"/>
  <c r="Q9" i="7" s="1"/>
  <c r="N6" i="7"/>
  <c r="O6" i="7" s="1"/>
  <c r="K6" i="7"/>
  <c r="K9" i="7" s="1"/>
  <c r="J6" i="7"/>
  <c r="A34" i="5"/>
  <c r="A33" i="5"/>
  <c r="L6" i="7" l="1"/>
  <c r="P6" i="7" s="1"/>
  <c r="R6" i="7" s="1"/>
  <c r="E6" i="7" s="1"/>
  <c r="F6" i="7" s="1"/>
  <c r="P38" i="7"/>
  <c r="V38" i="7"/>
  <c r="T52" i="7"/>
  <c r="T44" i="7"/>
  <c r="K7" i="7"/>
  <c r="L7" i="7" s="1"/>
  <c r="O130" i="7"/>
  <c r="L9" i="7"/>
  <c r="T48" i="7"/>
  <c r="V6" i="7"/>
  <c r="Q7" i="7"/>
  <c r="Q8" i="7" s="1"/>
  <c r="Q10" i="7" s="1"/>
  <c r="Q11" i="7" s="1"/>
  <c r="Q12" i="7" s="1"/>
  <c r="Q13" i="7" s="1"/>
  <c r="N58" i="7"/>
  <c r="T28" i="7"/>
  <c r="B84" i="7"/>
  <c r="T84" i="7" s="1"/>
  <c r="N9" i="7"/>
  <c r="O9" i="7" s="1"/>
  <c r="L136" i="7"/>
  <c r="T133" i="7"/>
  <c r="P136" i="7"/>
  <c r="U136" i="7" s="1"/>
  <c r="R38" i="7"/>
  <c r="E38" i="7" s="1"/>
  <c r="F38" i="7" s="1"/>
  <c r="U38" i="7"/>
  <c r="V7" i="7"/>
  <c r="K8" i="7"/>
  <c r="T148" i="7"/>
  <c r="T36" i="7"/>
  <c r="N7" i="7"/>
  <c r="T114" i="7"/>
  <c r="T73" i="7"/>
  <c r="O132" i="7"/>
  <c r="N135" i="7"/>
  <c r="T96" i="7"/>
  <c r="T17" i="7"/>
  <c r="O129" i="7"/>
  <c r="T89" i="7"/>
  <c r="V9" i="7"/>
  <c r="T126" i="7"/>
  <c r="Q15" i="7" l="1"/>
  <c r="P9" i="7"/>
  <c r="U6" i="7"/>
  <c r="R136" i="7"/>
  <c r="E136" i="7" s="1"/>
  <c r="F136" i="7" s="1"/>
  <c r="O58" i="7"/>
  <c r="N59" i="7"/>
  <c r="O135" i="7"/>
  <c r="N137" i="7"/>
  <c r="V8" i="7"/>
  <c r="K10" i="7"/>
  <c r="L8" i="7"/>
  <c r="O7" i="7"/>
  <c r="P7" i="7" s="1"/>
  <c r="N8" i="7"/>
  <c r="U9" i="7"/>
  <c r="R9" i="7"/>
  <c r="E9" i="7" s="1"/>
  <c r="F9" i="7" s="1"/>
  <c r="Q14" i="7"/>
  <c r="Q19" i="7"/>
  <c r="Q16" i="7"/>
  <c r="Q20" i="7" s="1"/>
  <c r="Q21" i="7" s="1"/>
  <c r="Q22" i="7" s="1"/>
  <c r="Q23" i="7" s="1"/>
  <c r="Q24" i="7" s="1"/>
  <c r="Q25" i="7" s="1"/>
  <c r="Q26" i="7" s="1"/>
  <c r="Q27" i="7" s="1"/>
  <c r="Q30" i="7" s="1"/>
  <c r="T150" i="7"/>
  <c r="T152" i="7" s="1"/>
  <c r="N60" i="7" l="1"/>
  <c r="O59" i="7"/>
  <c r="Q31" i="7"/>
  <c r="Q32" i="7"/>
  <c r="Q33" i="7" s="1"/>
  <c r="Q34" i="7" s="1"/>
  <c r="Q35" i="7" s="1"/>
  <c r="Q39" i="7" s="1"/>
  <c r="Q40" i="7" s="1"/>
  <c r="Q41" i="7" s="1"/>
  <c r="Q42" i="7" s="1"/>
  <c r="O137" i="7"/>
  <c r="N138" i="7"/>
  <c r="O8" i="7"/>
  <c r="P8" i="7" s="1"/>
  <c r="N10" i="7"/>
  <c r="R7" i="7"/>
  <c r="E7" i="7" s="1"/>
  <c r="F7" i="7" s="1"/>
  <c r="U7" i="7"/>
  <c r="L10" i="7"/>
  <c r="K11" i="7"/>
  <c r="V10" i="7"/>
  <c r="N61" i="7" l="1"/>
  <c r="O60" i="7"/>
  <c r="U8" i="7"/>
  <c r="R8" i="7"/>
  <c r="E8" i="7" s="1"/>
  <c r="F8" i="7" s="1"/>
  <c r="O138" i="7"/>
  <c r="N139" i="7"/>
  <c r="O10" i="7"/>
  <c r="P10" i="7" s="1"/>
  <c r="N11" i="7"/>
  <c r="Q43" i="7"/>
  <c r="Q46" i="7"/>
  <c r="Q47" i="7" s="1"/>
  <c r="Q50" i="7" s="1"/>
  <c r="Q51" i="7" s="1"/>
  <c r="Q56" i="7" s="1"/>
  <c r="Q57" i="7" s="1"/>
  <c r="Q58" i="7" s="1"/>
  <c r="Q59" i="7" s="1"/>
  <c r="Q60" i="7" s="1"/>
  <c r="Q61" i="7" s="1"/>
  <c r="Q62" i="7" s="1"/>
  <c r="Q63" i="7" s="1"/>
  <c r="Q64" i="7" s="1"/>
  <c r="Q65" i="7" s="1"/>
  <c r="Q66" i="7" s="1"/>
  <c r="Q67" i="7" s="1"/>
  <c r="Q68" i="7" s="1"/>
  <c r="K12" i="7"/>
  <c r="V11" i="7"/>
  <c r="L11" i="7"/>
  <c r="N62" i="7" l="1"/>
  <c r="O61" i="7"/>
  <c r="U10" i="7"/>
  <c r="R10" i="7"/>
  <c r="E10" i="7" s="1"/>
  <c r="F10" i="7" s="1"/>
  <c r="Q71" i="7"/>
  <c r="Q69" i="7"/>
  <c r="Q72" i="7" s="1"/>
  <c r="Q75" i="7" s="1"/>
  <c r="Q76" i="7" s="1"/>
  <c r="Q77" i="7" s="1"/>
  <c r="Q78" i="7" s="1"/>
  <c r="Q79" i="7" s="1"/>
  <c r="Q80" i="7" s="1"/>
  <c r="Q81" i="7" s="1"/>
  <c r="Q82" i="7" s="1"/>
  <c r="Q83" i="7" s="1"/>
  <c r="Q84" i="7" s="1"/>
  <c r="Q85" i="7" s="1"/>
  <c r="Q86" i="7" s="1"/>
  <c r="Q87" i="7" s="1"/>
  <c r="Q88" i="7" s="1"/>
  <c r="Q91" i="7" s="1"/>
  <c r="Q92" i="7" s="1"/>
  <c r="Q94" i="7" s="1"/>
  <c r="Q95" i="7" s="1"/>
  <c r="Q98" i="7" s="1"/>
  <c r="Q99" i="7" s="1"/>
  <c r="Q100" i="7" s="1"/>
  <c r="Q101" i="7" s="1"/>
  <c r="Q102" i="7" s="1"/>
  <c r="Q103" i="7" s="1"/>
  <c r="Q104" i="7" s="1"/>
  <c r="Q105" i="7" s="1"/>
  <c r="Q106" i="7" s="1"/>
  <c r="Q107" i="7" s="1"/>
  <c r="Q108" i="7" s="1"/>
  <c r="Q109" i="7" s="1"/>
  <c r="Q110" i="7" s="1"/>
  <c r="Q111" i="7" s="1"/>
  <c r="Q112" i="7" s="1"/>
  <c r="Q113" i="7" s="1"/>
  <c r="Q116" i="7" s="1"/>
  <c r="Q117" i="7" s="1"/>
  <c r="Q118" i="7" s="1"/>
  <c r="Q119" i="7" s="1"/>
  <c r="Q120" i="7" s="1"/>
  <c r="Q121" i="7" s="1"/>
  <c r="Q122" i="7" s="1"/>
  <c r="Q123" i="7" s="1"/>
  <c r="Q124" i="7" s="1"/>
  <c r="Q125" i="7" s="1"/>
  <c r="Q70" i="7"/>
  <c r="N12" i="7"/>
  <c r="O11" i="7"/>
  <c r="P11" i="7" s="1"/>
  <c r="N140" i="7"/>
  <c r="O139" i="7"/>
  <c r="K15" i="7"/>
  <c r="L12" i="7"/>
  <c r="K13" i="7"/>
  <c r="V12" i="7"/>
  <c r="O62" i="7" l="1"/>
  <c r="N63" i="7"/>
  <c r="Q128" i="7"/>
  <c r="Q135" i="7"/>
  <c r="Q137" i="7" s="1"/>
  <c r="Q138" i="7" s="1"/>
  <c r="Q139" i="7" s="1"/>
  <c r="Q140" i="7" s="1"/>
  <c r="Q141" i="7" s="1"/>
  <c r="Q142" i="7" s="1"/>
  <c r="Q143" i="7" s="1"/>
  <c r="Q144" i="7" s="1"/>
  <c r="Q145" i="7" s="1"/>
  <c r="Q146" i="7" s="1"/>
  <c r="Q147" i="7" s="1"/>
  <c r="R11" i="7"/>
  <c r="E11" i="7" s="1"/>
  <c r="F11" i="7" s="1"/>
  <c r="U11" i="7"/>
  <c r="N15" i="7"/>
  <c r="O15" i="7" s="1"/>
  <c r="N13" i="7"/>
  <c r="O12" i="7"/>
  <c r="P12" i="7" s="1"/>
  <c r="O140" i="7"/>
  <c r="N141" i="7"/>
  <c r="K16" i="7"/>
  <c r="K14" i="7"/>
  <c r="K19" i="7"/>
  <c r="L13" i="7"/>
  <c r="V13" i="7"/>
  <c r="V15" i="7"/>
  <c r="L15" i="7"/>
  <c r="O63" i="7" l="1"/>
  <c r="N64" i="7"/>
  <c r="R12" i="7"/>
  <c r="E12" i="7" s="1"/>
  <c r="F12" i="7" s="1"/>
  <c r="U12" i="7"/>
  <c r="P15" i="7"/>
  <c r="N19" i="7"/>
  <c r="O19" i="7" s="1"/>
  <c r="N16" i="7"/>
  <c r="O13" i="7"/>
  <c r="P13" i="7" s="1"/>
  <c r="N14" i="7"/>
  <c r="O14" i="7" s="1"/>
  <c r="L19" i="7"/>
  <c r="V19" i="7"/>
  <c r="V14" i="7"/>
  <c r="L14" i="7"/>
  <c r="Q132" i="7"/>
  <c r="Q129" i="7"/>
  <c r="Q130" i="7" s="1"/>
  <c r="Q131" i="7" s="1"/>
  <c r="K20" i="7"/>
  <c r="V16" i="7"/>
  <c r="L16" i="7"/>
  <c r="N142" i="7"/>
  <c r="O141" i="7"/>
  <c r="P14" i="7" l="1"/>
  <c r="U14" i="7" s="1"/>
  <c r="O64" i="7"/>
  <c r="N65" i="7"/>
  <c r="N143" i="7"/>
  <c r="O142" i="7"/>
  <c r="U13" i="7"/>
  <c r="R13" i="7"/>
  <c r="E13" i="7" s="1"/>
  <c r="F13" i="7" s="1"/>
  <c r="P19" i="7"/>
  <c r="K21" i="7"/>
  <c r="L20" i="7"/>
  <c r="V20" i="7"/>
  <c r="V17" i="7"/>
  <c r="O16" i="7"/>
  <c r="P16" i="7" s="1"/>
  <c r="N20" i="7"/>
  <c r="U15" i="7"/>
  <c r="R15" i="7"/>
  <c r="E15" i="7" s="1"/>
  <c r="F15" i="7" s="1"/>
  <c r="R14" i="7" l="1"/>
  <c r="E14" i="7" s="1"/>
  <c r="F14" i="7" s="1"/>
  <c r="N66" i="7"/>
  <c r="O65" i="7"/>
  <c r="V21" i="7"/>
  <c r="K22" i="7"/>
  <c r="L21" i="7"/>
  <c r="U16" i="7"/>
  <c r="U17" i="7" s="1"/>
  <c r="R16" i="7"/>
  <c r="E16" i="7" s="1"/>
  <c r="F16" i="7" s="1"/>
  <c r="F17" i="7" s="1"/>
  <c r="U19" i="7"/>
  <c r="R19" i="7"/>
  <c r="E19" i="7" s="1"/>
  <c r="F19" i="7" s="1"/>
  <c r="O20" i="7"/>
  <c r="P20" i="7" s="1"/>
  <c r="N21" i="7"/>
  <c r="O143" i="7"/>
  <c r="N144" i="7"/>
  <c r="N67" i="7" l="1"/>
  <c r="O66" i="7"/>
  <c r="N22" i="7"/>
  <c r="O21" i="7"/>
  <c r="P21" i="7" s="1"/>
  <c r="R20" i="7"/>
  <c r="E20" i="7" s="1"/>
  <c r="F20" i="7" s="1"/>
  <c r="U20" i="7"/>
  <c r="H17" i="7"/>
  <c r="N145" i="7"/>
  <c r="O144" i="7"/>
  <c r="K23" i="7"/>
  <c r="L22" i="7"/>
  <c r="V22" i="7"/>
  <c r="N68" i="7" l="1"/>
  <c r="O67" i="7"/>
  <c r="N146" i="7"/>
  <c r="O145" i="7"/>
  <c r="R21" i="7"/>
  <c r="E21" i="7" s="1"/>
  <c r="F21" i="7" s="1"/>
  <c r="U21" i="7"/>
  <c r="K24" i="7"/>
  <c r="L23" i="7"/>
  <c r="V23" i="7"/>
  <c r="N23" i="7"/>
  <c r="O22" i="7"/>
  <c r="P22" i="7" s="1"/>
  <c r="N70" i="7" l="1"/>
  <c r="O70" i="7" s="1"/>
  <c r="N71" i="7"/>
  <c r="O71" i="7" s="1"/>
  <c r="N69" i="7"/>
  <c r="O68" i="7"/>
  <c r="K25" i="7"/>
  <c r="L24" i="7"/>
  <c r="V24" i="7"/>
  <c r="O146" i="7"/>
  <c r="N147" i="7"/>
  <c r="O147" i="7" s="1"/>
  <c r="U22" i="7"/>
  <c r="R22" i="7"/>
  <c r="E22" i="7" s="1"/>
  <c r="F22" i="7" s="1"/>
  <c r="N24" i="7"/>
  <c r="O23" i="7"/>
  <c r="P23" i="7" s="1"/>
  <c r="O69" i="7" l="1"/>
  <c r="N72" i="7"/>
  <c r="N25" i="7"/>
  <c r="O24" i="7"/>
  <c r="P24" i="7" s="1"/>
  <c r="U23" i="7"/>
  <c r="R23" i="7"/>
  <c r="E23" i="7" s="1"/>
  <c r="F23" i="7" s="1"/>
  <c r="K26" i="7"/>
  <c r="L25" i="7"/>
  <c r="V25" i="7"/>
  <c r="N75" i="7" l="1"/>
  <c r="O72" i="7"/>
  <c r="V26" i="7"/>
  <c r="K27" i="7"/>
  <c r="L26" i="7"/>
  <c r="U24" i="7"/>
  <c r="R24" i="7"/>
  <c r="E24" i="7" s="1"/>
  <c r="F24" i="7" s="1"/>
  <c r="N26" i="7"/>
  <c r="O25" i="7"/>
  <c r="P25" i="7" s="1"/>
  <c r="O75" i="7" l="1"/>
  <c r="N76" i="7"/>
  <c r="N27" i="7"/>
  <c r="O26" i="7"/>
  <c r="P26" i="7" s="1"/>
  <c r="U25" i="7"/>
  <c r="R25" i="7"/>
  <c r="E25" i="7" s="1"/>
  <c r="F25" i="7" s="1"/>
  <c r="L27" i="7"/>
  <c r="V27" i="7"/>
  <c r="V28" i="7" s="1"/>
  <c r="K30" i="7"/>
  <c r="N77" i="7" l="1"/>
  <c r="O76" i="7"/>
  <c r="K32" i="7"/>
  <c r="K31" i="7"/>
  <c r="V30" i="7"/>
  <c r="L30" i="7"/>
  <c r="R26" i="7"/>
  <c r="E26" i="7" s="1"/>
  <c r="F26" i="7" s="1"/>
  <c r="U26" i="7"/>
  <c r="N30" i="7"/>
  <c r="O27" i="7"/>
  <c r="P27" i="7" s="1"/>
  <c r="N78" i="7" l="1"/>
  <c r="O77" i="7"/>
  <c r="U27" i="7"/>
  <c r="U28" i="7" s="1"/>
  <c r="R27" i="7"/>
  <c r="E27" i="7" s="1"/>
  <c r="F27" i="7" s="1"/>
  <c r="F28" i="7" s="1"/>
  <c r="N32" i="7"/>
  <c r="N31" i="7"/>
  <c r="O31" i="7" s="1"/>
  <c r="O30" i="7"/>
  <c r="P30" i="7" s="1"/>
  <c r="L31" i="7"/>
  <c r="V31" i="7"/>
  <c r="K33" i="7"/>
  <c r="L32" i="7"/>
  <c r="V32" i="7"/>
  <c r="O78" i="7" l="1"/>
  <c r="N79" i="7"/>
  <c r="R30" i="7"/>
  <c r="E30" i="7" s="1"/>
  <c r="F30" i="7" s="1"/>
  <c r="U30" i="7"/>
  <c r="K34" i="7"/>
  <c r="V33" i="7"/>
  <c r="L33" i="7"/>
  <c r="N33" i="7"/>
  <c r="O32" i="7"/>
  <c r="P32" i="7" s="1"/>
  <c r="P31" i="7"/>
  <c r="H28" i="7"/>
  <c r="O79" i="7" l="1"/>
  <c r="N80" i="7"/>
  <c r="R31" i="7"/>
  <c r="E31" i="7" s="1"/>
  <c r="F31" i="7" s="1"/>
  <c r="U31" i="7"/>
  <c r="R32" i="7"/>
  <c r="E32" i="7" s="1"/>
  <c r="F32" i="7" s="1"/>
  <c r="U32" i="7"/>
  <c r="N34" i="7"/>
  <c r="O33" i="7"/>
  <c r="P33" i="7" s="1"/>
  <c r="K35" i="7"/>
  <c r="V34" i="7"/>
  <c r="L34" i="7"/>
  <c r="N81" i="7" l="1"/>
  <c r="O80" i="7"/>
  <c r="R33" i="7"/>
  <c r="E33" i="7" s="1"/>
  <c r="F33" i="7" s="1"/>
  <c r="U33" i="7"/>
  <c r="O34" i="7"/>
  <c r="P34" i="7" s="1"/>
  <c r="N35" i="7"/>
  <c r="K39" i="7"/>
  <c r="V35" i="7"/>
  <c r="V36" i="7" s="1"/>
  <c r="L35" i="7"/>
  <c r="N82" i="7" l="1"/>
  <c r="O81" i="7"/>
  <c r="K40" i="7"/>
  <c r="V39" i="7"/>
  <c r="L39" i="7"/>
  <c r="O35" i="7"/>
  <c r="P35" i="7" s="1"/>
  <c r="N39" i="7"/>
  <c r="R34" i="7"/>
  <c r="E34" i="7" s="1"/>
  <c r="F34" i="7" s="1"/>
  <c r="U34" i="7"/>
  <c r="O82" i="7" l="1"/>
  <c r="N83" i="7"/>
  <c r="U35" i="7"/>
  <c r="U36" i="7" s="1"/>
  <c r="R35" i="7"/>
  <c r="E35" i="7" s="1"/>
  <c r="F35" i="7" s="1"/>
  <c r="F36" i="7" s="1"/>
  <c r="O39" i="7"/>
  <c r="P39" i="7" s="1"/>
  <c r="N40" i="7"/>
  <c r="V40" i="7"/>
  <c r="K41" i="7"/>
  <c r="L40" i="7"/>
  <c r="O83" i="7" l="1"/>
  <c r="N84" i="7"/>
  <c r="K42" i="7"/>
  <c r="V41" i="7"/>
  <c r="L41" i="7"/>
  <c r="U39" i="7"/>
  <c r="R39" i="7"/>
  <c r="E39" i="7" s="1"/>
  <c r="F39" i="7" s="1"/>
  <c r="N41" i="7"/>
  <c r="O40" i="7"/>
  <c r="P40" i="7" s="1"/>
  <c r="H36" i="7"/>
  <c r="N85" i="7" l="1"/>
  <c r="O84" i="7"/>
  <c r="O41" i="7"/>
  <c r="P41" i="7" s="1"/>
  <c r="N42" i="7"/>
  <c r="U40" i="7"/>
  <c r="R40" i="7"/>
  <c r="E40" i="7" s="1"/>
  <c r="F40" i="7" s="1"/>
  <c r="K46" i="7"/>
  <c r="K43" i="7"/>
  <c r="L42" i="7"/>
  <c r="V42" i="7"/>
  <c r="V44" i="7" s="1"/>
  <c r="N86" i="7" l="1"/>
  <c r="O85" i="7"/>
  <c r="L43" i="7"/>
  <c r="V43" i="7"/>
  <c r="N43" i="7"/>
  <c r="O43" i="7" s="1"/>
  <c r="O42" i="7"/>
  <c r="P42" i="7" s="1"/>
  <c r="N46" i="7"/>
  <c r="K47" i="7"/>
  <c r="V46" i="7"/>
  <c r="L46" i="7"/>
  <c r="U41" i="7"/>
  <c r="R41" i="7"/>
  <c r="E41" i="7" s="1"/>
  <c r="F41" i="7" s="1"/>
  <c r="P43" i="7" l="1"/>
  <c r="R43" i="7" s="1"/>
  <c r="E43" i="7" s="1"/>
  <c r="F43" i="7" s="1"/>
  <c r="O86" i="7"/>
  <c r="N87" i="7"/>
  <c r="V47" i="7"/>
  <c r="K50" i="7"/>
  <c r="L47" i="7"/>
  <c r="V48" i="7"/>
  <c r="U42" i="7"/>
  <c r="U44" i="7" s="1"/>
  <c r="R42" i="7"/>
  <c r="E42" i="7" s="1"/>
  <c r="F42" i="7" s="1"/>
  <c r="N47" i="7"/>
  <c r="O47" i="7" s="1"/>
  <c r="P47" i="7" s="1"/>
  <c r="O46" i="7"/>
  <c r="P46" i="7" s="1"/>
  <c r="U43" i="7"/>
  <c r="F44" i="7" l="1"/>
  <c r="O87" i="7"/>
  <c r="N88" i="7"/>
  <c r="H44" i="7"/>
  <c r="R46" i="7"/>
  <c r="E46" i="7" s="1"/>
  <c r="F46" i="7" s="1"/>
  <c r="U46" i="7"/>
  <c r="R47" i="7"/>
  <c r="E47" i="7" s="1"/>
  <c r="F47" i="7" s="1"/>
  <c r="U47" i="7"/>
  <c r="L50" i="7"/>
  <c r="P50" i="7" s="1"/>
  <c r="K51" i="7"/>
  <c r="V50" i="7"/>
  <c r="O88" i="7" l="1"/>
  <c r="N91" i="7"/>
  <c r="R50" i="7"/>
  <c r="E50" i="7" s="1"/>
  <c r="F50" i="7" s="1"/>
  <c r="U50" i="7"/>
  <c r="K56" i="7"/>
  <c r="V51" i="7"/>
  <c r="V52" i="7" s="1"/>
  <c r="V53" i="7" s="1"/>
  <c r="L51" i="7"/>
  <c r="P51" i="7" s="1"/>
  <c r="U48" i="7"/>
  <c r="F48" i="7"/>
  <c r="H48" i="7" l="1"/>
  <c r="O91" i="7"/>
  <c r="N92" i="7"/>
  <c r="R51" i="7"/>
  <c r="E51" i="7" s="1"/>
  <c r="F51" i="7" s="1"/>
  <c r="F52" i="7" s="1"/>
  <c r="F53" i="7" s="1"/>
  <c r="U51" i="7"/>
  <c r="K57" i="7"/>
  <c r="L56" i="7"/>
  <c r="P56" i="7" s="1"/>
  <c r="V56" i="7"/>
  <c r="U52" i="7"/>
  <c r="N94" i="7" l="1"/>
  <c r="O92" i="7"/>
  <c r="U53" i="7"/>
  <c r="H52" i="7"/>
  <c r="K58" i="7"/>
  <c r="L57" i="7"/>
  <c r="P57" i="7" s="1"/>
  <c r="V57" i="7"/>
  <c r="R56" i="7"/>
  <c r="E56" i="7" s="1"/>
  <c r="F56" i="7" s="1"/>
  <c r="U56" i="7"/>
  <c r="O94" i="7" l="1"/>
  <c r="N95" i="7"/>
  <c r="U57" i="7"/>
  <c r="R57" i="7"/>
  <c r="E57" i="7" s="1"/>
  <c r="F57" i="7" s="1"/>
  <c r="K59" i="7"/>
  <c r="L58" i="7"/>
  <c r="P58" i="7" s="1"/>
  <c r="V58" i="7"/>
  <c r="O95" i="7" l="1"/>
  <c r="N98" i="7"/>
  <c r="U58" i="7"/>
  <c r="R58" i="7"/>
  <c r="E58" i="7" s="1"/>
  <c r="F58" i="7" s="1"/>
  <c r="K60" i="7"/>
  <c r="L59" i="7"/>
  <c r="P59" i="7" s="1"/>
  <c r="V59" i="7"/>
  <c r="N99" i="7" l="1"/>
  <c r="O98" i="7"/>
  <c r="U59" i="7"/>
  <c r="R59" i="7"/>
  <c r="E59" i="7" s="1"/>
  <c r="F59" i="7" s="1"/>
  <c r="K61" i="7"/>
  <c r="V60" i="7"/>
  <c r="L60" i="7"/>
  <c r="P60" i="7" s="1"/>
  <c r="O99" i="7" l="1"/>
  <c r="N100" i="7"/>
  <c r="R60" i="7"/>
  <c r="E60" i="7" s="1"/>
  <c r="F60" i="7" s="1"/>
  <c r="U60" i="7"/>
  <c r="K62" i="7"/>
  <c r="L61" i="7"/>
  <c r="P61" i="7" s="1"/>
  <c r="V61" i="7"/>
  <c r="O100" i="7" l="1"/>
  <c r="N101" i="7"/>
  <c r="R61" i="7"/>
  <c r="E61" i="7" s="1"/>
  <c r="F61" i="7" s="1"/>
  <c r="U61" i="7"/>
  <c r="K63" i="7"/>
  <c r="V62" i="7"/>
  <c r="L62" i="7"/>
  <c r="P62" i="7" s="1"/>
  <c r="N102" i="7" l="1"/>
  <c r="O101" i="7"/>
  <c r="U62" i="7"/>
  <c r="R62" i="7"/>
  <c r="E62" i="7" s="1"/>
  <c r="F62" i="7" s="1"/>
  <c r="K64" i="7"/>
  <c r="V63" i="7"/>
  <c r="L63" i="7"/>
  <c r="P63" i="7" s="1"/>
  <c r="O102" i="7" l="1"/>
  <c r="N103" i="7"/>
  <c r="U63" i="7"/>
  <c r="R63" i="7"/>
  <c r="E63" i="7" s="1"/>
  <c r="F63" i="7" s="1"/>
  <c r="K65" i="7"/>
  <c r="V64" i="7"/>
  <c r="L64" i="7"/>
  <c r="P64" i="7" s="1"/>
  <c r="N104" i="7" l="1"/>
  <c r="O103" i="7"/>
  <c r="R64" i="7"/>
  <c r="E64" i="7" s="1"/>
  <c r="F64" i="7" s="1"/>
  <c r="U64" i="7"/>
  <c r="K66" i="7"/>
  <c r="L65" i="7"/>
  <c r="P65" i="7" s="1"/>
  <c r="V65" i="7"/>
  <c r="N105" i="7" l="1"/>
  <c r="O104" i="7"/>
  <c r="R65" i="7"/>
  <c r="E65" i="7" s="1"/>
  <c r="F65" i="7" s="1"/>
  <c r="U65" i="7"/>
  <c r="K67" i="7"/>
  <c r="L66" i="7"/>
  <c r="P66" i="7" s="1"/>
  <c r="V66" i="7"/>
  <c r="O105" i="7" l="1"/>
  <c r="N106" i="7"/>
  <c r="U66" i="7"/>
  <c r="R66" i="7"/>
  <c r="E66" i="7" s="1"/>
  <c r="F66" i="7" s="1"/>
  <c r="K68" i="7"/>
  <c r="L67" i="7"/>
  <c r="P67" i="7" s="1"/>
  <c r="V67" i="7"/>
  <c r="O106" i="7" l="1"/>
  <c r="N107" i="7"/>
  <c r="U67" i="7"/>
  <c r="R67" i="7"/>
  <c r="E67" i="7" s="1"/>
  <c r="F67" i="7" s="1"/>
  <c r="K70" i="7"/>
  <c r="K69" i="7"/>
  <c r="V68" i="7"/>
  <c r="K71" i="7"/>
  <c r="L68" i="7"/>
  <c r="P68" i="7" s="1"/>
  <c r="N108" i="7" l="1"/>
  <c r="O107" i="7"/>
  <c r="R68" i="7"/>
  <c r="E68" i="7" s="1"/>
  <c r="F68" i="7" s="1"/>
  <c r="U68" i="7"/>
  <c r="V71" i="7"/>
  <c r="L71" i="7"/>
  <c r="P71" i="7" s="1"/>
  <c r="K72" i="7"/>
  <c r="V69" i="7"/>
  <c r="L69" i="7"/>
  <c r="P69" i="7" s="1"/>
  <c r="L70" i="7"/>
  <c r="P70" i="7" s="1"/>
  <c r="V70" i="7"/>
  <c r="O108" i="7" l="1"/>
  <c r="N109" i="7"/>
  <c r="R69" i="7"/>
  <c r="E69" i="7" s="1"/>
  <c r="F69" i="7" s="1"/>
  <c r="U69" i="7"/>
  <c r="U70" i="7"/>
  <c r="R70" i="7"/>
  <c r="E70" i="7" s="1"/>
  <c r="F70" i="7" s="1"/>
  <c r="K75" i="7"/>
  <c r="L72" i="7"/>
  <c r="P72" i="7" s="1"/>
  <c r="V72" i="7"/>
  <c r="V73" i="7" s="1"/>
  <c r="U71" i="7"/>
  <c r="R71" i="7"/>
  <c r="E71" i="7" s="1"/>
  <c r="F71" i="7" s="1"/>
  <c r="O109" i="7" l="1"/>
  <c r="N110" i="7"/>
  <c r="R72" i="7"/>
  <c r="E72" i="7" s="1"/>
  <c r="F72" i="7" s="1"/>
  <c r="F73" i="7" s="1"/>
  <c r="U72" i="7"/>
  <c r="U73" i="7" s="1"/>
  <c r="K76" i="7"/>
  <c r="V75" i="7"/>
  <c r="L75" i="7"/>
  <c r="P75" i="7" s="1"/>
  <c r="O110" i="7" l="1"/>
  <c r="N111" i="7"/>
  <c r="U75" i="7"/>
  <c r="R75" i="7"/>
  <c r="E75" i="7" s="1"/>
  <c r="F75" i="7" s="1"/>
  <c r="L76" i="7"/>
  <c r="P76" i="7" s="1"/>
  <c r="K77" i="7"/>
  <c r="V76" i="7"/>
  <c r="H73" i="7"/>
  <c r="N112" i="7" l="1"/>
  <c r="O111" i="7"/>
  <c r="V77" i="7"/>
  <c r="L77" i="7"/>
  <c r="P77" i="7" s="1"/>
  <c r="K78" i="7"/>
  <c r="U76" i="7"/>
  <c r="R76" i="7"/>
  <c r="E76" i="7" s="1"/>
  <c r="F76" i="7" s="1"/>
  <c r="O112" i="7" l="1"/>
  <c r="N113" i="7"/>
  <c r="K79" i="7"/>
  <c r="V78" i="7"/>
  <c r="L78" i="7"/>
  <c r="P78" i="7" s="1"/>
  <c r="U77" i="7"/>
  <c r="R77" i="7"/>
  <c r="E77" i="7" s="1"/>
  <c r="F77" i="7" s="1"/>
  <c r="O113" i="7" l="1"/>
  <c r="N116" i="7"/>
  <c r="U78" i="7"/>
  <c r="R78" i="7"/>
  <c r="E78" i="7" s="1"/>
  <c r="F78" i="7" s="1"/>
  <c r="L79" i="7"/>
  <c r="P79" i="7" s="1"/>
  <c r="K80" i="7"/>
  <c r="V79" i="7"/>
  <c r="O116" i="7" l="1"/>
  <c r="N117" i="7"/>
  <c r="K81" i="7"/>
  <c r="V80" i="7"/>
  <c r="L80" i="7"/>
  <c r="P80" i="7" s="1"/>
  <c r="U79" i="7"/>
  <c r="R79" i="7"/>
  <c r="E79" i="7" s="1"/>
  <c r="F79" i="7" s="1"/>
  <c r="O117" i="7" l="1"/>
  <c r="N118" i="7"/>
  <c r="U80" i="7"/>
  <c r="R80" i="7"/>
  <c r="E80" i="7" s="1"/>
  <c r="F80" i="7" s="1"/>
  <c r="K82" i="7"/>
  <c r="L81" i="7"/>
  <c r="P81" i="7" s="1"/>
  <c r="V81" i="7"/>
  <c r="N119" i="7" l="1"/>
  <c r="O118" i="7"/>
  <c r="R81" i="7"/>
  <c r="E81" i="7" s="1"/>
  <c r="F81" i="7" s="1"/>
  <c r="U81" i="7"/>
  <c r="K83" i="7"/>
  <c r="L82" i="7"/>
  <c r="P82" i="7" s="1"/>
  <c r="V82" i="7"/>
  <c r="N120" i="7" l="1"/>
  <c r="O119" i="7"/>
  <c r="U82" i="7"/>
  <c r="R82" i="7"/>
  <c r="E82" i="7" s="1"/>
  <c r="F82" i="7" s="1"/>
  <c r="K84" i="7"/>
  <c r="V83" i="7"/>
  <c r="L83" i="7"/>
  <c r="P83" i="7" s="1"/>
  <c r="N121" i="7" l="1"/>
  <c r="O120" i="7"/>
  <c r="U83" i="7"/>
  <c r="R83" i="7"/>
  <c r="E83" i="7" s="1"/>
  <c r="F83" i="7" s="1"/>
  <c r="K85" i="7"/>
  <c r="V84" i="7"/>
  <c r="L84" i="7"/>
  <c r="P84" i="7" s="1"/>
  <c r="N122" i="7" l="1"/>
  <c r="O121" i="7"/>
  <c r="R84" i="7"/>
  <c r="E84" i="7" s="1"/>
  <c r="F84" i="7" s="1"/>
  <c r="U84" i="7"/>
  <c r="K86" i="7"/>
  <c r="L85" i="7"/>
  <c r="P85" i="7" s="1"/>
  <c r="V85" i="7"/>
  <c r="N123" i="7" l="1"/>
  <c r="O122" i="7"/>
  <c r="R85" i="7"/>
  <c r="E85" i="7" s="1"/>
  <c r="F85" i="7" s="1"/>
  <c r="U85" i="7"/>
  <c r="V86" i="7"/>
  <c r="L86" i="7"/>
  <c r="P86" i="7" s="1"/>
  <c r="K87" i="7"/>
  <c r="O123" i="7" l="1"/>
  <c r="N124" i="7"/>
  <c r="K88" i="7"/>
  <c r="V87" i="7"/>
  <c r="L87" i="7"/>
  <c r="P87" i="7" s="1"/>
  <c r="U86" i="7"/>
  <c r="R86" i="7"/>
  <c r="E86" i="7" s="1"/>
  <c r="F86" i="7" s="1"/>
  <c r="O124" i="7" l="1"/>
  <c r="N125" i="7"/>
  <c r="O125" i="7" s="1"/>
  <c r="R87" i="7"/>
  <c r="E87" i="7" s="1"/>
  <c r="F87" i="7" s="1"/>
  <c r="U87" i="7"/>
  <c r="K91" i="7"/>
  <c r="L88" i="7"/>
  <c r="P88" i="7" s="1"/>
  <c r="V88" i="7"/>
  <c r="V89" i="7" s="1"/>
  <c r="R88" i="7" l="1"/>
  <c r="E88" i="7" s="1"/>
  <c r="F88" i="7" s="1"/>
  <c r="F89" i="7" s="1"/>
  <c r="U88" i="7"/>
  <c r="U89" i="7" s="1"/>
  <c r="K92" i="7"/>
  <c r="V91" i="7"/>
  <c r="L91" i="7"/>
  <c r="P91" i="7" s="1"/>
  <c r="H89" i="7" l="1"/>
  <c r="U91" i="7"/>
  <c r="R91" i="7"/>
  <c r="E91" i="7" s="1"/>
  <c r="F91" i="7" s="1"/>
  <c r="K94" i="7"/>
  <c r="L92" i="7"/>
  <c r="P92" i="7" s="1"/>
  <c r="V92" i="7"/>
  <c r="R92" i="7" l="1"/>
  <c r="E92" i="7" s="1"/>
  <c r="F92" i="7" s="1"/>
  <c r="U92" i="7"/>
  <c r="K95" i="7"/>
  <c r="V94" i="7"/>
  <c r="L94" i="7"/>
  <c r="P94" i="7" s="1"/>
  <c r="U94" i="7" l="1"/>
  <c r="R94" i="7"/>
  <c r="E94" i="7" s="1"/>
  <c r="F94" i="7" s="1"/>
  <c r="K98" i="7"/>
  <c r="L95" i="7"/>
  <c r="P95" i="7" s="1"/>
  <c r="V95" i="7"/>
  <c r="V96" i="7" s="1"/>
  <c r="U95" i="7" l="1"/>
  <c r="U96" i="7" s="1"/>
  <c r="R95" i="7"/>
  <c r="E95" i="7" s="1"/>
  <c r="F95" i="7" s="1"/>
  <c r="F96" i="7" s="1"/>
  <c r="K99" i="7"/>
  <c r="V98" i="7"/>
  <c r="L98" i="7"/>
  <c r="P98" i="7" s="1"/>
  <c r="H96" i="7" l="1"/>
  <c r="R98" i="7"/>
  <c r="E98" i="7" s="1"/>
  <c r="F98" i="7" s="1"/>
  <c r="U98" i="7"/>
  <c r="L99" i="7"/>
  <c r="P99" i="7" s="1"/>
  <c r="K100" i="7"/>
  <c r="V99" i="7"/>
  <c r="L100" i="7" l="1"/>
  <c r="P100" i="7" s="1"/>
  <c r="K101" i="7"/>
  <c r="V100" i="7"/>
  <c r="U99" i="7"/>
  <c r="R99" i="7"/>
  <c r="E99" i="7" s="1"/>
  <c r="F99" i="7" s="1"/>
  <c r="K102" i="7" l="1"/>
  <c r="V101" i="7"/>
  <c r="L101" i="7"/>
  <c r="P101" i="7" s="1"/>
  <c r="R100" i="7"/>
  <c r="E100" i="7" s="1"/>
  <c r="F100" i="7" s="1"/>
  <c r="U100" i="7"/>
  <c r="U101" i="7" l="1"/>
  <c r="R101" i="7"/>
  <c r="E101" i="7" s="1"/>
  <c r="F101" i="7" s="1"/>
  <c r="K103" i="7"/>
  <c r="L102" i="7"/>
  <c r="P102" i="7" s="1"/>
  <c r="V102" i="7"/>
  <c r="U102" i="7" l="1"/>
  <c r="R102" i="7"/>
  <c r="E102" i="7" s="1"/>
  <c r="F102" i="7" s="1"/>
  <c r="K104" i="7"/>
  <c r="L103" i="7"/>
  <c r="P103" i="7" s="1"/>
  <c r="V103" i="7"/>
  <c r="U103" i="7" l="1"/>
  <c r="R103" i="7"/>
  <c r="E103" i="7" s="1"/>
  <c r="F103" i="7" s="1"/>
  <c r="K105" i="7"/>
  <c r="L104" i="7"/>
  <c r="P104" i="7" s="1"/>
  <c r="V104" i="7"/>
  <c r="U104" i="7" l="1"/>
  <c r="R104" i="7"/>
  <c r="E104" i="7" s="1"/>
  <c r="F104" i="7" s="1"/>
  <c r="L105" i="7"/>
  <c r="P105" i="7" s="1"/>
  <c r="V105" i="7"/>
  <c r="K106" i="7"/>
  <c r="K107" i="7" l="1"/>
  <c r="V106" i="7"/>
  <c r="L106" i="7"/>
  <c r="P106" i="7" s="1"/>
  <c r="U105" i="7"/>
  <c r="R105" i="7"/>
  <c r="E105" i="7" s="1"/>
  <c r="F105" i="7" s="1"/>
  <c r="U106" i="7" l="1"/>
  <c r="R106" i="7"/>
  <c r="E106" i="7" s="1"/>
  <c r="F106" i="7" s="1"/>
  <c r="K108" i="7"/>
  <c r="L107" i="7"/>
  <c r="P107" i="7" s="1"/>
  <c r="V107" i="7"/>
  <c r="U107" i="7" l="1"/>
  <c r="R107" i="7"/>
  <c r="E107" i="7" s="1"/>
  <c r="F107" i="7" s="1"/>
  <c r="K109" i="7"/>
  <c r="V108" i="7"/>
  <c r="L108" i="7"/>
  <c r="P108" i="7" s="1"/>
  <c r="U108" i="7" l="1"/>
  <c r="R108" i="7"/>
  <c r="E108" i="7" s="1"/>
  <c r="F108" i="7" s="1"/>
  <c r="K110" i="7"/>
  <c r="L109" i="7"/>
  <c r="P109" i="7" s="1"/>
  <c r="V109" i="7"/>
  <c r="U109" i="7" l="1"/>
  <c r="R109" i="7"/>
  <c r="E109" i="7" s="1"/>
  <c r="F109" i="7" s="1"/>
  <c r="K111" i="7"/>
  <c r="V110" i="7"/>
  <c r="L110" i="7"/>
  <c r="P110" i="7" s="1"/>
  <c r="R110" i="7" l="1"/>
  <c r="E110" i="7" s="1"/>
  <c r="F110" i="7" s="1"/>
  <c r="U110" i="7"/>
  <c r="K112" i="7"/>
  <c r="L111" i="7"/>
  <c r="P111" i="7" s="1"/>
  <c r="V111" i="7"/>
  <c r="U111" i="7" l="1"/>
  <c r="R111" i="7"/>
  <c r="E111" i="7" s="1"/>
  <c r="F111" i="7" s="1"/>
  <c r="K113" i="7"/>
  <c r="V112" i="7"/>
  <c r="L112" i="7"/>
  <c r="P112" i="7" s="1"/>
  <c r="U112" i="7" l="1"/>
  <c r="R112" i="7"/>
  <c r="E112" i="7" s="1"/>
  <c r="F112" i="7" s="1"/>
  <c r="L113" i="7"/>
  <c r="P113" i="7" s="1"/>
  <c r="K116" i="7"/>
  <c r="V113" i="7"/>
  <c r="V114" i="7" s="1"/>
  <c r="K117" i="7" l="1"/>
  <c r="V116" i="7"/>
  <c r="L116" i="7"/>
  <c r="P116" i="7" s="1"/>
  <c r="U113" i="7"/>
  <c r="U114" i="7" s="1"/>
  <c r="R113" i="7"/>
  <c r="E113" i="7" s="1"/>
  <c r="F113" i="7" s="1"/>
  <c r="F114" i="7" s="1"/>
  <c r="H114" i="7" l="1"/>
  <c r="U116" i="7"/>
  <c r="R116" i="7"/>
  <c r="E116" i="7" s="1"/>
  <c r="F116" i="7" s="1"/>
  <c r="K118" i="7"/>
  <c r="L117" i="7"/>
  <c r="P117" i="7" s="1"/>
  <c r="V117" i="7"/>
  <c r="U117" i="7" l="1"/>
  <c r="R117" i="7"/>
  <c r="E117" i="7" s="1"/>
  <c r="F117" i="7" s="1"/>
  <c r="K119" i="7"/>
  <c r="V118" i="7"/>
  <c r="L118" i="7"/>
  <c r="P118" i="7" s="1"/>
  <c r="R118" i="7" l="1"/>
  <c r="E118" i="7" s="1"/>
  <c r="F118" i="7" s="1"/>
  <c r="U118" i="7"/>
  <c r="K120" i="7"/>
  <c r="L119" i="7"/>
  <c r="P119" i="7" s="1"/>
  <c r="V119" i="7"/>
  <c r="R119" i="7" l="1"/>
  <c r="E119" i="7" s="1"/>
  <c r="F119" i="7" s="1"/>
  <c r="U119" i="7"/>
  <c r="K121" i="7"/>
  <c r="L120" i="7"/>
  <c r="P120" i="7" s="1"/>
  <c r="V120" i="7"/>
  <c r="U120" i="7" l="1"/>
  <c r="R120" i="7"/>
  <c r="E120" i="7" s="1"/>
  <c r="F120" i="7" s="1"/>
  <c r="K122" i="7"/>
  <c r="V121" i="7"/>
  <c r="L121" i="7"/>
  <c r="P121" i="7" s="1"/>
  <c r="U121" i="7" l="1"/>
  <c r="R121" i="7"/>
  <c r="E121" i="7" s="1"/>
  <c r="F121" i="7" s="1"/>
  <c r="K123" i="7"/>
  <c r="L122" i="7"/>
  <c r="P122" i="7" s="1"/>
  <c r="V122" i="7"/>
  <c r="R122" i="7" l="1"/>
  <c r="E122" i="7" s="1"/>
  <c r="F122" i="7" s="1"/>
  <c r="U122" i="7"/>
  <c r="V123" i="7"/>
  <c r="L123" i="7"/>
  <c r="P123" i="7" s="1"/>
  <c r="K124" i="7"/>
  <c r="K125" i="7" l="1"/>
  <c r="L124" i="7"/>
  <c r="P124" i="7" s="1"/>
  <c r="V124" i="7"/>
  <c r="U123" i="7"/>
  <c r="R123" i="7"/>
  <c r="E123" i="7" s="1"/>
  <c r="F123" i="7" s="1"/>
  <c r="U124" i="7" l="1"/>
  <c r="R124" i="7"/>
  <c r="E124" i="7" s="1"/>
  <c r="F124" i="7" s="1"/>
  <c r="K128" i="7"/>
  <c r="V125" i="7"/>
  <c r="V126" i="7" s="1"/>
  <c r="K135" i="7"/>
  <c r="L125" i="7"/>
  <c r="P125" i="7" s="1"/>
  <c r="R125" i="7" l="1"/>
  <c r="E125" i="7" s="1"/>
  <c r="F125" i="7" s="1"/>
  <c r="F126" i="7" s="1"/>
  <c r="U125" i="7"/>
  <c r="U126" i="7" s="1"/>
  <c r="K137" i="7"/>
  <c r="V135" i="7"/>
  <c r="L135" i="7"/>
  <c r="P135" i="7" s="1"/>
  <c r="K129" i="7"/>
  <c r="V128" i="7"/>
  <c r="L128" i="7"/>
  <c r="P128" i="7" s="1"/>
  <c r="H126" i="7" l="1"/>
  <c r="R128" i="7"/>
  <c r="E128" i="7" s="1"/>
  <c r="F128" i="7" s="1"/>
  <c r="U128" i="7"/>
  <c r="K130" i="7"/>
  <c r="V129" i="7"/>
  <c r="L129" i="7"/>
  <c r="P129" i="7" s="1"/>
  <c r="R135" i="7"/>
  <c r="E135" i="7" s="1"/>
  <c r="F135" i="7" s="1"/>
  <c r="U135" i="7"/>
  <c r="K138" i="7"/>
  <c r="V137" i="7"/>
  <c r="L137" i="7"/>
  <c r="P137" i="7" s="1"/>
  <c r="R137" i="7" l="1"/>
  <c r="E137" i="7" s="1"/>
  <c r="F137" i="7" s="1"/>
  <c r="U137" i="7"/>
  <c r="K139" i="7"/>
  <c r="L138" i="7"/>
  <c r="P138" i="7" s="1"/>
  <c r="V138" i="7"/>
  <c r="R129" i="7"/>
  <c r="E129" i="7" s="1"/>
  <c r="F129" i="7" s="1"/>
  <c r="U129" i="7"/>
  <c r="V130" i="7"/>
  <c r="L130" i="7"/>
  <c r="P130" i="7" s="1"/>
  <c r="K131" i="7"/>
  <c r="R138" i="7" l="1"/>
  <c r="E138" i="7" s="1"/>
  <c r="F138" i="7" s="1"/>
  <c r="U138" i="7"/>
  <c r="V139" i="7"/>
  <c r="L139" i="7"/>
  <c r="P139" i="7" s="1"/>
  <c r="K140" i="7"/>
  <c r="K132" i="7"/>
  <c r="V131" i="7"/>
  <c r="L131" i="7"/>
  <c r="P131" i="7" s="1"/>
  <c r="U130" i="7"/>
  <c r="R130" i="7"/>
  <c r="E130" i="7" s="1"/>
  <c r="F130" i="7" s="1"/>
  <c r="R131" i="7" l="1"/>
  <c r="E131" i="7" s="1"/>
  <c r="F131" i="7" s="1"/>
  <c r="U131" i="7"/>
  <c r="L132" i="7"/>
  <c r="P132" i="7" s="1"/>
  <c r="V132" i="7"/>
  <c r="V133" i="7" s="1"/>
  <c r="K141" i="7"/>
  <c r="L140" i="7"/>
  <c r="P140" i="7" s="1"/>
  <c r="V140" i="7"/>
  <c r="R139" i="7"/>
  <c r="E139" i="7" s="1"/>
  <c r="F139" i="7" s="1"/>
  <c r="U139" i="7"/>
  <c r="R140" i="7" l="1"/>
  <c r="E140" i="7" s="1"/>
  <c r="F140" i="7" s="1"/>
  <c r="U140" i="7"/>
  <c r="K142" i="7"/>
  <c r="V141" i="7"/>
  <c r="L141" i="7"/>
  <c r="P141" i="7" s="1"/>
  <c r="R132" i="7"/>
  <c r="E132" i="7" s="1"/>
  <c r="F132" i="7" s="1"/>
  <c r="U132" i="7"/>
  <c r="U133" i="7"/>
  <c r="F133" i="7"/>
  <c r="H133" i="7" l="1"/>
  <c r="R141" i="7"/>
  <c r="E141" i="7" s="1"/>
  <c r="F141" i="7" s="1"/>
  <c r="U141" i="7"/>
  <c r="K143" i="7"/>
  <c r="V142" i="7"/>
  <c r="L142" i="7"/>
  <c r="P142" i="7" s="1"/>
  <c r="R142" i="7" l="1"/>
  <c r="E142" i="7" s="1"/>
  <c r="F142" i="7" s="1"/>
  <c r="U142" i="7"/>
  <c r="K144" i="7"/>
  <c r="V143" i="7"/>
  <c r="L143" i="7"/>
  <c r="P143" i="7" s="1"/>
  <c r="R143" i="7" l="1"/>
  <c r="E143" i="7" s="1"/>
  <c r="F143" i="7" s="1"/>
  <c r="U143" i="7"/>
  <c r="V144" i="7"/>
  <c r="K145" i="7"/>
  <c r="L144" i="7"/>
  <c r="P144" i="7" s="1"/>
  <c r="R144" i="7" l="1"/>
  <c r="E144" i="7" s="1"/>
  <c r="F144" i="7" s="1"/>
  <c r="U144" i="7"/>
  <c r="L145" i="7"/>
  <c r="P145" i="7" s="1"/>
  <c r="K146" i="7"/>
  <c r="V145" i="7"/>
  <c r="K147" i="7" l="1"/>
  <c r="V146" i="7"/>
  <c r="L146" i="7"/>
  <c r="P146" i="7" s="1"/>
  <c r="U145" i="7"/>
  <c r="R145" i="7"/>
  <c r="E145" i="7" s="1"/>
  <c r="F145" i="7" s="1"/>
  <c r="U146" i="7" l="1"/>
  <c r="R146" i="7"/>
  <c r="E146" i="7" s="1"/>
  <c r="F146" i="7" s="1"/>
  <c r="L147" i="7"/>
  <c r="P147" i="7" s="1"/>
  <c r="V147" i="7"/>
  <c r="V148" i="7" s="1"/>
  <c r="V150" i="7" s="1"/>
  <c r="V152" i="7" s="1"/>
  <c r="U147" i="7" l="1"/>
  <c r="U148" i="7" s="1"/>
  <c r="R147" i="7"/>
  <c r="E147" i="7" s="1"/>
  <c r="F147" i="7" s="1"/>
  <c r="F148" i="7" s="1"/>
  <c r="F150" i="7" s="1"/>
  <c r="F152" i="7" s="1"/>
  <c r="F155" i="7" l="1"/>
  <c r="F154" i="7"/>
  <c r="H148" i="7"/>
  <c r="U150" i="7"/>
  <c r="U152" i="7" s="1"/>
  <c r="H152" i="7" l="1"/>
  <c r="F156" i="7"/>
  <c r="F160" i="7" l="1"/>
  <c r="F157" i="7"/>
  <c r="F158" i="7"/>
  <c r="D160" i="7"/>
  <c r="H156" i="7"/>
  <c r="F159" i="7" l="1"/>
  <c r="D161" i="7" s="1"/>
  <c r="H159" i="7" l="1"/>
  <c r="F161" i="7"/>
  <c r="F162" i="7" s="1"/>
</calcChain>
</file>

<file path=xl/sharedStrings.xml><?xml version="1.0" encoding="utf-8"?>
<sst xmlns="http://schemas.openxmlformats.org/spreadsheetml/2006/main" count="314" uniqueCount="184">
  <si>
    <t>P unit</t>
  </si>
  <si>
    <t>P total</t>
  </si>
  <si>
    <t>OFERTA</t>
  </si>
  <si>
    <t>dto%</t>
  </si>
  <si>
    <t>neto/ud</t>
  </si>
  <si>
    <t>inc%</t>
  </si>
  <si>
    <t>subT</t>
  </si>
  <si>
    <t>h</t>
  </si>
  <si>
    <t>p/h</t>
  </si>
  <si>
    <t>Th</t>
  </si>
  <si>
    <t>coste/ud</t>
  </si>
  <si>
    <t>Beneficio</t>
  </si>
  <si>
    <t>total/ud</t>
  </si>
  <si>
    <t>H total</t>
  </si>
  <si>
    <t>coste total</t>
  </si>
  <si>
    <t>mat aux</t>
  </si>
  <si>
    <t>01</t>
  </si>
  <si>
    <t>m</t>
  </si>
  <si>
    <t>CLIMATITZACIÓ - VENTILACIÓ</t>
  </si>
  <si>
    <t>U</t>
  </si>
  <si>
    <t>m²</t>
  </si>
  <si>
    <t>Reixeta de retorn, d'alumini extrudit, anoditzat color natural E6-C-0, amb lamel·les horitzontals regulables individualment, de 525x125 mm, fixació mitjançant cargols vistos (amb marc de muntatge de xapa d'acer galvanitzat), muntada en conducte rectangular no metàl·lic. Inclús accessoris de muntatge i elements de fixació. Inclou: Replanteig. Muntatge i fixació de la reixeta.</t>
  </si>
  <si>
    <t>Canalització de tub corbable de PVC, corrugat, de color negre, de 16 mm de diàmetre nominal, amb grau de protecció IP545. Instal·lació encastada en element de construcció d'obra de fàbrica. Inclou: Replanteig. Col·locació i fixació del tub.</t>
  </si>
  <si>
    <t>Canalització de tub corbable de PVC, corrugat, de color negre, de 20 mm de diàmetre nominal, amb grau de protecció IP545. Instal·lació encastada en element de construcció d'obra de fàbrica. Inclou: Replanteig. Col·locació i fixació del tub.</t>
  </si>
  <si>
    <t>Ud</t>
  </si>
  <si>
    <t>Components per a la xarxa elèctrica de distribució interior de quadre: Presa de corrent triple horitzontal Simon Sèrie 44 Aqua schuko amb tapa basculant estanc (IP55) gris 4490433-035 caixes d'encastar amb cargols de fixació, caixes de derivació amb tapes i regletes de connexió. Fins i tot accessoris necessaris per a la correcta instal·lació. Totalment muntats, connectats i provats. Inclou: Col·locació de caixes de derivació i d'encastar. Col·locació de mecanismes.</t>
  </si>
  <si>
    <t>Ud.</t>
  </si>
  <si>
    <t>ELECTRICITAT</t>
  </si>
  <si>
    <t>u</t>
  </si>
  <si>
    <t>Caixa de derivació quadrada de plàstic, de 100x100 mm, amb grau de protecció IP-40, muntada superficialment (P - 140)</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</si>
  <si>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 (P - 154)</t>
  </si>
  <si>
    <t>Conductor blindat i apantallat, de 4x0,22 mm2 + 2x0,75 mm2, col·locat en tub (P - 274)</t>
  </si>
  <si>
    <t>Cable amb conductor de coure de tensió assignada0,6/1 kV, de designació SZ1-K (AS+), construcció segons norma UNE 211025, bipolar, de secció 2x2,5 mm2, amb coberta del cable de poliolefines, classe de reacció al foc Cca-s1b, d1, a1 segons la norma UNE-EN 50575 amb baixa emissió fums, col·locat en tub (P - 163)</t>
  </si>
  <si>
    <t xml:space="preserve">Extintor manual de pols seca polivalent, de càrrega 6 kg, amb pressió incorporada, cromat, amb suport a paret (P - 269), inclou rètol senyalització, quadrat, de 224x224 mm2 de panell de PVC de 0,7 mm de gruix, fotoluminiscent categoria B segons UNE 23035-4, col·locat fixat mecànicament sobre parament vertical (P-291) </t>
  </si>
  <si>
    <t xml:space="preserve">Extintor manual de diòxid de carboni, de càrrega 5 kg, amb pressió incorporada, pintat, amb suport a paret (P - 270), inclou rètol senyalització, quadrat, de 224x224 mm2 de panell de PVC de 0,7 mm de gruix, fotoluminiscent categoria B segons UNE 23035-4, col·locat fixat mecànicament sobre parament vertical (P-291) </t>
  </si>
  <si>
    <t xml:space="preserve">Rètol senyalització instal·lació de protecció contra incendis, quadrat, de 210x210 mm2 de panell de polipropilè d'1,5 mm de gruix, col·locat fixat mecànicament sobre parament vertical (P - 293). </t>
  </si>
  <si>
    <t>Polsador d'alarma convencional de rearmament manual, de ABS color vermell, protecció IP41, amb led indicador d'alarma color vermell i clau de rearmament, segons UNE-EN 54-11. Inclús elements de fixació.</t>
  </si>
  <si>
    <t>Hores a realitzar en concepte de connexionat a la xarxa de PCI existent a l'edifici. Inclou la desconnexió, desmuntatge, acopi i trasllat a abocador homologat (taxes incloses) de trams de canonades i accessoris sobrants. (P - 331)</t>
  </si>
  <si>
    <t>Rètol senyalització sortida habitual, quadrat, de 224x224 mm2 de panell de PVC de 0,7 mm de gruix, fotoluminiscent categoria B segons UNE 23035-4, col·locat fixat mecànicament sobre parament vertical (P-291)</t>
  </si>
  <si>
    <t>Rètol senyalització sortida d'emergència, quadrat, de 224x224 mm2 de panell de PVC de 0,7 mm de gruix, fotoluminiscent categoria B segons UNE 23035-4, col·locat fixat mecànicament sobre parament vertical (P</t>
  </si>
  <si>
    <t>Rètol senyalització recorregut d'evacuació a sortida habitual, rectangular, de 224x224 mm2 de panell de PVC de 0,7 mm de gruix, fotoluminiscent categoria B segons UNE 23035-4, col·locat fixat mecànicament sobre parament vertical (P - 289)</t>
  </si>
  <si>
    <t>Hores del ram de paleta en concepte d'ajudes d'obra de paleta, realització i tapat de regates, rases, col·locació de suports, desmuntatges i desmantellaments, etc i col·laboració general a la instal·lació de PCI (P - 326)</t>
  </si>
  <si>
    <t>AUDIOVISUALS</t>
  </si>
  <si>
    <t>IL·LUMINACIÓ</t>
  </si>
  <si>
    <t>TREBALLS ADEQUACIÓ</t>
  </si>
  <si>
    <t>Ut</t>
  </si>
  <si>
    <t>Desmuntatge de fals sostre de plaques de 60x60 cm (incloses lluminàries) (mantenir instal·lació elèctrica de les lluminàries, de detectors d'incendi i alarmes, i del projector) (Les lluminàries de LED s'aprofitaran en el nou fals sostre)</t>
  </si>
  <si>
    <t>ml</t>
  </si>
  <si>
    <t>Enderroc de graons acabats amb parquet.</t>
  </si>
  <si>
    <t>ENDERROCS</t>
  </si>
  <si>
    <t>01.01</t>
  </si>
  <si>
    <t>01.02</t>
  </si>
  <si>
    <t>RAM DE PALETA I MORTERS</t>
  </si>
  <si>
    <t>m³</t>
  </si>
  <si>
    <t>PA</t>
  </si>
  <si>
    <t>01.03</t>
  </si>
  <si>
    <t>SERRALLERIA</t>
  </si>
  <si>
    <t>Subministrament i col·locació de baranes d'acer inoxidable amb 3 suports verticals Ø 40 mm, 3 barres intermitges  Ø 20 mm i 1 passamà  Ø 40 mm.</t>
  </si>
  <si>
    <t>Subministrament i col·locació de plataforma de relliga metàl·lica d'acer galvanitzat amb estructura de bigues d'acer galvanitzat de IPN 80 (23 ml x 5,95 Kg/ml) de suport amb els corresponents recolzaments de formigó (20 unitats) a cada creuament col·locats damunt del paviment del terrat per suportar aparell de climatització.</t>
  </si>
  <si>
    <t>Kg</t>
  </si>
  <si>
    <t>01.04</t>
  </si>
  <si>
    <t>FUSTERIA</t>
  </si>
  <si>
    <t>PINTURA</t>
  </si>
  <si>
    <t>01.05</t>
  </si>
  <si>
    <t>Dues capes de pintura plàstica en les parets enguixades o de guix laminat, que garanteixi el bon comportament del material com a arrambador (frec, fàcil neteja, duresa i resistència a l'impacte). Colors blanc o clar. Es conserven els grans quadres murals.</t>
  </si>
  <si>
    <t>01.06</t>
  </si>
  <si>
    <t>SOSTRES I AÏLLAMENTS ACÚSTICS</t>
  </si>
  <si>
    <t>SUBTOTAL TREBALLS ADEQUACIÓ</t>
  </si>
  <si>
    <t>TREBALLS DE INSTAL·LACIONS</t>
  </si>
  <si>
    <t>02.02</t>
  </si>
  <si>
    <t>TOTAL TREBALLS</t>
  </si>
  <si>
    <t>Benefici industrial</t>
  </si>
  <si>
    <t>Pressupost d'execució per contracta (PEC=PEM+GG+BI)</t>
  </si>
  <si>
    <t>SUBTOTAL TREBALLS D'INSTAL·LACIONS</t>
  </si>
  <si>
    <t>Cable unipolar es07Z1-K, sent la seva tensió assignada de 450/750 V, reacció al foc classe Eca, amb conductor multifilar de coure classe 5 (-K) de 2,5 mm² de secció, amb aïllament de PVC (V). Inclús accessoris i elements de subjecció. Inclou: Estesa del cable. Connexionat. Comprovació del seu correcte funcionament.</t>
  </si>
  <si>
    <t>Cable unipolar es07Z1-K, sent la seva tensió assignada de 450/750 V, reacció al foc classe Eca, amb conductor multifilar de coure classe 5 (-K) de 10 mm² de secció, amb aïllament de PVC (V). Inclús accessoris i elements de subjecció. Inclou: Estesa del cable. Connexionat. Comprovació del seu correcte funcionament.</t>
  </si>
  <si>
    <t>Cable unipolar es07Z1-K (AS), reacció al foc classe B2ca-s1a,d1,a1, amb conductor multifilar de coure classe 5 (-K) de 10 mm² de secció, amb aïllament de compost termoplàstic a força de poliolefina lliure de halògens amb baixa emissió de fums i gasos corrosius (Z1). Inclús accessoris i elements de subjecció. Inclou: Estesa del cable. Connexionat. Comprovació del seu correcte funcionament.</t>
  </si>
  <si>
    <t>LITECOM INF daylight 250</t>
  </si>
  <si>
    <t>LITECOM INF base license</t>
  </si>
  <si>
    <t>Subministrament i col·locació de cable UTP Cat 6A</t>
  </si>
  <si>
    <t>02.01</t>
  </si>
  <si>
    <t>VIDEO</t>
  </si>
  <si>
    <t>02.03</t>
  </si>
  <si>
    <t>02.04</t>
  </si>
  <si>
    <t>02.05</t>
  </si>
  <si>
    <t>02.06</t>
  </si>
  <si>
    <t>Tapar forats d'il·luminació natural (claraboies) a la coberta de la sala, amb maó foradat, impermeabilització i acabat de rajola ceràmica.</t>
  </si>
  <si>
    <t>Adaptar i ajustar forats d'il·luminació natural (claraboies) per a passar instal·lacions de ventilació i climatització (inclou impermeabilització i acabat perimetral de rajola).</t>
  </si>
  <si>
    <t>Panel de paret receptor Bluetooth. Ref. ABAT  o tècnicament equivalent. Muntatge, connexionat i comprovació del seu correcte funcionament.</t>
  </si>
  <si>
    <t>Reproductor àudio dual net.  Ref. DUONTPLAYER  o tècnicament equivalent. Muntatge, connexionat i comprovació del seu correcte funcionament.</t>
  </si>
  <si>
    <t>Microfón de mano inalámbrico.  Ref. EMWH o tècnicament equivalent. Muntatge, connexionat i comprovació del seu correcte funcionament.</t>
  </si>
  <si>
    <t>Receptor microfon inalámbrico.  Ref. EMWR o tècnicament equivalent. Muntatge, connexionat i comprovació del seu correcte funcionament.</t>
  </si>
  <si>
    <t>Soport micròfon sobretaula.  Ref MDSTAND o tècnicament equivalent. Muntatge, connexionat i comprovació del seu correcte funcionament.</t>
  </si>
  <si>
    <t>Micròfon dinàmic de mano.  Ref. EMHH1  o tècnicament equivalent. Muntatge, connexionat i comprovació del seu correcte funcionament.</t>
  </si>
  <si>
    <t>Peu micròfon girafa.  Ref. MBSTAND  o tècnicament equivalent. Muntatge, connexionat i comprovació del seu correcte funcionament.</t>
  </si>
  <si>
    <t>Matriu digital àudio 12X12 SG.  Ref. MIMO1212SG  o tècnicament equivalent. Muntatge, connexionat i comprovació del seu correcte funcionament.</t>
  </si>
  <si>
    <t>Panel mural mixer 2 IN Talkover.  Ref. WPAMIXT  o tècnicament equivalent. Muntatge, connexionat i comprovació del seu correcte funcionament.</t>
  </si>
  <si>
    <t>FA Externa 24VDC.  Ref. WP24PSU o tècnicament equivalent. Muntatge, connexionat i comprovació del seu correcte funcionament.</t>
  </si>
  <si>
    <t>Armari Rack 19" de 19 UA, per a contenir tots els elements d'àudio. Muntatge, connexionat i comprovació del seu correcte funcionament, així com a posada en marxa de tots els equips</t>
  </si>
  <si>
    <t>Amplificador st 2x1400W ESSTL.  Ref. ELPA21400  o tècnicament equivalent. Muntatge, connexionat i comprovació del seu correcte funcionament.</t>
  </si>
  <si>
    <t>Altaveu ARQIS 12" 2 vies BK.  Ref. ARQIS112IB  o tècnicament equivalent. Muntatge, connexionat i comprovació del seu correcte funcionament.</t>
  </si>
  <si>
    <t>Suport paret VERSO12/P ARQIS110/112 35mm.  Ref. SR12  o tècnicament equivalent. Muntatge, connexionat i comprovació del seu correcte funcionament.</t>
  </si>
  <si>
    <t>Pantalla tàctil mural control EclerNet.  Ref. WPNETTOUCH  o tècnicament equivalent. Muntatge, connexionat i comprovació del seu correcte funcionament.</t>
  </si>
  <si>
    <t>Splitter HDMI 2.0 1x2 18Gbps  o tècnicament equivalent. Muntatge, connexionat i comprovació del seu correcte funcionament.</t>
  </si>
  <si>
    <t>Subministrament i col·locació de router</t>
  </si>
  <si>
    <t>Subministrament i instal·lació de Switch</t>
  </si>
  <si>
    <t>Subministrament i col·locació de Patch panel 24 ports RJ45</t>
  </si>
  <si>
    <t>Subministrament i col·locació de passafils</t>
  </si>
  <si>
    <t>Subministrament i col·locació de regleta de endolls 19"</t>
  </si>
  <si>
    <t>Subministrament i col·locació de SAI 2UA</t>
  </si>
  <si>
    <t>Subministrament i col·locació de modulo RJ45 Cat6A</t>
  </si>
  <si>
    <t>Subministrament i col·locació de 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 (P - 154)</t>
  </si>
  <si>
    <t>Suport Projector</t>
  </si>
  <si>
    <t>Cable unipolar es07Z1-K, sent la seva tensió assignada de 450/750 V, reacció al foc classe Eca, amb conductor multifilar de coure classe 5 (-K) de 1,5 mm² de secció, amb aïllament de PVC (V). Inclús accessoris i elements de subjecció. Inclou: Estesa del cable. Connexionat. Comprovació del seu correcte funcionament.</t>
  </si>
  <si>
    <t>Cable unipolar RZ1-K (AS), sent la seva tensió assignada de 0,6/1 kV, reacció al foc classe Cca-s1b,d1,a1, amb conductor de coure classe 5 (-K) de 16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t>
  </si>
  <si>
    <t>Components per a la xarxa elèctrica de distribució interior d'oficina: mecanismes gamma bàsica amb tecla o tapa i marc de color blanc i embellidor de color blanc i monobloc de superfície (IP55); caixes d'encastar amb cargols de fixació, caixes de derivació amb tapes i regletes de connexió. Inclús accessoris necessaris per la seva correcta instal·lació. Totalment muntats, connexionats i provats. Inclou: Col·locació de caixes de derivació i d'encastar. Col·locació de mecanismes.</t>
  </si>
  <si>
    <t>Canalització de tub de PVC, rígid, de 32 mm de diàmetre i 3 mm de gruix. Instal·lació fix en superfície. Inclús accessoris i peces especials.) Inclou: Replanteig. Col·locació i fixació del tub.</t>
  </si>
  <si>
    <t>Canalització de tub de PVC, rígid, de 50 mm de diàmetre i 3 mm de gruix. Instal·lació fix en superfície. Inclús accessoris i peces especials. Inclou: Replanteig. Col·locació i fixació del tub.</t>
  </si>
  <si>
    <t>Canalització de tub de PVC, rígid, de 63 mm de diàmetre i 3 mm de gruix. Instal·lació fix en superfície. Inclús accessoris i peces especials. Replanteig. Col·locació i fixació del tub.</t>
  </si>
  <si>
    <t>Components per a la xarxa elèctrica de distribució interior d'ús industrial: mecanismes gamma bàsica amb tecla o tapa i marc de color blanc i embellidor de color blanc i monobloc de superfície (IP55); caixes d'encastar amb cargols de fixació, caixes de derivació amb tapes i regletes de connexió. Fins i tot accessoris necessaris per a la correcta instal·lació. Totalment muntats, connectats i provats. Inclou: Col·locació de caixes de derivació i d'encastar. Col·locació de mecanismes.</t>
  </si>
  <si>
    <t>Components per a la xarxa elèctrica de distribució interior de quadre: Commutador Simon Sèrie 75 10A 75203-39 amb tecla o tapa i marc de color blanc i embellidor de color blanc; caixes d'encastar amb cargols de fixació, caixes de derivació amb tapes i regletes de connexió. Fins i tot accessoris necessaris per a la correcta instal·lació. Totalment muntats, connectats i provats. Inclou: Col·locació de caixes de derivació i d'encastar. Col·locació de mecanismes.</t>
  </si>
  <si>
    <t>SOBRETENSIONS IGA 1P+N 63A 10KA PERM+TRANS 3M IGA TEST COMPACT M 63 - Protector contra sobretensions transitòries y permanents con IGA integrat, monofàsic de 63A. Temps de actuació 275V -&gt; 8-10s / 400V -&gt; 0,1-0,2s. Conforme UNE-EN 50550 y UNE-EN 61643. Imax = 15kA. Up = 1,5Kv APT KIT SOBRET 3P+N 63A CORBA C PERM+TRANS IMAX=40KA 9M</t>
  </si>
  <si>
    <t>Lluminària LED modular encastada directa ZUMTOBEL IQ WAVE LED4100-840 HF Q597 MRE o tècnicament equivalent. driver DALI. , IP44_IP20, IK03. Cos: Acer altament reflector. Marc i tapes finals: policarbonat (PC). Difusor: policarbonat (PC) amb dissipador de calor d'alumini. Safata d'engranatge: recobert de pols sinteritzada blanca Acer. Adequat per a instal·lació (amb accessori) tombat o de peu. Amb LED 4000K. Muntatge, connexionat i comprovació del seu correcte funcionament.</t>
  </si>
  <si>
    <t>Lluminària circular de sostre Downlight ZUMTOBEL PANOS EVO R100L 9W LED840 LDO WH R9010 o tècnicament equivalent, de 68 mm de diàmetre, de 10 W; cercle embellidor d'alumini injectat, acabat termoesmaltat, de color blanc; protecció IP20 i aïllament classe F. Instal·lació encastada. Inclús làmpades.  Inclou: Replanteig. Muntatge, connexionat i comprovació del seu correcte funcionament.</t>
  </si>
  <si>
    <t>Lluminària d'emergència, ZUMTOBEL IRIS ANTIPANIC SELFTEST E3 LiFePO4 o tècnicament equivalent, 2 W - G5, flux lluminós 155 lúmens, carcassa de 245x110x58 mm, classe II, IP42, amb bateries de Ni-Cd d'alta temperatura, autonomia de 1 h, alimentació a 230 V, temps de càrrega 24 h. Instal·lació en superfície en zones comuns. Inclús accessoris i elements de fixació.</t>
  </si>
  <si>
    <t>Controlador d'automatització centralitzat LITECOM CCD DALI-2 amb certificat DALI-2 per a un màxim de 250 actors per al control d'il·luminació per temps, intervals o la presència de persones, així com per al control manual de persianes i finestres. Nova assignació i reassignació de tots els aparells de servei, així com tota la configuració del sistema via pàgines web. Possibilitat de maneig en tauletes i telèfons intel·ligents. Rang de regulació 1-100%; disponibilitat de resposta dels actors als errors; en les línies de control DALI poden connectar-se addicionalment sensors i comandaments DALI LUXMATE especials. Amb una sortida de bus LM sense alimentació per a connectar els aparells Luxmate, així com 3 fases DALI amb alimentacions de tensió integrades per a fins a 100 càrregues DALI per cada línia DALI, 1 connexió Ethernet TCP/IP RJ45 i borns d'endoll o roscats per a l'alimentació de 230 V CA. Peces o dispositius d'entrada compatibles amb IEC 62386 (DALI-2): 101/103/301/303/304. Controlador d'automatització en carcassa compacta sense peces rotatives; per al muntatge sobre raïl DIN de 35 mm, temperatura ambiental admissible: 0…50 °C; Dimensions: 160 x 91 x 62 mm, 9 ET à 17,5 mm; Pes: 0,6 kg</t>
  </si>
  <si>
    <t>Programació del sistema i posada en marxa</t>
  </si>
  <si>
    <t>Difusor rotacional de deflectors fixos amb placa frontal circular, pintat en color RAL 9010, per instal·lar en alçades de fins a 4 m. Inclús accessoris de muntatge i elements de fixació. Inclou: Replanteig. Muntatge i fixació del difusor.</t>
  </si>
  <si>
    <t>CONTRA INCENDIS</t>
  </si>
  <si>
    <t>Gestió de residus</t>
  </si>
  <si>
    <t>PRESSUPOST D'EXECUCIÓ MATERIAL (PEM)</t>
  </si>
  <si>
    <t>Despeses Generals</t>
  </si>
  <si>
    <t>VIDEOCONFERENCIA</t>
  </si>
  <si>
    <t>Cable HDMI 30m i posada en marxa dels equipaments</t>
  </si>
  <si>
    <t>Conducte rectangular per a la distribució d'aire climatitzat format per panell rígid d'alta densitat de llana de vidre Climaver Neto "ISOVER", segons UNE-EN 14303, de 25 mm d'espessor, revestit per un complex tríplex alumini vist + malla de fibra de vidre + kraft per l'exterior i un teixit de vidre acústic d'alta resistència mecànica (teixit NETO) per l'interior, resistència tèrmica 0,78 m²K/W, conductivitat tèrmica 0,032 W/(mK). A la part exterior sera metal·lic amb aïllament exterior i proteccio externa metal·lica. i També colzes, derivacions, segellat d'unions amb cola Climaver, embocadures, suports metàl·lics galvanitzats, elements de fixació, segellat de trams amb cinta Climaver Neto d'alumini, accessoris de muntatge i peces especials. Inclou: Replanteig del recorregut dels conductes. Marcat i posterior ancoratge dels suports dels conductes. Muntatge i fixació de conductes. Segellat de les unions. Comprovació del seu correcte funcionament. Neteja final.</t>
  </si>
  <si>
    <t>Pa</t>
  </si>
  <si>
    <t>Serveis de grúa i qualsevol altre taxa implicita per a l'ubicació de la màquina exterior Rooftp a la coberta de l'edifici.</t>
  </si>
  <si>
    <t>Desmuntatge de marc i doble porta metàl·lics RF de 170x210 cm (Portes sortida d'emergència)</t>
  </si>
  <si>
    <t>Desmuntatge de marc i doble porta de doble sortida de fusta de 165x210 cm (Portes de pas a vestíbol 2)</t>
  </si>
  <si>
    <t>Desmuntatge de marc i doble porta de fusta de 160x210 cm (Porta a Sala Tècnica)</t>
  </si>
  <si>
    <t>Demolició de partició interior de fàbrica revestida, formada per maó buit senzill de 4/5 cm d'espessor, amb mitjans manuals, sense afectar l'estabilitat dels elements constructius contigus, i càrrega manual sobre camió o contenidor. Ubicació, obertura per a cristalera fixa a Sala Tècnica</t>
  </si>
  <si>
    <t>Desmuntatge de tarima de fusta (escenari) acabada amb linòleum d'amplada 300 x 160 x una alçada aproximada de 20 cm, amb mitjans manuals i mecànics i posterior retirada a abocador autoritzat.</t>
  </si>
  <si>
    <t>Desmuntatge de paviment de parquet amb mitjans manuals i càrrega manual de runes sobre camió o contenidor.</t>
  </si>
  <si>
    <t>Enderroc de claraboies existentes per al posterior tapiat de les mateixes.</t>
  </si>
  <si>
    <t>Partida General de desmuntatge de mobiliari existent, senyalètica existent, instal·lacions vistes existents, etc. amb mitjans manuals i posterior retirada a abocador autoritzat.</t>
  </si>
  <si>
    <t>Formació de graons per a escales a les sortides d'emergència amb graonat massís de maó perforat "gero" (5 graons)</t>
  </si>
  <si>
    <t>Ajuda de paleta per a col·locació de marc i doble porta RF de mides de marc de 170x210 cm (Portes sortida d'emergència)</t>
  </si>
  <si>
    <t>Ajudes de paleta per a Col·locació de marc i doble porta de fusta de mides de marc de 165x210 cm (Portes de pas a vestíbol 2)</t>
  </si>
  <si>
    <t>Ajudes de paleta per a Col·locació de marc i doble porta de fusta de mides de marc de 160x210 cm (Porta a Sala Tècnica)</t>
  </si>
  <si>
    <t>Repàs d'enguixat de parets a zones on es sustitïran les portes.</t>
  </si>
  <si>
    <t>Ajudes de paleta per a la instal·lació de ventilació i climatització: forats parets, etc.., com a complement de la partida anterior.</t>
  </si>
  <si>
    <t>Ajudes varies</t>
  </si>
  <si>
    <t>Subministrament i col·locació de marc i doble porta RF-60 de mides de pas de 160x205 cm. amb obertura amb barra antipànic (Ajustar mides exactes a l'obra). Portes sortida d'emergència.</t>
  </si>
  <si>
    <t>Paviment de reixeta electrosoldada per la instal·lació de plataforma per a la col·locació de màquina RoofTop</t>
  </si>
  <si>
    <t>Estructura d'acer per la instal·lació de plataforma per a la col·locació de màquina RoofTop</t>
  </si>
  <si>
    <t>ut</t>
  </si>
  <si>
    <t>Subministrament e instal.lació de paviment vinílic de la marca
GERFLOR TARALAY IMPRESSION COMFORT o equivalent, de 3,35
mm. de gruix, acústic, multicapa, armat amb malla de fibra de vidre, en
rotlles de 2 m. d'amplada. Constituït per una capa dús transparent,
sense càrregues minerals, de 0,65 mm. de gruix amb un disseny
imprès, sobre subcapa d'escuma de molt alta densitat (Very High
Density - VHD). Resistència al punxonament segons EN 433 de 0,08
mm. Resistència a l'abrasió segons EN 660.2 amb valor = 2,0 mm3
(Grup T). Aïllament acústic segons EN ISO 717-2 de 19 dB.
Antiestàtic, amb tractament fotoreticulat PROTECSOL que facilita el
manteniment, evita el decapat i la encerada en tota la vida útil del
producte i és resistent a alcohols i altres productes químics. Instal·lat
sobre solera dura, llisa, seca (3% màxim de humitat), plana i sense
fissures, segons la norma UNE-CEN/TS 14472 (parts 1 i 4); fixat amb
l'adhesiu recomanat pel fabricant. Segons CTE-2010 (DB-SI) compleix
el requeriment de resistència al foc (Bfls1). Segons CTE- 2010
(DB-SUA) té índex de relliscosa Classe 2. Emissió de Compostos
Orgànics Volàtils Totals (TVOC) &lt; 70 mg/m3 al cap de 28 dies segons
ISO 16000-6. Activitat antibacteriana (E. coli – S. aureus – MRSA):
Inhibició del creixement segons ISO 22196 &gt;99%.
Inlcou petit material per a la seva correcta instal.lació.                                        Inclou el revestiment de les escales de sortida i remats.                                     
Totalment instal.lat.</t>
  </si>
  <si>
    <t>Suministrament e instal.lació de sòcol mitja canya mod. Taralay de la
firma Gerflor o equivalent, amb perfil de transició de PVC acabat
pendent de definir per DF.</t>
  </si>
  <si>
    <t>Subministrament e instal·lació de portes d'emergència metàl·liques formada per dues fulles d'amplada 170 cm x Alçada 210 cm, amb tanca antipànic. Resistència al foc EI2-C 90. Inclou ferratges i petit material per a la seva correcta instal·lació.</t>
  </si>
  <si>
    <t>Submnistrament e instal·lació de Porta acústica d'entrada tipus block, amb tauler de fibres de fusta i resines sintètiques fabricat per procés sec MDF acabat amb xapa de fusta de roure vernissada, de 40 mm de gruix, amb un aïllament a soroll aeri de 40 dbA, de dues fulles batents de cares llises de 150 cm d'amplària i 210 cm d'alçària, junt bilavial al travesser inferior, bastiment metàl·lic amb junt isofònic perimetral, incloent ferramenta de penjar, pany de cop i clau, maneta i espiell, col.locada a la zona d'accès del Vestíbol 2</t>
  </si>
  <si>
    <t>Suministre i col.locació de porta interior d'una fulla batent de 80 cms,
laminada acabat blanc, de 40 mm de gruix i de 210 cm
d'alçària. Inclou tots els accessoris necessaris per a la seva
col.locació, inclús pany i clau completament col.locada amb p.p de mitjans auxiliars. Inclòs premarc.
Totalment muntada i provada</t>
  </si>
  <si>
    <t>Subministre i col·locació de fixe de vidre a zona sala de control de mides aproximades d'amplada 150 cm x alçada 120 cm formada per perfils d'alumini i vidre laminar de seguretat 4+4 mm, incolor, classificació de prestacions 2B2 segons UNE-EN 1200</t>
  </si>
  <si>
    <t>Repasos varis de pintura</t>
  </si>
  <si>
    <t>Trasdossat autoportant de perfils de 46 mm d'ample amb absorbent acústic de napa de polièster en el seu interior de 40 mm de gruix ChovANAPA 4cm PANEL 600 en el que en el costat extrem es fixen dues plaques de guix laminat ignífug i antihumitat de 13 mm de gruix i una làmina viscoelàstica d'alta densitat de 4 mm de gruix i 6,5 kg/m2 ViscoLAM 65 entre les dues plaques
Trasdossat a paret de separació sala amb sala de control i vestíbul (damunt portes al vestíbul) des del terra fins al forjat (no s'han descomptat els forats de portes). Inclou acabats dels forats per les portes com a ampliació dels marcs de les portes.
Trasdossat a una de les parets laterals</t>
  </si>
  <si>
    <t>Fals sostre registrable, situat a una alçada menor de 4 m, acústic fonoabsorbent, sistema Armstrong o equivalent, format per plaques d'escaiola amb vora escalonada, alleugerides amb perlita i reforçades amb fibra de vidre, amb perforació passant i vel negre de 0 ,27 mm de gruix i 63 g/m², de color a escollir de la carta RAL, plaques de 60x60 cm i 20 mm de gruix, recolzades sobre perfileria semioculta lacada de 15 mm d'amplada.</t>
  </si>
  <si>
    <t>Unitat de tractament d’Aire tipus Rooftop compacta aire-aire Crosff Flow, free-cooling amb 3 comportes, ventilador de retorn superior i recuperació activa de cabal d’aire d'extracció mitjançant circuit frigorífic termodinàmic, model TRANE IH038 o tècnicament equivalent, potencia de refrigeració 40,08 W, potencia del compres en refrigeració 11,05 kW, EER brut del compressor 3,874, COP brut calefacció 3,874, cabal d’aire d’impulsió i retorn 7800 m3/h, amb els opcionals indicats a la seva fitxa tècnica, inclou transport, garantia d 2 anys i posada en servei. Totalment muntat i provat amb els accessoris necessari per garantir el seu correcte funcionament, accessoris de muntatge i peces especials. Inclou: Muntatge i fixació de conductes. Segellat de les unions. Comprovació del seu correcte funcionament. Neteja final..</t>
  </si>
  <si>
    <t>Sofware PTZ link</t>
  </si>
  <si>
    <t>Subministrament i col·locació de ordinador de sobretaula PC amb Windows 11 DELL OptiPlex Todo en uno o tecnicament equivalent
Procesador Intel® Core™ i5-13500T de 13.ª generación (24 MB de caché, 14 núcleos, 20 subprocesos, de 1,60 GHz a 4,60 GHz Turbo, 35 W)
Sistema operativo Windows 11 Pro
Tarjeta de vídeo Tarjeta gráfica integrada Intel®
Memoria DDR4 de 8 GB, 1 x 8 GB
Almacenamiento Unidad de estado sólido M.2 2230 de 256 GB PCIe NVMe M.2, clase 35
Ratón y teclado inalámbricos Dell Pro - KM5221W - español (QWERTY)
1 puerto USB 3.2 Gen 2x2 tipo C
1 puerto DisplayPort 1.4a/HDCP 2.3, hasta 5120 × 3200 a 60 Hz
2 puertos USB 3.2 Gen 1 tipo A
2 puertos USB 2.0 tipo A con Smart Power On (encendido inteligente)
1 puerto Ethernet RJ45 de 10/100/1000 Mb/s
1 puerto de salida de línea de audio, universal
1 puerto USB 3.2 Gen 2 tipo A con PowerShare
1 puerto de audio universal
1 ranura SATA para HDD de 2,5 pulgadas
1 ranura M.2 2230 para tarjeta de combinación Bluetooth® y Wi-Fi
1 ranura M.2 2230/2280 para unidad de estado sólido PCIe
Tarjeta inalámbrica Intel® Wi-Fi 6E AX211, 2x2, 802.11ax, Bluetooth®</t>
  </si>
  <si>
    <r>
      <t xml:space="preserve">Detector </t>
    </r>
    <r>
      <rPr>
        <sz val="9"/>
        <color theme="1"/>
        <rFont val="Arial"/>
        <family val="2"/>
      </rPr>
      <t>dual òptic/tèrmic per a instal·lació contra incendis analògica-algorítmica, segons norma UNE-EN 54-5/A1 i UNE-EN 54-7, amb base de superfície, muntat superficialment (P - 260)</t>
    </r>
    <r>
      <rPr>
        <sz val="9"/>
        <color theme="1"/>
        <rFont val="Verdana"/>
        <family val="2"/>
      </rPr>
      <t>. Inclús cable no propagador de la flama lliure d'halògens, elements de fixació i quants accessoris siguin necessaris per a la seva correcta instal·lació.</t>
    </r>
  </si>
  <si>
    <t xml:space="preserve">Subministrament i col·locacio de camera AVER 520 PRO2
Sensor Sony de 2 millones de píxeles para una imagen clara y natural en condiciones de poca luz
Resolución: (16:9) 1920 x 1080, 1600 x 900, 1280 x 720, 960 x 540, 848 x 480, 800 x 448, 640 x 360, 424 x 240, 320 x 180; (4:3) 800 x 600, 640 x 480, 480 x 360, 320 x 240 a 60, 30, 15 fps
SmartFrame para ajustar automáticamente el campo de visión y encuadrar a todos los participantes
La función de galería inteligente* ofrece una gran visibilidad para cada participante en la sala de reuniones
Innovador encuadre predefinido: siga al ponente con las áreas predefinidas
True WDR de hasta 120 dB: tecnología de compensación de contraluz avanzada para optimizar la iluminación en condiciones de alto contraste
Zoom: zoom total de 24X* (zoom óptico de 12X)
Campo de visión (D/H/V): 84,5°/76°/48°
Distancia de lente focal: 3,9 mm (gran angular) ~ 47,3 mm (teleobjetivo)
N.º F de lente: 1,8 (gran angular) ~ 2,8 (teleobjetivo)
Reflejo, volteo, AE, balance de blancos: automático/manual a través de PTZApp2
Distancia mínima de enfoque: 1,5 m
Orificios para tornillo de trípode estándar y ranura Kensington
API de cómputo de personas: las empresas y proveedores de software de terceros pueden obtener datos de cómputo de personas para entender mejor el uso de los espacios de reunión
Horizontal: ±170°
Vertical: +90° (arriba) -30° (abajo)
10 opciones predefinidas de cámara (a través del mando a distancia)
</t>
  </si>
  <si>
    <t>Subiministrament i instal·lació de tarima per a escenari de mides aproximades  350 cm x 20 cm d'alçada, formada per sistema de potes metàl·liques ancorades a paviment existent, superficie amb planxa d'aglomerat de 12 mm resistènt i antilliscant amb un soport de càrrega màxima de 500 kg / m². Aquesta tarima s'ha d'instal·lar en un paviment totalment a nivell. Inclou tots els petits accesoris necessaris per a la seva correcta instal·lació.</t>
  </si>
  <si>
    <t>Partida alçada a justificar en concepte de cablejat, muntatge i posada en marxa de tot l'equipament audiovisual.</t>
  </si>
  <si>
    <t>Partida Alçada d'obertura i tapat de regates amb morter de ciment M-5 en parets existents, amb mitjans manuals i càrrega manual de runes sobre camió o contenidor.</t>
  </si>
  <si>
    <t>Partida alçada a justificar d'integracio d'equips d'audio/video amb sistema de videoconferencia, inclos cablejat i petit material auxiliar. Totalment connectat i en perfecte funcionament. S'inclou Probes de funcionament i posada en marxa de tot l'equipament.</t>
  </si>
  <si>
    <t>Pantalla de projeccio Elite Screen SAKER PREMIUM SKT150XHW2-E6 o tecnicament equivalent</t>
  </si>
  <si>
    <t>TOTAL TREBALLS + IVA</t>
  </si>
  <si>
    <t>Subministrament i col·locació de quadre elèctric 6 files, 144 mòduls format per caixa de superficie de material aïllant amb porta opaca, per a allotjament del interruptor de control de potència (ICP) (no inclòs en aquest preu) en compartiment independent i precintable, 1 interruptor general automàtic (IGA) tetrapolar (4P) i altres dispositius generals i individuals de comandament i protecció, segons esquema unifilar. Els diferencials dels equips audiovisuals seran tipus superinmunitzats. Inclús elements de fixació, regletes de connexió i quants accessoris siguin necessaris per a la seva correcta instal·lació. Totalment muntat, connexionat i provat. Inclou: Replanteig. Col·locació de la caixa per al quadre. Connexionat. Muntatge dels components.</t>
  </si>
  <si>
    <r>
      <t>Central d'</t>
    </r>
    <r>
      <rPr>
        <sz val="9"/>
        <color theme="1"/>
        <rFont val="Arial"/>
        <family val="2"/>
      </rPr>
      <t>incendis analògica-algorítmica, segons norma UNE-EN 54-5/A1 i UNE-EN 54-7, amb base de superfície, muntat superficialment (P - 260)</t>
    </r>
    <r>
      <rPr>
        <sz val="9"/>
        <color theme="1"/>
        <rFont val="Verdana"/>
        <family val="2"/>
      </rPr>
      <t>. Inclús cable no propagador de la flama lliure d'halògens, elements de fixació i quants accessoris siguin necessaris per a la seva correcta instal·lació.</t>
    </r>
  </si>
  <si>
    <t xml:space="preserve">Correcció trapezoïdal horitzontal 20%
Correcció trapezoïdal vertical 20%
Entrades
1x 3,5mm Jack , 1x Composite-Video , 1x RS232 , 1x USB-A , 2x HDMI , 2x VGA
Sortides
1x 3,5mm Jack , 1x VGA
Tecnologia inalámbrica
Ha d'incorporar WLAN
Característiques 3D , Lent motoritzada , MHL , altaveu integrat
Ample 31,5 cm
Altura del producte 10,3 cm
Profunditat del producte 21,4 cm
Peso 2,73 kg
Color estàndard blanc
Conteniu del paquet Cable HDMI , Cable de alimentació , Funda , Comandament a distancia , Manual de instruccions en formato CD , Piles
Estado Nou
Duració de la garantia 36 Mes </t>
  </si>
  <si>
    <t>Projector Acer P5630 DLP Projector
Tipo de projector DLP
Tipo de làmpada projector Làmpada
Códi de la làmpada MC.JPH11.001
ANSI lúmens 4.000 ANSI Lumen
ANSI lúmens en modo Eco 3.200 ANSI Lumen
Resolució 1920 x 1200 WUXGA
Aspecte rati 16:10
Contrast 20.000 :1
Nivell de soroll 31 dB
Nivell de soroll en modo Eco 24 dB
Duració de la làmpada 4.000 Hora
Distancia de projecció mínima 100 cm
Distancia de projecció màxima 730 cm
Factor de projecció mínima 1,13
Factor de projecció màxima 1,47
Zoom del objectiu 2</t>
  </si>
  <si>
    <t xml:space="preserve">TREBALLS </t>
  </si>
  <si>
    <t>Seguretat i salut</t>
  </si>
  <si>
    <t>Import</t>
  </si>
  <si>
    <t>TREBALLS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</si>
</sst>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sz val="10"/>
      <name val="Arial"/>
      <family val="2"/>
    </font>
    <font>
      <sz val="9"/>
      <color theme="1"/>
      <name val="Arial"/>
      <family val="2"/>
    </font>
    <font>
      <sz val="9"/>
      <color theme="1"/>
      <name val="Verdana"/>
      <family val="2"/>
    </font>
    <font>
      <sz val="10"/>
      <color rgb="FFFF0000"/>
      <name val="Arial"/>
      <family val="2"/>
    </font>
    <font>
      <b/>
      <sz val="10"/>
      <color theme="0"/>
      <name val="Arial"/>
      <family val="2"/>
    </font>
    <font>
      <sz val="10"/>
      <color theme="0"/>
      <name val="Arial"/>
      <family val="2"/>
    </font>
    <font>
      <b/>
      <sz val="10"/>
      <name val="Arial"/>
      <family val="2"/>
    </font>
  </fonts>
  <fills count="6">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1" tint="0.249977111117893"/>
        <bgColor indexed="64"/>
      </patternFill>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0">
    <xf numFmtId="0" fontId="0" fillId="0" borderId="0" xfId="0"/>
    <xf numFmtId="0" fontId="1"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0" xfId="0" applyFont="1" applyAlignment="1">
      <alignment vertical="center" wrapText="1"/>
    </xf>
    <xf numFmtId="0" fontId="4" fillId="0" borderId="0" xfId="0" applyFont="1" applyAlignment="1">
      <alignment horizontal="left" vertical="center" wrapText="1"/>
    </xf>
    <xf numFmtId="0" fontId="1" fillId="0" borderId="1" xfId="0" applyFont="1" applyBorder="1" applyAlignment="1">
      <alignment vertical="center" wrapText="1"/>
    </xf>
    <xf numFmtId="164" fontId="3" fillId="2" borderId="0" xfId="0" applyNumberFormat="1" applyFont="1" applyFill="1" applyAlignment="1">
      <alignment horizontal="center" vertical="center" wrapText="1"/>
    </xf>
    <xf numFmtId="10" fontId="3" fillId="2" borderId="0" xfId="0" applyNumberFormat="1" applyFont="1" applyFill="1" applyAlignment="1">
      <alignment horizontal="center" vertical="center" wrapText="1"/>
    </xf>
    <xf numFmtId="164" fontId="3" fillId="0" borderId="0" xfId="0" applyNumberFormat="1" applyFont="1" applyAlignment="1">
      <alignment horizontal="center" vertical="center" wrapText="1"/>
    </xf>
    <xf numFmtId="2" fontId="3" fillId="2" borderId="0" xfId="0" applyNumberFormat="1" applyFont="1" applyFill="1" applyAlignment="1">
      <alignment horizontal="center" vertical="center" wrapText="1"/>
    </xf>
    <xf numFmtId="0" fontId="3" fillId="3" borderId="0" xfId="0" applyFont="1" applyFill="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0" borderId="0" xfId="0" quotePrefix="1" applyFont="1" applyAlignment="1">
      <alignment horizontal="center" vertical="center" wrapText="1"/>
    </xf>
    <xf numFmtId="164" fontId="1" fillId="0" borderId="1" xfId="0" applyNumberFormat="1" applyFont="1" applyBorder="1" applyAlignment="1">
      <alignment vertical="center" wrapText="1"/>
    </xf>
    <xf numFmtId="164" fontId="2" fillId="0" borderId="1" xfId="0" applyNumberFormat="1" applyFont="1" applyBorder="1" applyAlignment="1">
      <alignment vertical="center" wrapText="1"/>
    </xf>
    <xf numFmtId="10" fontId="1" fillId="0" borderId="0" xfId="0" applyNumberFormat="1"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0" fontId="1" fillId="0" borderId="1" xfId="0" applyNumberFormat="1" applyFont="1" applyBorder="1" applyAlignment="1">
      <alignment vertical="center" wrapText="1"/>
    </xf>
    <xf numFmtId="0" fontId="0" fillId="0" borderId="0" xfId="0"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164" fontId="4" fillId="0" borderId="1" xfId="0" applyNumberFormat="1" applyFont="1" applyBorder="1" applyAlignment="1" applyProtection="1">
      <alignment wrapText="1"/>
      <protection locked="0"/>
    </xf>
    <xf numFmtId="164" fontId="4" fillId="0" borderId="1" xfId="0" applyNumberFormat="1" applyFont="1" applyBorder="1" applyAlignment="1">
      <alignment wrapText="1"/>
    </xf>
    <xf numFmtId="0" fontId="1" fillId="0" borderId="0" xfId="0" applyFont="1" applyAlignment="1">
      <alignment wrapText="1"/>
    </xf>
    <xf numFmtId="164" fontId="4" fillId="2" borderId="0" xfId="0" applyNumberFormat="1" applyFont="1" applyFill="1" applyAlignment="1">
      <alignment horizontal="right" wrapText="1"/>
    </xf>
    <xf numFmtId="10" fontId="4" fillId="2" borderId="0" xfId="0" applyNumberFormat="1" applyFont="1" applyFill="1" applyAlignment="1">
      <alignment horizontal="right" wrapText="1"/>
    </xf>
    <xf numFmtId="164" fontId="4" fillId="0" borderId="0" xfId="0" applyNumberFormat="1" applyFont="1" applyAlignment="1">
      <alignment horizontal="right" wrapText="1"/>
    </xf>
    <xf numFmtId="10" fontId="4" fillId="2" borderId="0" xfId="0" applyNumberFormat="1" applyFont="1" applyFill="1" applyAlignment="1">
      <alignment horizontal="center" wrapText="1"/>
    </xf>
    <xf numFmtId="2" fontId="4" fillId="2" borderId="0" xfId="0" applyNumberFormat="1" applyFont="1" applyFill="1" applyAlignment="1">
      <alignment horizontal="center" wrapText="1"/>
    </xf>
    <xf numFmtId="164" fontId="4" fillId="2" borderId="0" xfId="0" applyNumberFormat="1" applyFont="1" applyFill="1" applyAlignment="1">
      <alignment horizontal="center" wrapText="1"/>
    </xf>
    <xf numFmtId="164" fontId="4" fillId="3" borderId="0" xfId="0" applyNumberFormat="1" applyFont="1" applyFill="1" applyAlignment="1">
      <alignment wrapText="1"/>
    </xf>
    <xf numFmtId="0" fontId="4" fillId="0" borderId="0" xfId="0" applyFont="1" applyAlignment="1">
      <alignment horizontal="left" wrapText="1"/>
    </xf>
    <xf numFmtId="0" fontId="4" fillId="0" borderId="0" xfId="0" applyFont="1" applyAlignment="1">
      <alignment horizontal="center" wrapText="1"/>
    </xf>
    <xf numFmtId="164" fontId="1" fillId="0" borderId="1" xfId="0" applyNumberFormat="1" applyFont="1" applyBorder="1" applyAlignment="1">
      <alignment wrapText="1"/>
    </xf>
    <xf numFmtId="164" fontId="2" fillId="0" borderId="1" xfId="0" applyNumberFormat="1" applyFont="1" applyBorder="1" applyAlignment="1">
      <alignment wrapText="1"/>
    </xf>
    <xf numFmtId="10" fontId="1" fillId="0" borderId="0" xfId="0" applyNumberFormat="1" applyFont="1" applyAlignment="1">
      <alignment wrapText="1"/>
    </xf>
    <xf numFmtId="0" fontId="2" fillId="0" borderId="0" xfId="0" applyFont="1" applyAlignment="1">
      <alignment horizontal="center" wrapText="1"/>
    </xf>
    <xf numFmtId="164" fontId="2" fillId="0" borderId="0" xfId="0" applyNumberFormat="1" applyFont="1" applyAlignment="1">
      <alignment wrapText="1"/>
    </xf>
    <xf numFmtId="164" fontId="8" fillId="2" borderId="0" xfId="0" applyNumberFormat="1" applyFont="1" applyFill="1" applyAlignment="1">
      <alignment horizontal="right" wrapText="1"/>
    </xf>
    <xf numFmtId="0" fontId="5"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164" fontId="10" fillId="4" borderId="1" xfId="0" applyNumberFormat="1" applyFont="1" applyFill="1" applyBorder="1" applyAlignment="1">
      <alignment wrapText="1"/>
    </xf>
    <xf numFmtId="164" fontId="9" fillId="4" borderId="1" xfId="0" applyNumberFormat="1" applyFont="1" applyFill="1" applyBorder="1" applyAlignment="1">
      <alignment wrapText="1"/>
    </xf>
    <xf numFmtId="0" fontId="9" fillId="4" borderId="1" xfId="0" applyFont="1" applyFill="1" applyBorder="1" applyAlignment="1">
      <alignment horizontal="right" vertical="center" wrapText="1"/>
    </xf>
    <xf numFmtId="164" fontId="10" fillId="4" borderId="1" xfId="0" applyNumberFormat="1" applyFont="1" applyFill="1" applyBorder="1" applyAlignment="1">
      <alignment vertical="center" wrapText="1"/>
    </xf>
    <xf numFmtId="164" fontId="9" fillId="4" borderId="1" xfId="0" applyNumberFormat="1" applyFont="1" applyFill="1" applyBorder="1" applyAlignment="1">
      <alignment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top" wrapText="1"/>
    </xf>
    <xf numFmtId="0" fontId="10" fillId="0" borderId="1" xfId="0" applyFont="1" applyBorder="1" applyAlignment="1">
      <alignment horizontal="center" vertical="top" wrapText="1"/>
    </xf>
    <xf numFmtId="0" fontId="10" fillId="4" borderId="0" xfId="0" applyFont="1" applyFill="1" applyAlignment="1">
      <alignment vertical="center" wrapText="1"/>
    </xf>
    <xf numFmtId="0" fontId="5" fillId="0" borderId="1" xfId="0" applyFont="1" applyBorder="1" applyAlignment="1">
      <alignment vertical="center" wrapText="1"/>
    </xf>
    <xf numFmtId="164" fontId="5" fillId="0" borderId="1" xfId="0" applyNumberFormat="1" applyFont="1" applyBorder="1" applyAlignment="1">
      <alignment wrapText="1"/>
    </xf>
    <xf numFmtId="164" fontId="11" fillId="0" borderId="1" xfId="0" applyNumberFormat="1" applyFont="1" applyBorder="1" applyAlignment="1">
      <alignment wrapText="1"/>
    </xf>
    <xf numFmtId="0" fontId="9"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9" fillId="5" borderId="0" xfId="0" applyFont="1" applyFill="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center" vertical="top" wrapText="1"/>
    </xf>
    <xf numFmtId="0" fontId="10" fillId="5" borderId="1" xfId="0" applyFont="1" applyFill="1" applyBorder="1" applyAlignment="1">
      <alignment wrapText="1"/>
    </xf>
    <xf numFmtId="0" fontId="9" fillId="5" borderId="1" xfId="0" applyFont="1" applyFill="1" applyBorder="1" applyAlignment="1">
      <alignment vertical="center" wrapText="1"/>
    </xf>
    <xf numFmtId="0" fontId="5"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9" fillId="5" borderId="1" xfId="0" applyFont="1" applyFill="1" applyBorder="1" applyAlignment="1">
      <alignment horizontal="right" vertical="center" wrapText="1"/>
    </xf>
    <xf numFmtId="164" fontId="10" fillId="5" borderId="1" xfId="0" applyNumberFormat="1" applyFont="1" applyFill="1" applyBorder="1" applyAlignment="1">
      <alignment vertical="center" wrapText="1"/>
    </xf>
    <xf numFmtId="164" fontId="9" fillId="5" borderId="1" xfId="0" applyNumberFormat="1" applyFont="1" applyFill="1" applyBorder="1" applyAlignment="1">
      <alignment vertical="center" wrapText="1"/>
    </xf>
    <xf numFmtId="164" fontId="10" fillId="5" borderId="1" xfId="0" applyNumberFormat="1" applyFont="1" applyFill="1" applyBorder="1" applyAlignment="1">
      <alignment wrapText="1"/>
    </xf>
    <xf numFmtId="164" fontId="9" fillId="5" borderId="1" xfId="0" applyNumberFormat="1" applyFont="1" applyFill="1" applyBorder="1" applyAlignment="1">
      <alignment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4" borderId="8" xfId="0" applyFont="1" applyFill="1" applyBorder="1" applyAlignment="1">
      <alignment vertical="center" wrapText="1"/>
    </xf>
    <xf numFmtId="0" fontId="9" fillId="5" borderId="1" xfId="0" applyFont="1" applyFill="1" applyBorder="1" applyAlignment="1">
      <alignment horizontal="center" vertical="top" wrapText="1"/>
    </xf>
    <xf numFmtId="0" fontId="9" fillId="5" borderId="1" xfId="0" applyFont="1" applyFill="1" applyBorder="1" applyAlignment="1">
      <alignment wrapText="1"/>
    </xf>
    <xf numFmtId="0" fontId="9" fillId="4" borderId="6" xfId="0" applyFont="1" applyFill="1" applyBorder="1" applyAlignment="1">
      <alignment vertical="center" wrapText="1"/>
    </xf>
    <xf numFmtId="164" fontId="11" fillId="0" borderId="1" xfId="0" applyNumberFormat="1" applyFont="1" applyFill="1" applyBorder="1" applyAlignment="1">
      <alignment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9" fillId="4"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0" borderId="0" xfId="0" applyFont="1" applyAlignment="1">
      <alignment horizontal="left" vertical="center" wrapText="1"/>
    </xf>
    <xf numFmtId="0" fontId="9" fillId="5" borderId="6"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5" fillId="0" borderId="0" xfId="0" applyFont="1" applyFill="1" applyBorder="1" applyAlignment="1">
      <alignment vertical="center" wrapText="1"/>
    </xf>
    <xf numFmtId="164" fontId="11" fillId="0" borderId="7" xfId="0" applyNumberFormat="1" applyFont="1" applyFill="1" applyBorder="1" applyAlignment="1">
      <alignment wrapText="1"/>
    </xf>
    <xf numFmtId="0" fontId="5" fillId="0" borderId="0" xfId="0" applyFont="1" applyFill="1" applyBorder="1" applyAlignment="1">
      <alignment wrapText="1"/>
    </xf>
    <xf numFmtId="164" fontId="11" fillId="0" borderId="1"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5E7CF-1A7E-4963-985E-01B8EC9A0BE9}">
  <dimension ref="A1:V162"/>
  <sheetViews>
    <sheetView view="pageBreakPreview" zoomScaleNormal="150" zoomScaleSheetLayoutView="100" workbookViewId="0">
      <pane ySplit="2" topLeftCell="A147" activePane="bottomLeft" state="frozen"/>
      <selection pane="bottomLeft" activeCell="F154" sqref="F154"/>
    </sheetView>
  </sheetViews>
  <sheetFormatPr baseColWidth="10" defaultRowHeight="15" x14ac:dyDescent="0.25"/>
  <cols>
    <col min="1" max="1" width="5.7109375" style="22" bestFit="1" customWidth="1"/>
    <col min="2" max="2" width="5" style="23" customWidth="1"/>
    <col min="3" max="3" width="4.85546875" style="5" customWidth="1"/>
    <col min="4" max="4" width="62.42578125" style="5" customWidth="1"/>
    <col min="5" max="5" width="11.42578125" style="24"/>
    <col min="6" max="6" width="13.85546875" style="24" bestFit="1" customWidth="1"/>
    <col min="7" max="7" width="4.28515625" style="24" customWidth="1"/>
    <col min="8" max="18" width="11.42578125" style="24"/>
    <col min="19" max="19" width="3.5703125" style="24" customWidth="1"/>
    <col min="20" max="20" width="11.42578125" style="24"/>
    <col min="21" max="21" width="13.140625" style="24" bestFit="1" customWidth="1"/>
    <col min="22" max="16384" width="11.42578125" style="24"/>
  </cols>
  <sheetData>
    <row r="1" spans="1:22" s="5" customFormat="1" ht="12.75" x14ac:dyDescent="0.25">
      <c r="A1" s="1"/>
      <c r="B1" s="55"/>
      <c r="C1" s="56"/>
      <c r="D1" s="46"/>
      <c r="E1" s="64" t="s">
        <v>0</v>
      </c>
      <c r="F1" s="64" t="s">
        <v>1</v>
      </c>
      <c r="H1" s="8" t="s">
        <v>2</v>
      </c>
      <c r="I1" s="9" t="s">
        <v>3</v>
      </c>
      <c r="J1" s="10" t="s">
        <v>4</v>
      </c>
      <c r="K1" s="9" t="s">
        <v>5</v>
      </c>
      <c r="L1" s="10" t="s">
        <v>6</v>
      </c>
      <c r="M1" s="11" t="s">
        <v>7</v>
      </c>
      <c r="N1" s="8" t="s">
        <v>8</v>
      </c>
      <c r="O1" s="10" t="s">
        <v>9</v>
      </c>
      <c r="P1" s="10" t="s">
        <v>10</v>
      </c>
      <c r="Q1" s="9" t="s">
        <v>11</v>
      </c>
      <c r="R1" s="12" t="s">
        <v>12</v>
      </c>
      <c r="S1" s="6"/>
      <c r="T1" s="13" t="s">
        <v>13</v>
      </c>
      <c r="U1" s="14" t="s">
        <v>14</v>
      </c>
      <c r="V1" s="14" t="s">
        <v>15</v>
      </c>
    </row>
    <row r="2" spans="1:22" s="5" customFormat="1" ht="12.75" hidden="1" customHeight="1" x14ac:dyDescent="0.25">
      <c r="A2" s="1"/>
      <c r="B2" s="2"/>
      <c r="C2" s="45"/>
      <c r="D2" s="47"/>
      <c r="E2" s="64"/>
      <c r="F2" s="64"/>
      <c r="H2" s="6"/>
      <c r="I2" s="6"/>
      <c r="J2" s="6"/>
      <c r="K2" s="9">
        <v>6.8000000000000005E-2</v>
      </c>
      <c r="L2" s="14"/>
      <c r="M2" s="14"/>
      <c r="N2" s="8">
        <v>28</v>
      </c>
      <c r="O2" s="14"/>
      <c r="P2" s="14"/>
      <c r="Q2" s="9">
        <v>0.02</v>
      </c>
      <c r="R2" s="6"/>
      <c r="S2" s="6"/>
      <c r="T2" s="6"/>
      <c r="U2" s="6"/>
    </row>
    <row r="3" spans="1:22" s="5" customFormat="1" ht="12.75" customHeight="1" x14ac:dyDescent="0.25">
      <c r="A3" s="1"/>
      <c r="B3" s="78"/>
      <c r="C3" s="79"/>
      <c r="D3" s="80" t="s">
        <v>180</v>
      </c>
      <c r="E3" s="64"/>
      <c r="F3" s="64"/>
      <c r="H3" s="6"/>
      <c r="I3" s="6"/>
      <c r="J3" s="6"/>
      <c r="K3" s="9"/>
      <c r="L3" s="14"/>
      <c r="M3" s="14"/>
      <c r="N3" s="8"/>
      <c r="O3" s="14"/>
      <c r="P3" s="14"/>
      <c r="Q3" s="9"/>
      <c r="R3" s="6"/>
      <c r="S3" s="6"/>
      <c r="T3" s="6"/>
      <c r="U3" s="6"/>
    </row>
    <row r="4" spans="1:22" s="5" customFormat="1" ht="12.75" x14ac:dyDescent="0.25">
      <c r="A4" s="15" t="s">
        <v>16</v>
      </c>
      <c r="B4" s="78"/>
      <c r="C4" s="79"/>
      <c r="D4" s="80" t="s">
        <v>44</v>
      </c>
      <c r="E4" s="83"/>
      <c r="F4" s="83"/>
      <c r="H4" s="6"/>
      <c r="I4" s="6"/>
      <c r="J4" s="6"/>
      <c r="K4" s="9"/>
      <c r="L4" s="14"/>
      <c r="M4" s="14"/>
      <c r="N4" s="8"/>
      <c r="O4" s="14"/>
      <c r="P4" s="14"/>
      <c r="Q4" s="9"/>
      <c r="R4" s="6"/>
      <c r="S4" s="6"/>
      <c r="T4" s="6"/>
      <c r="U4" s="6"/>
    </row>
    <row r="5" spans="1:22" s="5" customFormat="1" ht="12.75" x14ac:dyDescent="0.25">
      <c r="A5" s="15" t="s">
        <v>50</v>
      </c>
      <c r="B5" s="65"/>
      <c r="C5" s="65"/>
      <c r="D5" s="66" t="s">
        <v>49</v>
      </c>
      <c r="E5" s="67"/>
      <c r="F5" s="67"/>
    </row>
    <row r="6" spans="1:22" s="5" customFormat="1" ht="25.5" x14ac:dyDescent="0.2">
      <c r="A6" s="1"/>
      <c r="B6" s="43">
        <v>2</v>
      </c>
      <c r="C6" s="44" t="s">
        <v>45</v>
      </c>
      <c r="D6" s="4" t="s">
        <v>137</v>
      </c>
      <c r="E6" s="25">
        <f t="shared" ref="E6:E16" si="0">+R6</f>
        <v>54.489795918367356</v>
      </c>
      <c r="F6" s="26">
        <f t="shared" ref="F6:F16" si="1">ROUND(E6*B6,2)</f>
        <v>108.98</v>
      </c>
      <c r="G6" s="27"/>
      <c r="H6" s="28">
        <v>50</v>
      </c>
      <c r="I6" s="29"/>
      <c r="J6" s="30">
        <f t="shared" ref="J6:J16" si="2">H6*(100%-I6)</f>
        <v>50</v>
      </c>
      <c r="K6" s="31">
        <f>+K2</f>
        <v>6.8000000000000005E-2</v>
      </c>
      <c r="L6" s="30">
        <f t="shared" ref="L6:L16" si="3">+J6*(100%+K6)</f>
        <v>53.400000000000006</v>
      </c>
      <c r="M6" s="32"/>
      <c r="N6" s="33">
        <f>+N2</f>
        <v>28</v>
      </c>
      <c r="O6" s="30">
        <f>+M6*N6</f>
        <v>0</v>
      </c>
      <c r="P6" s="30">
        <f>+O6+L6</f>
        <v>53.400000000000006</v>
      </c>
      <c r="Q6" s="31">
        <f>+Q2</f>
        <v>0.02</v>
      </c>
      <c r="R6" s="34">
        <f t="shared" ref="R6:R16" si="4">+P6/(100%-Q6)</f>
        <v>54.489795918367356</v>
      </c>
      <c r="S6" s="35"/>
      <c r="T6" s="36">
        <f t="shared" ref="T6:T16" si="5">+M6*B6</f>
        <v>0</v>
      </c>
      <c r="U6" s="30">
        <f t="shared" ref="U6:U16" si="6">+P6*B6</f>
        <v>106.80000000000001</v>
      </c>
      <c r="V6" s="30">
        <f t="shared" ref="V6:V16" si="7">+J6*K6*B6</f>
        <v>6.8000000000000007</v>
      </c>
    </row>
    <row r="7" spans="1:22" s="5" customFormat="1" ht="25.5" x14ac:dyDescent="0.2">
      <c r="A7" s="1"/>
      <c r="B7" s="43">
        <v>3</v>
      </c>
      <c r="C7" s="44" t="s">
        <v>45</v>
      </c>
      <c r="D7" s="4" t="s">
        <v>138</v>
      </c>
      <c r="E7" s="25">
        <f t="shared" si="0"/>
        <v>32.693877551020407</v>
      </c>
      <c r="F7" s="26">
        <f t="shared" si="1"/>
        <v>98.08</v>
      </c>
      <c r="G7" s="27"/>
      <c r="H7" s="28">
        <v>30</v>
      </c>
      <c r="I7" s="29"/>
      <c r="J7" s="30">
        <f t="shared" si="2"/>
        <v>30</v>
      </c>
      <c r="K7" s="31">
        <f>+K6</f>
        <v>6.8000000000000005E-2</v>
      </c>
      <c r="L7" s="30">
        <f t="shared" si="3"/>
        <v>32.04</v>
      </c>
      <c r="M7" s="32"/>
      <c r="N7" s="33">
        <f t="shared" ref="N7:N12" si="8">+N6</f>
        <v>28</v>
      </c>
      <c r="O7" s="30">
        <f t="shared" ref="O7:O16" si="9">+M7*N7</f>
        <v>0</v>
      </c>
      <c r="P7" s="30">
        <f t="shared" ref="P7:P16" si="10">+O7+L7</f>
        <v>32.04</v>
      </c>
      <c r="Q7" s="31">
        <f>+Q6</f>
        <v>0.02</v>
      </c>
      <c r="R7" s="34">
        <f t="shared" si="4"/>
        <v>32.693877551020407</v>
      </c>
      <c r="S7" s="35"/>
      <c r="T7" s="36">
        <f t="shared" si="5"/>
        <v>0</v>
      </c>
      <c r="U7" s="30">
        <f t="shared" si="6"/>
        <v>96.12</v>
      </c>
      <c r="V7" s="30">
        <f t="shared" si="7"/>
        <v>6.12</v>
      </c>
    </row>
    <row r="8" spans="1:22" s="5" customFormat="1" ht="25.5" x14ac:dyDescent="0.2">
      <c r="A8" s="1"/>
      <c r="B8" s="43">
        <v>1</v>
      </c>
      <c r="C8" s="44" t="s">
        <v>45</v>
      </c>
      <c r="D8" s="4" t="s">
        <v>139</v>
      </c>
      <c r="E8" s="25">
        <f t="shared" si="0"/>
        <v>32.693877551020407</v>
      </c>
      <c r="F8" s="26">
        <f t="shared" si="1"/>
        <v>32.69</v>
      </c>
      <c r="G8" s="27"/>
      <c r="H8" s="28">
        <v>30</v>
      </c>
      <c r="I8" s="29"/>
      <c r="J8" s="30">
        <f t="shared" si="2"/>
        <v>30</v>
      </c>
      <c r="K8" s="31">
        <f t="shared" ref="K8:K12" si="11">+K7</f>
        <v>6.8000000000000005E-2</v>
      </c>
      <c r="L8" s="30">
        <f t="shared" si="3"/>
        <v>32.04</v>
      </c>
      <c r="M8" s="32"/>
      <c r="N8" s="33">
        <f t="shared" si="8"/>
        <v>28</v>
      </c>
      <c r="O8" s="30">
        <f t="shared" si="9"/>
        <v>0</v>
      </c>
      <c r="P8" s="30">
        <f t="shared" si="10"/>
        <v>32.04</v>
      </c>
      <c r="Q8" s="31">
        <f t="shared" ref="Q8:Q12" si="12">+Q7</f>
        <v>0.02</v>
      </c>
      <c r="R8" s="34">
        <f t="shared" si="4"/>
        <v>32.693877551020407</v>
      </c>
      <c r="S8" s="35"/>
      <c r="T8" s="36">
        <f t="shared" si="5"/>
        <v>0</v>
      </c>
      <c r="U8" s="30">
        <f t="shared" si="6"/>
        <v>32.04</v>
      </c>
      <c r="V8" s="30">
        <f t="shared" si="7"/>
        <v>2.04</v>
      </c>
    </row>
    <row r="9" spans="1:22" s="5" customFormat="1" ht="63.75" x14ac:dyDescent="0.2">
      <c r="A9" s="1"/>
      <c r="B9" s="43">
        <v>1</v>
      </c>
      <c r="C9" s="44" t="s">
        <v>135</v>
      </c>
      <c r="D9" s="4" t="s">
        <v>140</v>
      </c>
      <c r="E9" s="25">
        <f t="shared" si="0"/>
        <v>272.44897959183675</v>
      </c>
      <c r="F9" s="26">
        <f t="shared" si="1"/>
        <v>272.45</v>
      </c>
      <c r="G9" s="27"/>
      <c r="H9" s="28">
        <v>250</v>
      </c>
      <c r="I9" s="29"/>
      <c r="J9" s="30">
        <f t="shared" si="2"/>
        <v>250</v>
      </c>
      <c r="K9" s="31">
        <f>+K6</f>
        <v>6.8000000000000005E-2</v>
      </c>
      <c r="L9" s="30">
        <f t="shared" si="3"/>
        <v>267</v>
      </c>
      <c r="M9" s="32"/>
      <c r="N9" s="33">
        <f>+N6</f>
        <v>28</v>
      </c>
      <c r="O9" s="30">
        <f t="shared" si="9"/>
        <v>0</v>
      </c>
      <c r="P9" s="30">
        <f t="shared" si="10"/>
        <v>267</v>
      </c>
      <c r="Q9" s="31">
        <f>+Q6</f>
        <v>0.02</v>
      </c>
      <c r="R9" s="34">
        <f t="shared" si="4"/>
        <v>272.44897959183675</v>
      </c>
      <c r="S9" s="35"/>
      <c r="T9" s="36">
        <f t="shared" si="5"/>
        <v>0</v>
      </c>
      <c r="U9" s="30">
        <f t="shared" si="6"/>
        <v>267</v>
      </c>
      <c r="V9" s="30">
        <f t="shared" si="7"/>
        <v>17</v>
      </c>
    </row>
    <row r="10" spans="1:22" s="5" customFormat="1" ht="51" x14ac:dyDescent="0.2">
      <c r="A10" s="1"/>
      <c r="B10" s="43">
        <v>118.68</v>
      </c>
      <c r="C10" s="44" t="s">
        <v>20</v>
      </c>
      <c r="D10" s="4" t="s">
        <v>46</v>
      </c>
      <c r="E10" s="25">
        <f t="shared" si="0"/>
        <v>10.897959183673469</v>
      </c>
      <c r="F10" s="26">
        <f t="shared" si="1"/>
        <v>1293.3699999999999</v>
      </c>
      <c r="G10" s="27"/>
      <c r="H10" s="28">
        <v>10</v>
      </c>
      <c r="I10" s="29"/>
      <c r="J10" s="30">
        <f t="shared" si="2"/>
        <v>10</v>
      </c>
      <c r="K10" s="31">
        <f>+K8</f>
        <v>6.8000000000000005E-2</v>
      </c>
      <c r="L10" s="30">
        <f t="shared" si="3"/>
        <v>10.68</v>
      </c>
      <c r="M10" s="32"/>
      <c r="N10" s="33">
        <f>+N8</f>
        <v>28</v>
      </c>
      <c r="O10" s="30">
        <f t="shared" si="9"/>
        <v>0</v>
      </c>
      <c r="P10" s="30">
        <f t="shared" si="10"/>
        <v>10.68</v>
      </c>
      <c r="Q10" s="31">
        <f>+Q8</f>
        <v>0.02</v>
      </c>
      <c r="R10" s="34">
        <f t="shared" si="4"/>
        <v>10.897959183673469</v>
      </c>
      <c r="S10" s="35"/>
      <c r="T10" s="36">
        <f t="shared" si="5"/>
        <v>0</v>
      </c>
      <c r="U10" s="30">
        <f t="shared" si="6"/>
        <v>1267.5024000000001</v>
      </c>
      <c r="V10" s="30">
        <f t="shared" si="7"/>
        <v>80.702400000000011</v>
      </c>
    </row>
    <row r="11" spans="1:22" s="5" customFormat="1" ht="38.25" x14ac:dyDescent="0.2">
      <c r="A11" s="1"/>
      <c r="B11" s="43">
        <v>6</v>
      </c>
      <c r="C11" s="44" t="s">
        <v>20</v>
      </c>
      <c r="D11" s="4" t="s">
        <v>141</v>
      </c>
      <c r="E11" s="25">
        <f t="shared" si="0"/>
        <v>18.526530612244901</v>
      </c>
      <c r="F11" s="26">
        <f t="shared" si="1"/>
        <v>111.16</v>
      </c>
      <c r="G11" s="27"/>
      <c r="H11" s="28">
        <v>17</v>
      </c>
      <c r="I11" s="29"/>
      <c r="J11" s="30">
        <f t="shared" si="2"/>
        <v>17</v>
      </c>
      <c r="K11" s="31">
        <f>+K10</f>
        <v>6.8000000000000005E-2</v>
      </c>
      <c r="L11" s="30">
        <f t="shared" si="3"/>
        <v>18.156000000000002</v>
      </c>
      <c r="M11" s="32"/>
      <c r="N11" s="33">
        <f>+N10</f>
        <v>28</v>
      </c>
      <c r="O11" s="30">
        <f t="shared" si="9"/>
        <v>0</v>
      </c>
      <c r="P11" s="30">
        <f t="shared" si="10"/>
        <v>18.156000000000002</v>
      </c>
      <c r="Q11" s="31">
        <f>+Q10</f>
        <v>0.02</v>
      </c>
      <c r="R11" s="34">
        <f t="shared" si="4"/>
        <v>18.526530612244901</v>
      </c>
      <c r="S11" s="35"/>
      <c r="T11" s="36">
        <f t="shared" si="5"/>
        <v>0</v>
      </c>
      <c r="U11" s="30">
        <f t="shared" si="6"/>
        <v>108.93600000000001</v>
      </c>
      <c r="V11" s="30">
        <f t="shared" si="7"/>
        <v>6.9360000000000008</v>
      </c>
    </row>
    <row r="12" spans="1:22" s="5" customFormat="1" ht="25.5" x14ac:dyDescent="0.2">
      <c r="A12" s="1"/>
      <c r="B12" s="43">
        <v>109.65</v>
      </c>
      <c r="C12" s="44" t="s">
        <v>20</v>
      </c>
      <c r="D12" s="4" t="s">
        <v>142</v>
      </c>
      <c r="E12" s="25">
        <f t="shared" si="0"/>
        <v>16.346938775510203</v>
      </c>
      <c r="F12" s="26">
        <f t="shared" si="1"/>
        <v>1792.44</v>
      </c>
      <c r="G12" s="27"/>
      <c r="H12" s="28">
        <v>15</v>
      </c>
      <c r="I12" s="29"/>
      <c r="J12" s="30">
        <f t="shared" si="2"/>
        <v>15</v>
      </c>
      <c r="K12" s="31">
        <f t="shared" si="11"/>
        <v>6.8000000000000005E-2</v>
      </c>
      <c r="L12" s="30">
        <f t="shared" si="3"/>
        <v>16.02</v>
      </c>
      <c r="M12" s="32"/>
      <c r="N12" s="33">
        <f t="shared" si="8"/>
        <v>28</v>
      </c>
      <c r="O12" s="30">
        <f t="shared" si="9"/>
        <v>0</v>
      </c>
      <c r="P12" s="30">
        <f t="shared" si="10"/>
        <v>16.02</v>
      </c>
      <c r="Q12" s="31">
        <f t="shared" si="12"/>
        <v>0.02</v>
      </c>
      <c r="R12" s="34">
        <f t="shared" si="4"/>
        <v>16.346938775510203</v>
      </c>
      <c r="S12" s="35"/>
      <c r="T12" s="36">
        <f t="shared" si="5"/>
        <v>0</v>
      </c>
      <c r="U12" s="30">
        <f t="shared" si="6"/>
        <v>1756.5930000000001</v>
      </c>
      <c r="V12" s="30">
        <f t="shared" si="7"/>
        <v>111.843</v>
      </c>
    </row>
    <row r="13" spans="1:22" s="5" customFormat="1" ht="12.75" x14ac:dyDescent="0.2">
      <c r="A13" s="1"/>
      <c r="B13" s="43">
        <v>14.3</v>
      </c>
      <c r="C13" s="44" t="s">
        <v>47</v>
      </c>
      <c r="D13" s="4" t="s">
        <v>48</v>
      </c>
      <c r="E13" s="25">
        <f t="shared" si="0"/>
        <v>21.795918367346939</v>
      </c>
      <c r="F13" s="26">
        <f t="shared" si="1"/>
        <v>311.68</v>
      </c>
      <c r="G13" s="27"/>
      <c r="H13" s="28">
        <v>20</v>
      </c>
      <c r="I13" s="29"/>
      <c r="J13" s="30">
        <f t="shared" si="2"/>
        <v>20</v>
      </c>
      <c r="K13" s="31">
        <f>+K12</f>
        <v>6.8000000000000005E-2</v>
      </c>
      <c r="L13" s="30">
        <f t="shared" si="3"/>
        <v>21.36</v>
      </c>
      <c r="M13" s="32"/>
      <c r="N13" s="33">
        <f>+N12</f>
        <v>28</v>
      </c>
      <c r="O13" s="30">
        <f t="shared" si="9"/>
        <v>0</v>
      </c>
      <c r="P13" s="30">
        <f t="shared" si="10"/>
        <v>21.36</v>
      </c>
      <c r="Q13" s="31">
        <f>+Q12</f>
        <v>0.02</v>
      </c>
      <c r="R13" s="34">
        <f t="shared" si="4"/>
        <v>21.795918367346939</v>
      </c>
      <c r="S13" s="35"/>
      <c r="T13" s="36">
        <f t="shared" si="5"/>
        <v>0</v>
      </c>
      <c r="U13" s="30">
        <f t="shared" si="6"/>
        <v>305.44799999999998</v>
      </c>
      <c r="V13" s="30">
        <f t="shared" si="7"/>
        <v>19.448000000000004</v>
      </c>
    </row>
    <row r="14" spans="1:22" s="5" customFormat="1" ht="25.5" x14ac:dyDescent="0.2">
      <c r="A14" s="1"/>
      <c r="B14" s="43">
        <v>14</v>
      </c>
      <c r="C14" s="44" t="s">
        <v>135</v>
      </c>
      <c r="D14" s="4" t="s">
        <v>143</v>
      </c>
      <c r="E14" s="25">
        <f t="shared" si="0"/>
        <v>54.489795918367356</v>
      </c>
      <c r="F14" s="26">
        <f t="shared" si="1"/>
        <v>762.86</v>
      </c>
      <c r="G14" s="27"/>
      <c r="H14" s="28">
        <v>50</v>
      </c>
      <c r="I14" s="29"/>
      <c r="J14" s="30">
        <f t="shared" si="2"/>
        <v>50</v>
      </c>
      <c r="K14" s="31">
        <f>+K13</f>
        <v>6.8000000000000005E-2</v>
      </c>
      <c r="L14" s="30">
        <f t="shared" si="3"/>
        <v>53.400000000000006</v>
      </c>
      <c r="M14" s="32"/>
      <c r="N14" s="33">
        <f>+N13</f>
        <v>28</v>
      </c>
      <c r="O14" s="30">
        <f t="shared" si="9"/>
        <v>0</v>
      </c>
      <c r="P14" s="30">
        <f t="shared" si="10"/>
        <v>53.400000000000006</v>
      </c>
      <c r="Q14" s="31">
        <f>+Q13</f>
        <v>0.02</v>
      </c>
      <c r="R14" s="34">
        <f t="shared" si="4"/>
        <v>54.489795918367356</v>
      </c>
      <c r="S14" s="35"/>
      <c r="T14" s="36">
        <f t="shared" si="5"/>
        <v>0</v>
      </c>
      <c r="U14" s="30">
        <f t="shared" si="6"/>
        <v>747.60000000000014</v>
      </c>
      <c r="V14" s="30">
        <f t="shared" si="7"/>
        <v>47.600000000000009</v>
      </c>
    </row>
    <row r="15" spans="1:22" s="5" customFormat="1" ht="38.25" x14ac:dyDescent="0.2">
      <c r="A15" s="1"/>
      <c r="B15" s="43">
        <v>1</v>
      </c>
      <c r="C15" s="44" t="s">
        <v>135</v>
      </c>
      <c r="D15" s="4" t="s">
        <v>172</v>
      </c>
      <c r="E15" s="25">
        <f t="shared" si="0"/>
        <v>326.9387755102041</v>
      </c>
      <c r="F15" s="26">
        <f t="shared" si="1"/>
        <v>326.94</v>
      </c>
      <c r="G15" s="27"/>
      <c r="H15" s="28">
        <f>15*20</f>
        <v>300</v>
      </c>
      <c r="I15" s="29"/>
      <c r="J15" s="30">
        <f t="shared" si="2"/>
        <v>300</v>
      </c>
      <c r="K15" s="31">
        <f>+K12</f>
        <v>6.8000000000000005E-2</v>
      </c>
      <c r="L15" s="30">
        <f t="shared" si="3"/>
        <v>320.40000000000003</v>
      </c>
      <c r="M15" s="32"/>
      <c r="N15" s="33">
        <f>+N12</f>
        <v>28</v>
      </c>
      <c r="O15" s="30">
        <f t="shared" si="9"/>
        <v>0</v>
      </c>
      <c r="P15" s="30">
        <f t="shared" si="10"/>
        <v>320.40000000000003</v>
      </c>
      <c r="Q15" s="31">
        <f>+Q12</f>
        <v>0.02</v>
      </c>
      <c r="R15" s="34">
        <f t="shared" si="4"/>
        <v>326.9387755102041</v>
      </c>
      <c r="S15" s="35"/>
      <c r="T15" s="36">
        <f t="shared" si="5"/>
        <v>0</v>
      </c>
      <c r="U15" s="30">
        <f t="shared" si="6"/>
        <v>320.40000000000003</v>
      </c>
      <c r="V15" s="30">
        <f t="shared" si="7"/>
        <v>20.400000000000002</v>
      </c>
    </row>
    <row r="16" spans="1:22" s="5" customFormat="1" ht="38.25" x14ac:dyDescent="0.2">
      <c r="A16" s="1"/>
      <c r="B16" s="43">
        <v>1</v>
      </c>
      <c r="C16" s="44" t="s">
        <v>135</v>
      </c>
      <c r="D16" s="4" t="s">
        <v>144</v>
      </c>
      <c r="E16" s="25">
        <f t="shared" si="0"/>
        <v>490.40816326530614</v>
      </c>
      <c r="F16" s="26">
        <f t="shared" si="1"/>
        <v>490.41</v>
      </c>
      <c r="G16" s="27"/>
      <c r="H16" s="28">
        <v>450</v>
      </c>
      <c r="I16" s="29"/>
      <c r="J16" s="30">
        <f t="shared" si="2"/>
        <v>450</v>
      </c>
      <c r="K16" s="31">
        <f>+K13</f>
        <v>6.8000000000000005E-2</v>
      </c>
      <c r="L16" s="30">
        <f t="shared" si="3"/>
        <v>480.6</v>
      </c>
      <c r="M16" s="32"/>
      <c r="N16" s="33">
        <f>+N13</f>
        <v>28</v>
      </c>
      <c r="O16" s="30">
        <f t="shared" si="9"/>
        <v>0</v>
      </c>
      <c r="P16" s="30">
        <f t="shared" si="10"/>
        <v>480.6</v>
      </c>
      <c r="Q16" s="31">
        <f>+Q13</f>
        <v>0.02</v>
      </c>
      <c r="R16" s="34">
        <f t="shared" si="4"/>
        <v>490.40816326530614</v>
      </c>
      <c r="S16" s="35"/>
      <c r="T16" s="36">
        <f t="shared" si="5"/>
        <v>0</v>
      </c>
      <c r="U16" s="30">
        <f t="shared" si="6"/>
        <v>480.6</v>
      </c>
      <c r="V16" s="30">
        <f t="shared" si="7"/>
        <v>30.6</v>
      </c>
    </row>
    <row r="17" spans="1:22" s="5" customFormat="1" ht="12.75" x14ac:dyDescent="0.2">
      <c r="A17" s="1"/>
      <c r="B17" s="43"/>
      <c r="C17" s="44"/>
      <c r="D17" s="7"/>
      <c r="E17" s="37"/>
      <c r="F17" s="38">
        <f>SUM(F6:F16)</f>
        <v>5601.0599999999995</v>
      </c>
      <c r="G17" s="27"/>
      <c r="H17" s="39">
        <f>100%-(U17/F17)</f>
        <v>1.9999892877419656E-2</v>
      </c>
      <c r="I17" s="27"/>
      <c r="J17" s="27"/>
      <c r="K17" s="27"/>
      <c r="L17" s="27"/>
      <c r="M17" s="27"/>
      <c r="N17" s="27"/>
      <c r="O17" s="27"/>
      <c r="P17" s="27"/>
      <c r="Q17" s="27"/>
      <c r="R17" s="39"/>
      <c r="S17" s="27"/>
      <c r="T17" s="40">
        <f>SUM(T5:T16)</f>
        <v>0</v>
      </c>
      <c r="U17" s="41">
        <f>SUM(U5:U16)</f>
        <v>5489.0393999999997</v>
      </c>
      <c r="V17" s="41">
        <f>SUM(V5:V16)</f>
        <v>349.48940000000005</v>
      </c>
    </row>
    <row r="18" spans="1:22" s="5" customFormat="1" ht="12.75" x14ac:dyDescent="0.2">
      <c r="A18" s="15" t="s">
        <v>51</v>
      </c>
      <c r="B18" s="68"/>
      <c r="C18" s="68"/>
      <c r="D18" s="66" t="s">
        <v>52</v>
      </c>
      <c r="E18" s="69"/>
      <c r="F18" s="69"/>
      <c r="G18" s="27"/>
      <c r="H18" s="27"/>
      <c r="I18" s="27"/>
      <c r="J18" s="27"/>
      <c r="K18" s="27"/>
      <c r="L18" s="27"/>
      <c r="M18" s="27"/>
      <c r="N18" s="27"/>
      <c r="O18" s="27"/>
      <c r="P18" s="27"/>
      <c r="Q18" s="27"/>
      <c r="R18" s="27"/>
      <c r="S18" s="27"/>
      <c r="T18" s="27"/>
      <c r="U18" s="27"/>
      <c r="V18" s="27"/>
    </row>
    <row r="19" spans="1:22" s="5" customFormat="1" ht="25.5" x14ac:dyDescent="0.2">
      <c r="A19" s="1"/>
      <c r="B19" s="43">
        <v>2.38</v>
      </c>
      <c r="C19" s="44" t="s">
        <v>53</v>
      </c>
      <c r="D19" s="4" t="s">
        <v>145</v>
      </c>
      <c r="E19" s="25">
        <f t="shared" ref="E19:E27" si="13">+R19</f>
        <v>1198.7755102040817</v>
      </c>
      <c r="F19" s="26">
        <f t="shared" ref="F19:F27" si="14">ROUND(E19*B19,2)</f>
        <v>2853.09</v>
      </c>
      <c r="G19" s="27"/>
      <c r="H19" s="28">
        <v>1100</v>
      </c>
      <c r="I19" s="29"/>
      <c r="J19" s="30">
        <f t="shared" ref="J19:J27" si="15">H19*(100%-I19)</f>
        <v>1100</v>
      </c>
      <c r="K19" s="31">
        <f>+K13</f>
        <v>6.8000000000000005E-2</v>
      </c>
      <c r="L19" s="30">
        <f t="shared" ref="L19:L27" si="16">+J19*(100%+K19)</f>
        <v>1174.8</v>
      </c>
      <c r="M19" s="32"/>
      <c r="N19" s="33">
        <f>+N13</f>
        <v>28</v>
      </c>
      <c r="O19" s="30">
        <f>+M19*N19</f>
        <v>0</v>
      </c>
      <c r="P19" s="30">
        <f>+O19+L19</f>
        <v>1174.8</v>
      </c>
      <c r="Q19" s="31">
        <f>+Q13</f>
        <v>0.02</v>
      </c>
      <c r="R19" s="34">
        <f t="shared" ref="R19:R27" si="17">+P19/(100%-Q19)</f>
        <v>1198.7755102040817</v>
      </c>
      <c r="S19" s="35"/>
      <c r="T19" s="36">
        <f t="shared" ref="T19:T27" si="18">+M19*B19</f>
        <v>0</v>
      </c>
      <c r="U19" s="30">
        <f t="shared" ref="U19:U27" si="19">+P19*B19</f>
        <v>2796.0239999999999</v>
      </c>
      <c r="V19" s="30">
        <f t="shared" ref="V19:V27" si="20">+J19*K19*B19</f>
        <v>178.02400000000003</v>
      </c>
    </row>
    <row r="20" spans="1:22" s="5" customFormat="1" ht="25.5" x14ac:dyDescent="0.2">
      <c r="A20" s="1"/>
      <c r="B20" s="43">
        <v>2</v>
      </c>
      <c r="C20" s="44" t="s">
        <v>45</v>
      </c>
      <c r="D20" s="4" t="s">
        <v>146</v>
      </c>
      <c r="E20" s="25">
        <f t="shared" si="13"/>
        <v>108.97959183673471</v>
      </c>
      <c r="F20" s="26">
        <f t="shared" si="14"/>
        <v>217.96</v>
      </c>
      <c r="G20" s="27"/>
      <c r="H20" s="28">
        <v>100</v>
      </c>
      <c r="I20" s="29"/>
      <c r="J20" s="30">
        <f t="shared" si="15"/>
        <v>100</v>
      </c>
      <c r="K20" s="31">
        <f>+K16</f>
        <v>6.8000000000000005E-2</v>
      </c>
      <c r="L20" s="30">
        <f t="shared" si="16"/>
        <v>106.80000000000001</v>
      </c>
      <c r="M20" s="32"/>
      <c r="N20" s="33">
        <f>+N16</f>
        <v>28</v>
      </c>
      <c r="O20" s="30">
        <f t="shared" ref="O20:O27" si="21">+M20*N20</f>
        <v>0</v>
      </c>
      <c r="P20" s="30">
        <f t="shared" ref="P20:P27" si="22">+O20+L20</f>
        <v>106.80000000000001</v>
      </c>
      <c r="Q20" s="31">
        <f>+Q16</f>
        <v>0.02</v>
      </c>
      <c r="R20" s="34">
        <f t="shared" si="17"/>
        <v>108.97959183673471</v>
      </c>
      <c r="S20" s="35"/>
      <c r="T20" s="36">
        <f t="shared" si="18"/>
        <v>0</v>
      </c>
      <c r="U20" s="30">
        <f t="shared" si="19"/>
        <v>213.60000000000002</v>
      </c>
      <c r="V20" s="30">
        <f t="shared" si="20"/>
        <v>13.600000000000001</v>
      </c>
    </row>
    <row r="21" spans="1:22" s="5" customFormat="1" ht="25.5" x14ac:dyDescent="0.2">
      <c r="A21" s="1"/>
      <c r="B21" s="43">
        <v>3</v>
      </c>
      <c r="C21" s="44" t="s">
        <v>45</v>
      </c>
      <c r="D21" s="4" t="s">
        <v>147</v>
      </c>
      <c r="E21" s="25">
        <f t="shared" si="13"/>
        <v>108.97959183673471</v>
      </c>
      <c r="F21" s="26">
        <f t="shared" si="14"/>
        <v>326.94</v>
      </c>
      <c r="G21" s="27"/>
      <c r="H21" s="28">
        <v>100</v>
      </c>
      <c r="I21" s="29"/>
      <c r="J21" s="30">
        <f t="shared" si="15"/>
        <v>100</v>
      </c>
      <c r="K21" s="31">
        <f t="shared" ref="K21:K27" si="23">+K20</f>
        <v>6.8000000000000005E-2</v>
      </c>
      <c r="L21" s="30">
        <f t="shared" si="16"/>
        <v>106.80000000000001</v>
      </c>
      <c r="M21" s="32"/>
      <c r="N21" s="33">
        <f t="shared" ref="N21:N27" si="24">+N20</f>
        <v>28</v>
      </c>
      <c r="O21" s="30">
        <f t="shared" si="21"/>
        <v>0</v>
      </c>
      <c r="P21" s="30">
        <f t="shared" si="22"/>
        <v>106.80000000000001</v>
      </c>
      <c r="Q21" s="31">
        <f t="shared" ref="Q21:Q27" si="25">+Q20</f>
        <v>0.02</v>
      </c>
      <c r="R21" s="34">
        <f t="shared" si="17"/>
        <v>108.97959183673471</v>
      </c>
      <c r="S21" s="35"/>
      <c r="T21" s="36">
        <f t="shared" si="18"/>
        <v>0</v>
      </c>
      <c r="U21" s="30">
        <f t="shared" si="19"/>
        <v>320.40000000000003</v>
      </c>
      <c r="V21" s="30">
        <f t="shared" si="20"/>
        <v>20.400000000000002</v>
      </c>
    </row>
    <row r="22" spans="1:22" s="5" customFormat="1" ht="25.5" x14ac:dyDescent="0.2">
      <c r="A22" s="1"/>
      <c r="B22" s="43">
        <v>1</v>
      </c>
      <c r="C22" s="44" t="s">
        <v>45</v>
      </c>
      <c r="D22" s="4" t="s">
        <v>148</v>
      </c>
      <c r="E22" s="25">
        <f t="shared" si="13"/>
        <v>108.97959183673471</v>
      </c>
      <c r="F22" s="26">
        <f t="shared" si="14"/>
        <v>108.98</v>
      </c>
      <c r="G22" s="27"/>
      <c r="H22" s="28">
        <v>100</v>
      </c>
      <c r="I22" s="29"/>
      <c r="J22" s="30">
        <f t="shared" si="15"/>
        <v>100</v>
      </c>
      <c r="K22" s="31">
        <f t="shared" si="23"/>
        <v>6.8000000000000005E-2</v>
      </c>
      <c r="L22" s="30">
        <f t="shared" si="16"/>
        <v>106.80000000000001</v>
      </c>
      <c r="M22" s="32"/>
      <c r="N22" s="33">
        <f t="shared" si="24"/>
        <v>28</v>
      </c>
      <c r="O22" s="30">
        <f t="shared" si="21"/>
        <v>0</v>
      </c>
      <c r="P22" s="30">
        <f t="shared" si="22"/>
        <v>106.80000000000001</v>
      </c>
      <c r="Q22" s="31">
        <f t="shared" si="25"/>
        <v>0.02</v>
      </c>
      <c r="R22" s="34">
        <f t="shared" si="17"/>
        <v>108.97959183673471</v>
      </c>
      <c r="S22" s="35"/>
      <c r="T22" s="36">
        <f t="shared" si="18"/>
        <v>0</v>
      </c>
      <c r="U22" s="30">
        <f t="shared" si="19"/>
        <v>106.80000000000001</v>
      </c>
      <c r="V22" s="30">
        <f t="shared" si="20"/>
        <v>6.8000000000000007</v>
      </c>
    </row>
    <row r="23" spans="1:22" s="5" customFormat="1" ht="12.75" x14ac:dyDescent="0.2">
      <c r="A23" s="1"/>
      <c r="B23" s="43">
        <v>1</v>
      </c>
      <c r="C23" s="44" t="s">
        <v>54</v>
      </c>
      <c r="D23" s="4" t="s">
        <v>149</v>
      </c>
      <c r="E23" s="25">
        <f t="shared" si="13"/>
        <v>599.38775510204084</v>
      </c>
      <c r="F23" s="26">
        <f t="shared" si="14"/>
        <v>599.39</v>
      </c>
      <c r="G23" s="27"/>
      <c r="H23" s="28">
        <v>550</v>
      </c>
      <c r="I23" s="29"/>
      <c r="J23" s="30">
        <f t="shared" si="15"/>
        <v>550</v>
      </c>
      <c r="K23" s="31">
        <f t="shared" si="23"/>
        <v>6.8000000000000005E-2</v>
      </c>
      <c r="L23" s="30">
        <f t="shared" si="16"/>
        <v>587.4</v>
      </c>
      <c r="M23" s="32"/>
      <c r="N23" s="33">
        <f t="shared" si="24"/>
        <v>28</v>
      </c>
      <c r="O23" s="30">
        <f t="shared" si="21"/>
        <v>0</v>
      </c>
      <c r="P23" s="30">
        <f t="shared" si="22"/>
        <v>587.4</v>
      </c>
      <c r="Q23" s="31">
        <f t="shared" si="25"/>
        <v>0.02</v>
      </c>
      <c r="R23" s="34">
        <f t="shared" si="17"/>
        <v>599.38775510204084</v>
      </c>
      <c r="S23" s="35"/>
      <c r="T23" s="36">
        <f t="shared" si="18"/>
        <v>0</v>
      </c>
      <c r="U23" s="30">
        <f t="shared" si="19"/>
        <v>587.4</v>
      </c>
      <c r="V23" s="30">
        <f t="shared" si="20"/>
        <v>37.400000000000006</v>
      </c>
    </row>
    <row r="24" spans="1:22" s="5" customFormat="1" ht="25.5" x14ac:dyDescent="0.2">
      <c r="A24" s="1"/>
      <c r="B24" s="43">
        <v>12</v>
      </c>
      <c r="C24" s="44" t="s">
        <v>45</v>
      </c>
      <c r="D24" s="4" t="s">
        <v>86</v>
      </c>
      <c r="E24" s="25">
        <f t="shared" si="13"/>
        <v>435.91836734693885</v>
      </c>
      <c r="F24" s="26">
        <f t="shared" si="14"/>
        <v>5231.0200000000004</v>
      </c>
      <c r="G24" s="27"/>
      <c r="H24" s="28">
        <v>400</v>
      </c>
      <c r="I24" s="29"/>
      <c r="J24" s="30">
        <f t="shared" si="15"/>
        <v>400</v>
      </c>
      <c r="K24" s="31">
        <f t="shared" si="23"/>
        <v>6.8000000000000005E-2</v>
      </c>
      <c r="L24" s="30">
        <f t="shared" si="16"/>
        <v>427.20000000000005</v>
      </c>
      <c r="M24" s="32"/>
      <c r="N24" s="33">
        <f t="shared" si="24"/>
        <v>28</v>
      </c>
      <c r="O24" s="30">
        <f t="shared" si="21"/>
        <v>0</v>
      </c>
      <c r="P24" s="30">
        <f t="shared" si="22"/>
        <v>427.20000000000005</v>
      </c>
      <c r="Q24" s="31">
        <f t="shared" si="25"/>
        <v>0.02</v>
      </c>
      <c r="R24" s="34">
        <f t="shared" si="17"/>
        <v>435.91836734693885</v>
      </c>
      <c r="S24" s="35"/>
      <c r="T24" s="36">
        <f t="shared" si="18"/>
        <v>0</v>
      </c>
      <c r="U24" s="30">
        <f t="shared" si="19"/>
        <v>5126.4000000000005</v>
      </c>
      <c r="V24" s="30">
        <f t="shared" si="20"/>
        <v>326.40000000000003</v>
      </c>
    </row>
    <row r="25" spans="1:22" s="5" customFormat="1" ht="38.25" x14ac:dyDescent="0.2">
      <c r="A25" s="1"/>
      <c r="B25" s="43">
        <v>2</v>
      </c>
      <c r="C25" s="44" t="s">
        <v>45</v>
      </c>
      <c r="D25" s="4" t="s">
        <v>87</v>
      </c>
      <c r="E25" s="25">
        <f t="shared" si="13"/>
        <v>217.95918367346943</v>
      </c>
      <c r="F25" s="26">
        <f t="shared" si="14"/>
        <v>435.92</v>
      </c>
      <c r="G25" s="27"/>
      <c r="H25" s="28">
        <v>200</v>
      </c>
      <c r="I25" s="29"/>
      <c r="J25" s="30">
        <f t="shared" si="15"/>
        <v>200</v>
      </c>
      <c r="K25" s="31">
        <f t="shared" si="23"/>
        <v>6.8000000000000005E-2</v>
      </c>
      <c r="L25" s="30">
        <f t="shared" si="16"/>
        <v>213.60000000000002</v>
      </c>
      <c r="M25" s="32"/>
      <c r="N25" s="33">
        <f t="shared" si="24"/>
        <v>28</v>
      </c>
      <c r="O25" s="30">
        <f t="shared" si="21"/>
        <v>0</v>
      </c>
      <c r="P25" s="30">
        <f t="shared" si="22"/>
        <v>213.60000000000002</v>
      </c>
      <c r="Q25" s="31">
        <f t="shared" si="25"/>
        <v>0.02</v>
      </c>
      <c r="R25" s="34">
        <f t="shared" si="17"/>
        <v>217.95918367346943</v>
      </c>
      <c r="S25" s="35"/>
      <c r="T25" s="36">
        <f t="shared" si="18"/>
        <v>0</v>
      </c>
      <c r="U25" s="30">
        <f t="shared" si="19"/>
        <v>427.20000000000005</v>
      </c>
      <c r="V25" s="30">
        <f t="shared" si="20"/>
        <v>27.200000000000003</v>
      </c>
    </row>
    <row r="26" spans="1:22" s="5" customFormat="1" ht="25.5" x14ac:dyDescent="0.2">
      <c r="A26" s="1"/>
      <c r="B26" s="43">
        <v>1</v>
      </c>
      <c r="C26" s="44" t="s">
        <v>54</v>
      </c>
      <c r="D26" s="4" t="s">
        <v>150</v>
      </c>
      <c r="E26" s="25">
        <f t="shared" si="13"/>
        <v>381.42857142857144</v>
      </c>
      <c r="F26" s="26">
        <f t="shared" si="14"/>
        <v>381.43</v>
      </c>
      <c r="G26" s="27"/>
      <c r="H26" s="28">
        <v>350</v>
      </c>
      <c r="I26" s="29"/>
      <c r="J26" s="30">
        <f t="shared" si="15"/>
        <v>350</v>
      </c>
      <c r="K26" s="31">
        <f t="shared" si="23"/>
        <v>6.8000000000000005E-2</v>
      </c>
      <c r="L26" s="30">
        <f t="shared" si="16"/>
        <v>373.8</v>
      </c>
      <c r="M26" s="32"/>
      <c r="N26" s="33">
        <f t="shared" si="24"/>
        <v>28</v>
      </c>
      <c r="O26" s="30">
        <f t="shared" si="21"/>
        <v>0</v>
      </c>
      <c r="P26" s="30">
        <f t="shared" si="22"/>
        <v>373.8</v>
      </c>
      <c r="Q26" s="31">
        <f t="shared" si="25"/>
        <v>0.02</v>
      </c>
      <c r="R26" s="34">
        <f t="shared" si="17"/>
        <v>381.42857142857144</v>
      </c>
      <c r="S26" s="35"/>
      <c r="T26" s="36">
        <f t="shared" si="18"/>
        <v>0</v>
      </c>
      <c r="U26" s="30">
        <f t="shared" si="19"/>
        <v>373.8</v>
      </c>
      <c r="V26" s="30">
        <f t="shared" si="20"/>
        <v>23.8</v>
      </c>
    </row>
    <row r="27" spans="1:22" s="5" customFormat="1" ht="12.75" x14ac:dyDescent="0.2">
      <c r="A27" s="1"/>
      <c r="B27" s="43">
        <v>1</v>
      </c>
      <c r="C27" s="44" t="s">
        <v>54</v>
      </c>
      <c r="D27" s="4" t="s">
        <v>151</v>
      </c>
      <c r="E27" s="25">
        <f t="shared" si="13"/>
        <v>544.89795918367349</v>
      </c>
      <c r="F27" s="26">
        <f t="shared" si="14"/>
        <v>544.9</v>
      </c>
      <c r="G27" s="27"/>
      <c r="H27" s="28">
        <v>500</v>
      </c>
      <c r="I27" s="29"/>
      <c r="J27" s="30">
        <f t="shared" si="15"/>
        <v>500</v>
      </c>
      <c r="K27" s="31">
        <f t="shared" si="23"/>
        <v>6.8000000000000005E-2</v>
      </c>
      <c r="L27" s="30">
        <f t="shared" si="16"/>
        <v>534</v>
      </c>
      <c r="M27" s="32"/>
      <c r="N27" s="33">
        <f t="shared" si="24"/>
        <v>28</v>
      </c>
      <c r="O27" s="30">
        <f t="shared" si="21"/>
        <v>0</v>
      </c>
      <c r="P27" s="30">
        <f t="shared" si="22"/>
        <v>534</v>
      </c>
      <c r="Q27" s="31">
        <f t="shared" si="25"/>
        <v>0.02</v>
      </c>
      <c r="R27" s="34">
        <f t="shared" si="17"/>
        <v>544.89795918367349</v>
      </c>
      <c r="S27" s="35"/>
      <c r="T27" s="36">
        <f t="shared" si="18"/>
        <v>0</v>
      </c>
      <c r="U27" s="30">
        <f t="shared" si="19"/>
        <v>534</v>
      </c>
      <c r="V27" s="30">
        <f t="shared" si="20"/>
        <v>34</v>
      </c>
    </row>
    <row r="28" spans="1:22" s="5" customFormat="1" ht="12.75" x14ac:dyDescent="0.2">
      <c r="A28" s="1"/>
      <c r="B28" s="43"/>
      <c r="C28" s="44"/>
      <c r="D28" s="7"/>
      <c r="E28" s="37"/>
      <c r="F28" s="38">
        <f>SUM(F19:F27)</f>
        <v>10699.630000000001</v>
      </c>
      <c r="G28" s="27"/>
      <c r="H28" s="39">
        <f>100%-(U28/F28)</f>
        <v>2.0001252379755252E-2</v>
      </c>
      <c r="I28" s="27"/>
      <c r="J28" s="27"/>
      <c r="K28" s="27"/>
      <c r="L28" s="27"/>
      <c r="M28" s="27"/>
      <c r="N28" s="27"/>
      <c r="O28" s="27"/>
      <c r="P28" s="27"/>
      <c r="Q28" s="27"/>
      <c r="R28" s="39"/>
      <c r="S28" s="27"/>
      <c r="T28" s="40">
        <f>SUM(T18:T27)</f>
        <v>0</v>
      </c>
      <c r="U28" s="41">
        <f>SUM(U18:U27)</f>
        <v>10485.624</v>
      </c>
      <c r="V28" s="41">
        <f>SUM(V18:V27)</f>
        <v>667.62400000000002</v>
      </c>
    </row>
    <row r="29" spans="1:22" s="5" customFormat="1" ht="12.75" x14ac:dyDescent="0.2">
      <c r="A29" s="15" t="s">
        <v>55</v>
      </c>
      <c r="B29" s="68"/>
      <c r="C29" s="68"/>
      <c r="D29" s="66" t="s">
        <v>56</v>
      </c>
      <c r="E29" s="69"/>
      <c r="F29" s="69"/>
      <c r="G29" s="27"/>
      <c r="H29" s="27"/>
      <c r="I29" s="27"/>
      <c r="J29" s="27"/>
      <c r="K29" s="27"/>
      <c r="L29" s="27"/>
      <c r="M29" s="27"/>
      <c r="N29" s="27"/>
      <c r="O29" s="27"/>
      <c r="P29" s="27"/>
      <c r="Q29" s="27"/>
      <c r="R29" s="27"/>
      <c r="S29" s="27"/>
      <c r="T29" s="27"/>
      <c r="U29" s="27"/>
      <c r="V29" s="27"/>
    </row>
    <row r="30" spans="1:22" s="5" customFormat="1" ht="38.25" x14ac:dyDescent="0.2">
      <c r="A30" s="1"/>
      <c r="B30" s="43">
        <v>2</v>
      </c>
      <c r="C30" s="44" t="s">
        <v>45</v>
      </c>
      <c r="D30" s="4" t="s">
        <v>152</v>
      </c>
      <c r="E30" s="25">
        <f t="shared" ref="E30:E35" si="26">+R30</f>
        <v>1198.7755102040817</v>
      </c>
      <c r="F30" s="26">
        <f t="shared" ref="F30:F35" si="27">ROUND(E30*B30,2)</f>
        <v>2397.5500000000002</v>
      </c>
      <c r="G30" s="27"/>
      <c r="H30" s="28">
        <v>1100</v>
      </c>
      <c r="I30" s="29"/>
      <c r="J30" s="30">
        <f t="shared" ref="J30:J35" si="28">H30*(100%-I30)</f>
        <v>1100</v>
      </c>
      <c r="K30" s="31">
        <f>+K27</f>
        <v>6.8000000000000005E-2</v>
      </c>
      <c r="L30" s="30">
        <f t="shared" ref="L30:L35" si="29">+J30*(100%+K30)</f>
        <v>1174.8</v>
      </c>
      <c r="M30" s="32"/>
      <c r="N30" s="33">
        <f>+N27</f>
        <v>28</v>
      </c>
      <c r="O30" s="30">
        <f>+M30*N30</f>
        <v>0</v>
      </c>
      <c r="P30" s="30">
        <f>+O30+L30</f>
        <v>1174.8</v>
      </c>
      <c r="Q30" s="31">
        <f>+Q27</f>
        <v>0.02</v>
      </c>
      <c r="R30" s="34">
        <f t="shared" ref="R30:R35" si="30">+P30/(100%-Q30)</f>
        <v>1198.7755102040817</v>
      </c>
      <c r="S30" s="35"/>
      <c r="T30" s="36">
        <f t="shared" ref="T30:T35" si="31">+M30*B30</f>
        <v>0</v>
      </c>
      <c r="U30" s="30">
        <f t="shared" ref="U30:U35" si="32">+P30*B30</f>
        <v>2349.6</v>
      </c>
      <c r="V30" s="30">
        <f t="shared" ref="V30:V35" si="33">+J30*K30*B30</f>
        <v>149.60000000000002</v>
      </c>
    </row>
    <row r="31" spans="1:22" s="5" customFormat="1" ht="89.25" x14ac:dyDescent="0.2">
      <c r="A31" s="1"/>
      <c r="B31" s="43">
        <v>1</v>
      </c>
      <c r="C31" s="44" t="s">
        <v>155</v>
      </c>
      <c r="D31" s="4" t="s">
        <v>170</v>
      </c>
      <c r="E31" s="25">
        <f t="shared" si="26"/>
        <v>3814.2857142857142</v>
      </c>
      <c r="F31" s="26">
        <f t="shared" si="27"/>
        <v>3814.29</v>
      </c>
      <c r="G31" s="27"/>
      <c r="H31" s="28">
        <v>3500</v>
      </c>
      <c r="I31" s="29"/>
      <c r="J31" s="30">
        <f t="shared" si="28"/>
        <v>3500</v>
      </c>
      <c r="K31" s="31">
        <f>+K30</f>
        <v>6.8000000000000005E-2</v>
      </c>
      <c r="L31" s="30">
        <f t="shared" si="29"/>
        <v>3738</v>
      </c>
      <c r="M31" s="32"/>
      <c r="N31" s="33">
        <f>+N30</f>
        <v>28</v>
      </c>
      <c r="O31" s="30">
        <f>+M31*N31</f>
        <v>0</v>
      </c>
      <c r="P31" s="30">
        <f>+O31+L31</f>
        <v>3738</v>
      </c>
      <c r="Q31" s="31">
        <f>+Q30</f>
        <v>0.02</v>
      </c>
      <c r="R31" s="34">
        <f t="shared" si="30"/>
        <v>3814.2857142857142</v>
      </c>
      <c r="S31" s="35"/>
      <c r="T31" s="36">
        <f t="shared" si="31"/>
        <v>0</v>
      </c>
      <c r="U31" s="30">
        <f t="shared" si="32"/>
        <v>3738</v>
      </c>
      <c r="V31" s="30">
        <f t="shared" si="33"/>
        <v>238.00000000000003</v>
      </c>
    </row>
    <row r="32" spans="1:22" s="5" customFormat="1" ht="38.25" x14ac:dyDescent="0.2">
      <c r="A32" s="1"/>
      <c r="B32" s="43">
        <v>7</v>
      </c>
      <c r="C32" s="44" t="s">
        <v>47</v>
      </c>
      <c r="D32" s="4" t="s">
        <v>57</v>
      </c>
      <c r="E32" s="25">
        <f t="shared" si="26"/>
        <v>343.28571428571433</v>
      </c>
      <c r="F32" s="26">
        <f t="shared" si="27"/>
        <v>2403</v>
      </c>
      <c r="G32" s="27"/>
      <c r="H32" s="28">
        <v>315</v>
      </c>
      <c r="I32" s="29"/>
      <c r="J32" s="30">
        <f t="shared" si="28"/>
        <v>315</v>
      </c>
      <c r="K32" s="31">
        <f>+K30</f>
        <v>6.8000000000000005E-2</v>
      </c>
      <c r="L32" s="30">
        <f t="shared" si="29"/>
        <v>336.42</v>
      </c>
      <c r="M32" s="32"/>
      <c r="N32" s="33">
        <f>+N30</f>
        <v>28</v>
      </c>
      <c r="O32" s="30">
        <f t="shared" ref="O32:O35" si="34">+M32*N32</f>
        <v>0</v>
      </c>
      <c r="P32" s="30">
        <f t="shared" ref="P32:P35" si="35">+O32+L32</f>
        <v>336.42</v>
      </c>
      <c r="Q32" s="31">
        <f>+Q30</f>
        <v>0.02</v>
      </c>
      <c r="R32" s="34">
        <f t="shared" si="30"/>
        <v>343.28571428571433</v>
      </c>
      <c r="S32" s="35"/>
      <c r="T32" s="36">
        <f t="shared" si="31"/>
        <v>0</v>
      </c>
      <c r="U32" s="30">
        <f t="shared" si="32"/>
        <v>2354.94</v>
      </c>
      <c r="V32" s="30">
        <f t="shared" si="33"/>
        <v>149.94</v>
      </c>
    </row>
    <row r="33" spans="1:22" s="5" customFormat="1" ht="63.75" x14ac:dyDescent="0.2">
      <c r="A33" s="1"/>
      <c r="B33" s="43">
        <v>12</v>
      </c>
      <c r="C33" s="44" t="s">
        <v>20</v>
      </c>
      <c r="D33" s="4" t="s">
        <v>58</v>
      </c>
      <c r="E33" s="25">
        <f t="shared" si="26"/>
        <v>59.938775510204081</v>
      </c>
      <c r="F33" s="26">
        <f t="shared" si="27"/>
        <v>719.27</v>
      </c>
      <c r="G33" s="27"/>
      <c r="H33" s="28">
        <v>55</v>
      </c>
      <c r="I33" s="29"/>
      <c r="J33" s="30">
        <f t="shared" si="28"/>
        <v>55</v>
      </c>
      <c r="K33" s="31">
        <f t="shared" ref="K33:K35" si="36">+K32</f>
        <v>6.8000000000000005E-2</v>
      </c>
      <c r="L33" s="30">
        <f t="shared" si="29"/>
        <v>58.74</v>
      </c>
      <c r="M33" s="32"/>
      <c r="N33" s="33">
        <f t="shared" ref="N33:N35" si="37">+N32</f>
        <v>28</v>
      </c>
      <c r="O33" s="30">
        <f t="shared" si="34"/>
        <v>0</v>
      </c>
      <c r="P33" s="30">
        <f t="shared" si="35"/>
        <v>58.74</v>
      </c>
      <c r="Q33" s="31">
        <f t="shared" ref="Q33:Q35" si="38">+Q32</f>
        <v>0.02</v>
      </c>
      <c r="R33" s="34">
        <f t="shared" si="30"/>
        <v>59.938775510204081</v>
      </c>
      <c r="S33" s="35"/>
      <c r="T33" s="36">
        <f t="shared" si="31"/>
        <v>0</v>
      </c>
      <c r="U33" s="30">
        <f t="shared" si="32"/>
        <v>704.88</v>
      </c>
      <c r="V33" s="30">
        <f t="shared" si="33"/>
        <v>44.88</v>
      </c>
    </row>
    <row r="34" spans="1:22" s="5" customFormat="1" ht="25.5" x14ac:dyDescent="0.2">
      <c r="A34" s="1"/>
      <c r="B34" s="43">
        <v>12</v>
      </c>
      <c r="C34" s="44" t="s">
        <v>20</v>
      </c>
      <c r="D34" s="4" t="s">
        <v>153</v>
      </c>
      <c r="E34" s="25">
        <f t="shared" si="26"/>
        <v>103.53061224489797</v>
      </c>
      <c r="F34" s="26">
        <f t="shared" si="27"/>
        <v>1242.3699999999999</v>
      </c>
      <c r="G34" s="27"/>
      <c r="H34" s="28">
        <v>95</v>
      </c>
      <c r="I34" s="29"/>
      <c r="J34" s="30">
        <f t="shared" si="28"/>
        <v>95</v>
      </c>
      <c r="K34" s="31">
        <f t="shared" si="36"/>
        <v>6.8000000000000005E-2</v>
      </c>
      <c r="L34" s="30">
        <f t="shared" si="29"/>
        <v>101.46000000000001</v>
      </c>
      <c r="M34" s="32"/>
      <c r="N34" s="33">
        <f t="shared" si="37"/>
        <v>28</v>
      </c>
      <c r="O34" s="30">
        <f t="shared" si="34"/>
        <v>0</v>
      </c>
      <c r="P34" s="30">
        <f t="shared" si="35"/>
        <v>101.46000000000001</v>
      </c>
      <c r="Q34" s="31">
        <f t="shared" si="38"/>
        <v>0.02</v>
      </c>
      <c r="R34" s="34">
        <f t="shared" si="30"/>
        <v>103.53061224489797</v>
      </c>
      <c r="S34" s="35"/>
      <c r="T34" s="36">
        <f t="shared" si="31"/>
        <v>0</v>
      </c>
      <c r="U34" s="30">
        <f t="shared" si="32"/>
        <v>1217.52</v>
      </c>
      <c r="V34" s="30">
        <f t="shared" si="33"/>
        <v>77.52000000000001</v>
      </c>
    </row>
    <row r="35" spans="1:22" s="5" customFormat="1" ht="25.5" x14ac:dyDescent="0.2">
      <c r="A35" s="1"/>
      <c r="B35" s="43">
        <v>136.85</v>
      </c>
      <c r="C35" s="44" t="s">
        <v>59</v>
      </c>
      <c r="D35" s="4" t="s">
        <v>154</v>
      </c>
      <c r="E35" s="25">
        <f t="shared" si="26"/>
        <v>17.436734693877554</v>
      </c>
      <c r="F35" s="26">
        <f t="shared" si="27"/>
        <v>2386.2199999999998</v>
      </c>
      <c r="G35" s="27"/>
      <c r="H35" s="28">
        <v>16</v>
      </c>
      <c r="I35" s="29"/>
      <c r="J35" s="30">
        <f t="shared" si="28"/>
        <v>16</v>
      </c>
      <c r="K35" s="31">
        <f t="shared" si="36"/>
        <v>6.8000000000000005E-2</v>
      </c>
      <c r="L35" s="30">
        <f t="shared" si="29"/>
        <v>17.088000000000001</v>
      </c>
      <c r="M35" s="32"/>
      <c r="N35" s="33">
        <f t="shared" si="37"/>
        <v>28</v>
      </c>
      <c r="O35" s="30">
        <f t="shared" si="34"/>
        <v>0</v>
      </c>
      <c r="P35" s="30">
        <f t="shared" si="35"/>
        <v>17.088000000000001</v>
      </c>
      <c r="Q35" s="31">
        <f t="shared" si="38"/>
        <v>0.02</v>
      </c>
      <c r="R35" s="34">
        <f t="shared" si="30"/>
        <v>17.436734693877554</v>
      </c>
      <c r="S35" s="35"/>
      <c r="T35" s="36">
        <f t="shared" si="31"/>
        <v>0</v>
      </c>
      <c r="U35" s="30">
        <f t="shared" si="32"/>
        <v>2338.4928</v>
      </c>
      <c r="V35" s="30">
        <f t="shared" si="33"/>
        <v>148.89279999999999</v>
      </c>
    </row>
    <row r="36" spans="1:22" s="5" customFormat="1" ht="12.75" x14ac:dyDescent="0.2">
      <c r="A36" s="1"/>
      <c r="B36" s="43"/>
      <c r="C36" s="44"/>
      <c r="D36" s="7"/>
      <c r="E36" s="37"/>
      <c r="F36" s="38">
        <f>SUM(F30:F35)</f>
        <v>12962.699999999999</v>
      </c>
      <c r="G36" s="27"/>
      <c r="H36" s="39">
        <f>100%-(U36/F36)</f>
        <v>2.0001018306371243E-2</v>
      </c>
      <c r="I36" s="27"/>
      <c r="J36" s="27"/>
      <c r="K36" s="27"/>
      <c r="L36" s="27"/>
      <c r="M36" s="27"/>
      <c r="N36" s="27"/>
      <c r="O36" s="27"/>
      <c r="P36" s="27"/>
      <c r="Q36" s="27"/>
      <c r="R36" s="39"/>
      <c r="S36" s="27"/>
      <c r="T36" s="40">
        <f>SUM(T29:T35)</f>
        <v>0</v>
      </c>
      <c r="U36" s="41">
        <f>SUM(U29:U35)</f>
        <v>12703.4328</v>
      </c>
      <c r="V36" s="41">
        <f>SUM(V29:V35)</f>
        <v>808.83279999999991</v>
      </c>
    </row>
    <row r="37" spans="1:22" s="5" customFormat="1" ht="12.75" x14ac:dyDescent="0.2">
      <c r="A37" s="15" t="s">
        <v>60</v>
      </c>
      <c r="B37" s="68"/>
      <c r="C37" s="68"/>
      <c r="D37" s="66" t="s">
        <v>61</v>
      </c>
      <c r="E37" s="69"/>
      <c r="F37" s="69"/>
      <c r="G37" s="27"/>
      <c r="H37" s="27"/>
      <c r="I37" s="27"/>
      <c r="J37" s="27"/>
      <c r="K37" s="27"/>
      <c r="L37" s="27"/>
      <c r="M37" s="27"/>
      <c r="N37" s="27"/>
      <c r="O37" s="27"/>
      <c r="P37" s="27"/>
      <c r="Q37" s="27"/>
      <c r="R37" s="27"/>
      <c r="S37" s="27"/>
      <c r="T37" s="27"/>
      <c r="U37" s="27"/>
      <c r="V37" s="27"/>
    </row>
    <row r="38" spans="1:22" s="5" customFormat="1" ht="293.25" x14ac:dyDescent="0.2">
      <c r="A38" s="1"/>
      <c r="B38" s="43">
        <v>130</v>
      </c>
      <c r="C38" s="44" t="s">
        <v>20</v>
      </c>
      <c r="D38" s="4" t="s">
        <v>156</v>
      </c>
      <c r="E38" s="25">
        <f t="shared" ref="E38:E43" si="39">+R38</f>
        <v>110.25</v>
      </c>
      <c r="F38" s="26">
        <f t="shared" ref="F38:F43" si="40">ROUND(E38*B38,2)</f>
        <v>14332.5</v>
      </c>
      <c r="G38" s="27"/>
      <c r="H38" s="28">
        <v>105</v>
      </c>
      <c r="I38" s="29"/>
      <c r="J38" s="30">
        <f t="shared" ref="J38:J43" si="41">H38*(100%-I38)</f>
        <v>105</v>
      </c>
      <c r="K38" s="31">
        <v>0.05</v>
      </c>
      <c r="L38" s="30">
        <f t="shared" ref="L38:L43" si="42">+J38*(100%+K38)</f>
        <v>110.25</v>
      </c>
      <c r="M38" s="32"/>
      <c r="N38" s="33">
        <f>+N37</f>
        <v>0</v>
      </c>
      <c r="O38" s="30">
        <f t="shared" ref="O38:O43" si="43">+M38*N38</f>
        <v>0</v>
      </c>
      <c r="P38" s="30">
        <f t="shared" ref="P38:P43" si="44">+O38+L38</f>
        <v>110.25</v>
      </c>
      <c r="Q38" s="31">
        <f>+Q37</f>
        <v>0</v>
      </c>
      <c r="R38" s="34">
        <f t="shared" ref="R38:R43" si="45">+P38/(100%-Q38)</f>
        <v>110.25</v>
      </c>
      <c r="S38" s="35"/>
      <c r="T38" s="36">
        <f t="shared" ref="T38:T43" si="46">+M38*B38</f>
        <v>0</v>
      </c>
      <c r="U38" s="30">
        <f t="shared" ref="U38:U43" si="47">+P38*B38</f>
        <v>14332.5</v>
      </c>
      <c r="V38" s="30">
        <f t="shared" ref="V38:V43" si="48">+J38*K38*B38</f>
        <v>682.5</v>
      </c>
    </row>
    <row r="39" spans="1:22" s="5" customFormat="1" ht="38.25" x14ac:dyDescent="0.2">
      <c r="A39" s="1"/>
      <c r="B39" s="43">
        <v>41</v>
      </c>
      <c r="C39" s="44" t="s">
        <v>47</v>
      </c>
      <c r="D39" s="4" t="s">
        <v>157</v>
      </c>
      <c r="E39" s="25">
        <f t="shared" si="39"/>
        <v>27.244897959183678</v>
      </c>
      <c r="F39" s="26">
        <f t="shared" si="40"/>
        <v>1117.04</v>
      </c>
      <c r="G39" s="27"/>
      <c r="H39" s="28">
        <v>25</v>
      </c>
      <c r="I39" s="29"/>
      <c r="J39" s="30">
        <f t="shared" si="41"/>
        <v>25</v>
      </c>
      <c r="K39" s="31">
        <f>+K35</f>
        <v>6.8000000000000005E-2</v>
      </c>
      <c r="L39" s="30">
        <f t="shared" si="42"/>
        <v>26.700000000000003</v>
      </c>
      <c r="M39" s="32"/>
      <c r="N39" s="33">
        <f>+N35</f>
        <v>28</v>
      </c>
      <c r="O39" s="30">
        <f t="shared" si="43"/>
        <v>0</v>
      </c>
      <c r="P39" s="30">
        <f t="shared" si="44"/>
        <v>26.700000000000003</v>
      </c>
      <c r="Q39" s="31">
        <f>+Q35</f>
        <v>0.02</v>
      </c>
      <c r="R39" s="34">
        <f t="shared" si="45"/>
        <v>27.244897959183678</v>
      </c>
      <c r="S39" s="35"/>
      <c r="T39" s="36">
        <f t="shared" si="46"/>
        <v>0</v>
      </c>
      <c r="U39" s="30">
        <f t="shared" si="47"/>
        <v>1094.7</v>
      </c>
      <c r="V39" s="30">
        <f t="shared" si="48"/>
        <v>69.7</v>
      </c>
    </row>
    <row r="40" spans="1:22" s="5" customFormat="1" ht="51" x14ac:dyDescent="0.2">
      <c r="A40" s="1"/>
      <c r="B40" s="43">
        <v>2</v>
      </c>
      <c r="C40" s="44" t="s">
        <v>45</v>
      </c>
      <c r="D40" s="4" t="s">
        <v>158</v>
      </c>
      <c r="E40" s="25">
        <f t="shared" si="39"/>
        <v>1307.7551020408164</v>
      </c>
      <c r="F40" s="26">
        <f t="shared" si="40"/>
        <v>2615.5100000000002</v>
      </c>
      <c r="G40" s="27"/>
      <c r="H40" s="28">
        <v>1200</v>
      </c>
      <c r="I40" s="29"/>
      <c r="J40" s="30">
        <f t="shared" si="41"/>
        <v>1200</v>
      </c>
      <c r="K40" s="31">
        <f t="shared" ref="K40:K43" si="49">+K39</f>
        <v>6.8000000000000005E-2</v>
      </c>
      <c r="L40" s="30">
        <f t="shared" si="42"/>
        <v>1281.6000000000001</v>
      </c>
      <c r="M40" s="32"/>
      <c r="N40" s="33">
        <f t="shared" ref="N40:N43" si="50">+N39</f>
        <v>28</v>
      </c>
      <c r="O40" s="30">
        <f t="shared" si="43"/>
        <v>0</v>
      </c>
      <c r="P40" s="30">
        <f t="shared" si="44"/>
        <v>1281.6000000000001</v>
      </c>
      <c r="Q40" s="31">
        <f t="shared" ref="Q40:Q43" si="51">+Q39</f>
        <v>0.02</v>
      </c>
      <c r="R40" s="34">
        <f t="shared" si="45"/>
        <v>1307.7551020408164</v>
      </c>
      <c r="S40" s="35"/>
      <c r="T40" s="36">
        <f t="shared" si="46"/>
        <v>0</v>
      </c>
      <c r="U40" s="30">
        <f t="shared" si="47"/>
        <v>2563.2000000000003</v>
      </c>
      <c r="V40" s="30">
        <f t="shared" si="48"/>
        <v>163.20000000000002</v>
      </c>
    </row>
    <row r="41" spans="1:22" s="5" customFormat="1" ht="102" x14ac:dyDescent="0.2">
      <c r="A41" s="1"/>
      <c r="B41" s="43">
        <v>3</v>
      </c>
      <c r="C41" s="44" t="s">
        <v>45</v>
      </c>
      <c r="D41" s="4" t="s">
        <v>159</v>
      </c>
      <c r="E41" s="25">
        <f t="shared" si="39"/>
        <v>2288.5714285714289</v>
      </c>
      <c r="F41" s="26">
        <f t="shared" si="40"/>
        <v>6865.71</v>
      </c>
      <c r="G41" s="27"/>
      <c r="H41" s="28">
        <v>2100</v>
      </c>
      <c r="I41" s="29"/>
      <c r="J41" s="30">
        <f t="shared" si="41"/>
        <v>2100</v>
      </c>
      <c r="K41" s="31">
        <f t="shared" si="49"/>
        <v>6.8000000000000005E-2</v>
      </c>
      <c r="L41" s="30">
        <f t="shared" si="42"/>
        <v>2242.8000000000002</v>
      </c>
      <c r="M41" s="32"/>
      <c r="N41" s="33">
        <f t="shared" si="50"/>
        <v>28</v>
      </c>
      <c r="O41" s="30">
        <f t="shared" si="43"/>
        <v>0</v>
      </c>
      <c r="P41" s="30">
        <f t="shared" si="44"/>
        <v>2242.8000000000002</v>
      </c>
      <c r="Q41" s="31">
        <f t="shared" si="51"/>
        <v>0.02</v>
      </c>
      <c r="R41" s="34">
        <f t="shared" si="45"/>
        <v>2288.5714285714289</v>
      </c>
      <c r="S41" s="35"/>
      <c r="T41" s="36">
        <f t="shared" si="46"/>
        <v>0</v>
      </c>
      <c r="U41" s="30">
        <f t="shared" si="47"/>
        <v>6728.4000000000005</v>
      </c>
      <c r="V41" s="30">
        <f t="shared" si="48"/>
        <v>428.40000000000003</v>
      </c>
    </row>
    <row r="42" spans="1:22" s="5" customFormat="1" ht="76.5" x14ac:dyDescent="0.2">
      <c r="A42" s="1"/>
      <c r="B42" s="43">
        <v>1</v>
      </c>
      <c r="C42" s="44" t="s">
        <v>45</v>
      </c>
      <c r="D42" s="4" t="s">
        <v>160</v>
      </c>
      <c r="E42" s="25">
        <f t="shared" si="39"/>
        <v>326.9387755102041</v>
      </c>
      <c r="F42" s="26">
        <f t="shared" si="40"/>
        <v>326.94</v>
      </c>
      <c r="G42" s="27"/>
      <c r="H42" s="28">
        <v>300</v>
      </c>
      <c r="I42" s="29"/>
      <c r="J42" s="30">
        <f t="shared" si="41"/>
        <v>300</v>
      </c>
      <c r="K42" s="31">
        <f t="shared" si="49"/>
        <v>6.8000000000000005E-2</v>
      </c>
      <c r="L42" s="30">
        <f t="shared" si="42"/>
        <v>320.40000000000003</v>
      </c>
      <c r="M42" s="32"/>
      <c r="N42" s="33">
        <f t="shared" si="50"/>
        <v>28</v>
      </c>
      <c r="O42" s="30">
        <f t="shared" si="43"/>
        <v>0</v>
      </c>
      <c r="P42" s="30">
        <f t="shared" si="44"/>
        <v>320.40000000000003</v>
      </c>
      <c r="Q42" s="31">
        <f t="shared" si="51"/>
        <v>0.02</v>
      </c>
      <c r="R42" s="34">
        <f t="shared" si="45"/>
        <v>326.9387755102041</v>
      </c>
      <c r="S42" s="35"/>
      <c r="T42" s="36">
        <f t="shared" si="46"/>
        <v>0</v>
      </c>
      <c r="U42" s="30">
        <f t="shared" si="47"/>
        <v>320.40000000000003</v>
      </c>
      <c r="V42" s="30">
        <f t="shared" si="48"/>
        <v>20.400000000000002</v>
      </c>
    </row>
    <row r="43" spans="1:22" s="5" customFormat="1" ht="51" x14ac:dyDescent="0.2">
      <c r="A43" s="1"/>
      <c r="B43" s="43">
        <v>1</v>
      </c>
      <c r="C43" s="44" t="s">
        <v>45</v>
      </c>
      <c r="D43" s="4" t="s">
        <v>161</v>
      </c>
      <c r="E43" s="25">
        <f t="shared" si="39"/>
        <v>490.40816326530614</v>
      </c>
      <c r="F43" s="26">
        <f t="shared" si="40"/>
        <v>490.41</v>
      </c>
      <c r="G43" s="27"/>
      <c r="H43" s="28">
        <v>450</v>
      </c>
      <c r="I43" s="29"/>
      <c r="J43" s="30">
        <f t="shared" si="41"/>
        <v>450</v>
      </c>
      <c r="K43" s="31">
        <f t="shared" si="49"/>
        <v>6.8000000000000005E-2</v>
      </c>
      <c r="L43" s="30">
        <f t="shared" si="42"/>
        <v>480.6</v>
      </c>
      <c r="M43" s="32"/>
      <c r="N43" s="33">
        <f t="shared" si="50"/>
        <v>28</v>
      </c>
      <c r="O43" s="30">
        <f t="shared" si="43"/>
        <v>0</v>
      </c>
      <c r="P43" s="30">
        <f t="shared" si="44"/>
        <v>480.6</v>
      </c>
      <c r="Q43" s="31">
        <f t="shared" si="51"/>
        <v>0.02</v>
      </c>
      <c r="R43" s="34">
        <f t="shared" si="45"/>
        <v>490.40816326530614</v>
      </c>
      <c r="S43" s="35"/>
      <c r="T43" s="36">
        <f t="shared" si="46"/>
        <v>0</v>
      </c>
      <c r="U43" s="30">
        <f t="shared" si="47"/>
        <v>480.6</v>
      </c>
      <c r="V43" s="30">
        <f t="shared" si="48"/>
        <v>30.6</v>
      </c>
    </row>
    <row r="44" spans="1:22" s="5" customFormat="1" ht="12.75" x14ac:dyDescent="0.2">
      <c r="A44" s="1"/>
      <c r="B44" s="43"/>
      <c r="C44" s="44"/>
      <c r="D44" s="7"/>
      <c r="E44" s="37"/>
      <c r="F44" s="38">
        <f>SUM(F38:F43)</f>
        <v>25748.11</v>
      </c>
      <c r="G44" s="27"/>
      <c r="H44" s="39">
        <f>100%-(U44/F44)</f>
        <v>2.7532506269392076E-2</v>
      </c>
      <c r="I44" s="27"/>
      <c r="J44" s="27"/>
      <c r="K44" s="27"/>
      <c r="L44" s="27"/>
      <c r="M44" s="27"/>
      <c r="N44" s="27"/>
      <c r="O44" s="27"/>
      <c r="P44" s="27"/>
      <c r="Q44" s="27"/>
      <c r="R44" s="39"/>
      <c r="S44" s="27"/>
      <c r="T44" s="40">
        <f>SUM(T37:T42)</f>
        <v>0</v>
      </c>
      <c r="U44" s="41">
        <f>SUM(U37:U42)</f>
        <v>25039.200000000004</v>
      </c>
      <c r="V44" s="41">
        <f>SUM(V37:V42)</f>
        <v>1364.2000000000003</v>
      </c>
    </row>
    <row r="45" spans="1:22" s="5" customFormat="1" ht="12.75" x14ac:dyDescent="0.2">
      <c r="A45" s="15" t="s">
        <v>63</v>
      </c>
      <c r="B45" s="68"/>
      <c r="C45" s="68"/>
      <c r="D45" s="66" t="s">
        <v>62</v>
      </c>
      <c r="E45" s="69"/>
      <c r="F45" s="69"/>
      <c r="G45" s="27"/>
      <c r="H45" s="27"/>
      <c r="I45" s="27"/>
      <c r="J45" s="27"/>
      <c r="K45" s="27"/>
      <c r="L45" s="27"/>
      <c r="M45" s="27"/>
      <c r="N45" s="27"/>
      <c r="O45" s="27"/>
      <c r="P45" s="27"/>
      <c r="Q45" s="27"/>
      <c r="R45" s="27"/>
      <c r="S45" s="27"/>
      <c r="T45" s="27"/>
      <c r="U45" s="27"/>
      <c r="V45" s="27"/>
    </row>
    <row r="46" spans="1:22" s="5" customFormat="1" ht="51" x14ac:dyDescent="0.2">
      <c r="A46" s="1"/>
      <c r="B46" s="43">
        <v>218.56</v>
      </c>
      <c r="C46" s="44" t="s">
        <v>20</v>
      </c>
      <c r="D46" s="4" t="s">
        <v>64</v>
      </c>
      <c r="E46" s="25">
        <f t="shared" ref="E46:E47" si="52">+R46</f>
        <v>16.346938775510203</v>
      </c>
      <c r="F46" s="26">
        <f t="shared" ref="F46:F47" si="53">ROUND(E46*B46,2)</f>
        <v>3572.79</v>
      </c>
      <c r="G46" s="27"/>
      <c r="H46" s="28">
        <v>15</v>
      </c>
      <c r="I46" s="29"/>
      <c r="J46" s="30">
        <f t="shared" ref="J46:J47" si="54">H46*(100%-I46)</f>
        <v>15</v>
      </c>
      <c r="K46" s="31">
        <f>+K42</f>
        <v>6.8000000000000005E-2</v>
      </c>
      <c r="L46" s="30">
        <f t="shared" ref="L46:L47" si="55">+J46*(100%+K46)</f>
        <v>16.02</v>
      </c>
      <c r="M46" s="32"/>
      <c r="N46" s="33">
        <f>+N42</f>
        <v>28</v>
      </c>
      <c r="O46" s="30">
        <f>+M46*N46</f>
        <v>0</v>
      </c>
      <c r="P46" s="30">
        <f>+O46+L46</f>
        <v>16.02</v>
      </c>
      <c r="Q46" s="31">
        <f>+Q42</f>
        <v>0.02</v>
      </c>
      <c r="R46" s="34">
        <f t="shared" ref="R46:R47" si="56">+P46/(100%-Q46)</f>
        <v>16.346938775510203</v>
      </c>
      <c r="S46" s="35"/>
      <c r="T46" s="36">
        <f t="shared" ref="T46:T47" si="57">+M46*B46</f>
        <v>0</v>
      </c>
      <c r="U46" s="30">
        <f t="shared" ref="U46:U47" si="58">+P46*B46</f>
        <v>3501.3312000000001</v>
      </c>
      <c r="V46" s="30">
        <f t="shared" ref="V46:V47" si="59">+J46*K46*B46</f>
        <v>222.93120000000002</v>
      </c>
    </row>
    <row r="47" spans="1:22" s="5" customFormat="1" ht="12.75" x14ac:dyDescent="0.2">
      <c r="A47" s="1"/>
      <c r="B47" s="43">
        <v>1</v>
      </c>
      <c r="C47" s="44" t="s">
        <v>135</v>
      </c>
      <c r="D47" s="4" t="s">
        <v>162</v>
      </c>
      <c r="E47" s="25">
        <f t="shared" si="52"/>
        <v>490.40816326530614</v>
      </c>
      <c r="F47" s="26">
        <f t="shared" si="53"/>
        <v>490.41</v>
      </c>
      <c r="G47" s="27"/>
      <c r="H47" s="28">
        <v>450</v>
      </c>
      <c r="I47" s="29"/>
      <c r="J47" s="30">
        <f t="shared" si="54"/>
        <v>450</v>
      </c>
      <c r="K47" s="31">
        <f>+K46</f>
        <v>6.8000000000000005E-2</v>
      </c>
      <c r="L47" s="30">
        <f t="shared" si="55"/>
        <v>480.6</v>
      </c>
      <c r="M47" s="32"/>
      <c r="N47" s="33">
        <f>+N46</f>
        <v>28</v>
      </c>
      <c r="O47" s="30">
        <f t="shared" ref="O47" si="60">+M47*N47</f>
        <v>0</v>
      </c>
      <c r="P47" s="30">
        <f t="shared" ref="P47" si="61">+O47+L47</f>
        <v>480.6</v>
      </c>
      <c r="Q47" s="31">
        <f>+Q46</f>
        <v>0.02</v>
      </c>
      <c r="R47" s="34">
        <f t="shared" si="56"/>
        <v>490.40816326530614</v>
      </c>
      <c r="S47" s="35"/>
      <c r="T47" s="36">
        <f t="shared" si="57"/>
        <v>0</v>
      </c>
      <c r="U47" s="30">
        <f t="shared" si="58"/>
        <v>480.6</v>
      </c>
      <c r="V47" s="30">
        <f t="shared" si="59"/>
        <v>30.6</v>
      </c>
    </row>
    <row r="48" spans="1:22" s="5" customFormat="1" ht="12.75" x14ac:dyDescent="0.2">
      <c r="A48" s="1"/>
      <c r="B48" s="43"/>
      <c r="C48" s="44"/>
      <c r="D48" s="7"/>
      <c r="E48" s="37"/>
      <c r="F48" s="38">
        <f>SUM(F46:F47)</f>
        <v>4063.2</v>
      </c>
      <c r="G48" s="27"/>
      <c r="H48" s="39">
        <f>100%-(U48/F48)</f>
        <v>2.0001181334908358E-2</v>
      </c>
      <c r="I48" s="27"/>
      <c r="J48" s="27"/>
      <c r="K48" s="27"/>
      <c r="L48" s="27"/>
      <c r="M48" s="27"/>
      <c r="N48" s="27"/>
      <c r="O48" s="27"/>
      <c r="P48" s="27"/>
      <c r="Q48" s="27"/>
      <c r="R48" s="39"/>
      <c r="S48" s="27"/>
      <c r="T48" s="40">
        <f>SUM(T45:T47)</f>
        <v>0</v>
      </c>
      <c r="U48" s="41">
        <f>SUM(U45:U47)</f>
        <v>3981.9312</v>
      </c>
      <c r="V48" s="41">
        <f>SUM(V45:V47)</f>
        <v>253.53120000000001</v>
      </c>
    </row>
    <row r="49" spans="1:22" s="5" customFormat="1" ht="12.75" x14ac:dyDescent="0.2">
      <c r="A49" s="15" t="s">
        <v>65</v>
      </c>
      <c r="B49" s="68"/>
      <c r="C49" s="68"/>
      <c r="D49" s="66" t="s">
        <v>66</v>
      </c>
      <c r="E49" s="69"/>
      <c r="F49" s="69"/>
      <c r="G49" s="27"/>
      <c r="H49" s="27"/>
      <c r="I49" s="27"/>
      <c r="J49" s="27"/>
      <c r="K49" s="27"/>
      <c r="L49" s="27"/>
      <c r="M49" s="27"/>
      <c r="N49" s="27"/>
      <c r="O49" s="27"/>
      <c r="P49" s="27"/>
      <c r="Q49" s="27"/>
      <c r="R49" s="27"/>
      <c r="S49" s="27"/>
      <c r="T49" s="27"/>
      <c r="U49" s="27"/>
      <c r="V49" s="27"/>
    </row>
    <row r="50" spans="1:22" s="5" customFormat="1" ht="140.25" x14ac:dyDescent="0.2">
      <c r="A50" s="1"/>
      <c r="B50" s="43">
        <v>80.86</v>
      </c>
      <c r="C50" s="44" t="s">
        <v>20</v>
      </c>
      <c r="D50" s="4" t="s">
        <v>163</v>
      </c>
      <c r="E50" s="25">
        <f t="shared" ref="E50:E51" si="62">+R50</f>
        <v>106.8</v>
      </c>
      <c r="F50" s="26">
        <f t="shared" ref="F50:F51" si="63">ROUND(E50*B50,2)</f>
        <v>8635.85</v>
      </c>
      <c r="G50" s="27"/>
      <c r="H50" s="28">
        <v>98</v>
      </c>
      <c r="I50" s="29"/>
      <c r="J50" s="30">
        <f t="shared" ref="J50:J51" si="64">H50*(100%-I50)</f>
        <v>98</v>
      </c>
      <c r="K50" s="31">
        <f>+K47</f>
        <v>6.8000000000000005E-2</v>
      </c>
      <c r="L50" s="30">
        <f t="shared" ref="L50:L51" si="65">+J50*(100%+K50)</f>
        <v>104.664</v>
      </c>
      <c r="M50" s="32"/>
      <c r="N50" s="33">
        <v>28</v>
      </c>
      <c r="O50" s="30">
        <f>+M50*N50</f>
        <v>0</v>
      </c>
      <c r="P50" s="30">
        <f>+O50+L50</f>
        <v>104.664</v>
      </c>
      <c r="Q50" s="31">
        <f>+Q47</f>
        <v>0.02</v>
      </c>
      <c r="R50" s="34">
        <f t="shared" ref="R50:R51" si="66">+P50/(100%-Q50)</f>
        <v>106.8</v>
      </c>
      <c r="S50" s="35"/>
      <c r="T50" s="36">
        <f t="shared" ref="T50:T51" si="67">+M50*B50</f>
        <v>0</v>
      </c>
      <c r="U50" s="30">
        <f t="shared" ref="U50:U51" si="68">+P50*B50</f>
        <v>8463.1310400000002</v>
      </c>
      <c r="V50" s="30">
        <f t="shared" ref="V50:V51" si="69">+J50*K50*B50</f>
        <v>538.85104000000001</v>
      </c>
    </row>
    <row r="51" spans="1:22" s="5" customFormat="1" ht="89.25" x14ac:dyDescent="0.2">
      <c r="A51" s="1"/>
      <c r="B51" s="43">
        <v>118.68</v>
      </c>
      <c r="C51" s="44" t="s">
        <v>20</v>
      </c>
      <c r="D51" s="4" t="s">
        <v>164</v>
      </c>
      <c r="E51" s="25">
        <f t="shared" si="62"/>
        <v>120.50963265306123</v>
      </c>
      <c r="F51" s="26">
        <f t="shared" si="63"/>
        <v>14302.08</v>
      </c>
      <c r="G51" s="27"/>
      <c r="H51" s="28">
        <v>110.58</v>
      </c>
      <c r="I51" s="29"/>
      <c r="J51" s="30">
        <f t="shared" si="64"/>
        <v>110.58</v>
      </c>
      <c r="K51" s="31">
        <f>+K50</f>
        <v>6.8000000000000005E-2</v>
      </c>
      <c r="L51" s="30">
        <f t="shared" si="65"/>
        <v>118.09944</v>
      </c>
      <c r="M51" s="32"/>
      <c r="N51" s="33">
        <v>28</v>
      </c>
      <c r="O51" s="30">
        <f t="shared" ref="O51" si="70">+M51*N51</f>
        <v>0</v>
      </c>
      <c r="P51" s="30">
        <f t="shared" ref="P51" si="71">+O51+L51</f>
        <v>118.09944</v>
      </c>
      <c r="Q51" s="31">
        <f>+Q50</f>
        <v>0.02</v>
      </c>
      <c r="R51" s="34">
        <f t="shared" si="66"/>
        <v>120.50963265306123</v>
      </c>
      <c r="S51" s="35"/>
      <c r="T51" s="36">
        <f t="shared" si="67"/>
        <v>0</v>
      </c>
      <c r="U51" s="30">
        <f t="shared" si="68"/>
        <v>14016.041539200001</v>
      </c>
      <c r="V51" s="30">
        <f t="shared" si="69"/>
        <v>892.40713920000007</v>
      </c>
    </row>
    <row r="52" spans="1:22" s="5" customFormat="1" ht="12.75" x14ac:dyDescent="0.2">
      <c r="A52" s="1"/>
      <c r="B52" s="43"/>
      <c r="C52" s="44"/>
      <c r="D52" s="61"/>
      <c r="E52" s="62"/>
      <c r="F52" s="63">
        <f>SUM(F50:F51)</f>
        <v>22937.93</v>
      </c>
      <c r="G52" s="27"/>
      <c r="H52" s="39">
        <f>100%-(U52/F52)</f>
        <v>1.9999948591699401E-2</v>
      </c>
      <c r="I52" s="27"/>
      <c r="J52" s="27"/>
      <c r="K52" s="27"/>
      <c r="L52" s="27"/>
      <c r="M52" s="27"/>
      <c r="N52" s="27"/>
      <c r="O52" s="27"/>
      <c r="P52" s="27"/>
      <c r="Q52" s="27"/>
      <c r="R52" s="39"/>
      <c r="S52" s="27"/>
      <c r="T52" s="40">
        <f>SUM(T49:T51)</f>
        <v>0</v>
      </c>
      <c r="U52" s="41">
        <f>SUM(U49:U51)</f>
        <v>22479.1725792</v>
      </c>
      <c r="V52" s="41">
        <f>SUM(V49:V51)</f>
        <v>1431.2581792000001</v>
      </c>
    </row>
    <row r="53" spans="1:22" s="5" customFormat="1" ht="12.75" x14ac:dyDescent="0.2">
      <c r="A53" s="1"/>
      <c r="B53" s="68"/>
      <c r="C53" s="68"/>
      <c r="D53" s="73" t="s">
        <v>67</v>
      </c>
      <c r="E53" s="76"/>
      <c r="F53" s="77">
        <f>+F52+F48+F44+F36+F28+F17</f>
        <v>82012.63</v>
      </c>
      <c r="G53" s="27"/>
      <c r="H53" s="39"/>
      <c r="I53" s="27"/>
      <c r="J53" s="27"/>
      <c r="K53" s="27"/>
      <c r="L53" s="27"/>
      <c r="M53" s="27"/>
      <c r="N53" s="27"/>
      <c r="O53" s="27"/>
      <c r="P53" s="27"/>
      <c r="Q53" s="27"/>
      <c r="R53" s="39"/>
      <c r="S53" s="27"/>
      <c r="T53" s="40"/>
      <c r="U53" s="38">
        <f>+U52+U48+U44+U36+U28+U17</f>
        <v>80178.399979199996</v>
      </c>
      <c r="V53" s="38">
        <f>+V52+V48+V44+V36+V28+V17</f>
        <v>4874.9355792000006</v>
      </c>
    </row>
    <row r="54" spans="1:22" s="5" customFormat="1" ht="12.75" x14ac:dyDescent="0.2">
      <c r="A54" s="1"/>
      <c r="B54" s="58"/>
      <c r="C54" s="58"/>
      <c r="D54" s="49" t="s">
        <v>68</v>
      </c>
      <c r="E54" s="50"/>
      <c r="F54" s="51"/>
      <c r="G54" s="27"/>
      <c r="H54" s="39"/>
      <c r="I54" s="27"/>
      <c r="J54" s="27"/>
      <c r="K54" s="27"/>
      <c r="L54" s="27"/>
      <c r="M54" s="27"/>
      <c r="N54" s="27"/>
      <c r="O54" s="27"/>
      <c r="P54" s="27"/>
      <c r="Q54" s="27"/>
      <c r="R54" s="39"/>
      <c r="S54" s="27"/>
      <c r="T54" s="40"/>
      <c r="U54" s="41"/>
      <c r="V54" s="41"/>
    </row>
    <row r="55" spans="1:22" s="5" customFormat="1" ht="12.75" x14ac:dyDescent="0.2">
      <c r="A55" s="15" t="s">
        <v>80</v>
      </c>
      <c r="B55" s="68"/>
      <c r="C55" s="68"/>
      <c r="D55" s="70" t="s">
        <v>42</v>
      </c>
      <c r="E55" s="69"/>
      <c r="F55" s="69"/>
      <c r="G55" s="27"/>
      <c r="H55" s="27"/>
      <c r="I55" s="27"/>
      <c r="J55" s="27"/>
      <c r="K55" s="27"/>
      <c r="L55" s="27"/>
      <c r="M55" s="27"/>
      <c r="N55" s="27"/>
      <c r="O55" s="27"/>
      <c r="P55" s="27"/>
      <c r="Q55" s="27"/>
      <c r="R55" s="27"/>
      <c r="S55" s="27"/>
      <c r="T55" s="27"/>
      <c r="U55" s="27"/>
      <c r="V55" s="27"/>
    </row>
    <row r="56" spans="1:22" s="5" customFormat="1" ht="25.5" x14ac:dyDescent="0.2">
      <c r="A56" s="1"/>
      <c r="B56" s="43">
        <v>1</v>
      </c>
      <c r="C56" s="44" t="s">
        <v>19</v>
      </c>
      <c r="D56" s="4" t="s">
        <v>88</v>
      </c>
      <c r="E56" s="25">
        <f t="shared" ref="E56:E59" si="72">+R56</f>
        <v>262.64081632653063</v>
      </c>
      <c r="F56" s="26">
        <f t="shared" ref="F56:F59" si="73">ROUND(E56*B56,2)</f>
        <v>262.64</v>
      </c>
      <c r="G56" s="27"/>
      <c r="H56" s="28">
        <v>241</v>
      </c>
      <c r="I56" s="29"/>
      <c r="J56" s="30">
        <f t="shared" ref="J56:J59" si="74">H56*(100%-I56)</f>
        <v>241</v>
      </c>
      <c r="K56" s="31">
        <f>+K51</f>
        <v>6.8000000000000005E-2</v>
      </c>
      <c r="L56" s="30">
        <f t="shared" ref="L56:L59" si="75">+J56*(100%+K56)</f>
        <v>257.38800000000003</v>
      </c>
      <c r="M56" s="32"/>
      <c r="N56" s="33">
        <v>28</v>
      </c>
      <c r="O56" s="30">
        <f>+M56*N56</f>
        <v>0</v>
      </c>
      <c r="P56" s="30">
        <f>+O56+L56</f>
        <v>257.38800000000003</v>
      </c>
      <c r="Q56" s="31">
        <f>+Q51</f>
        <v>0.02</v>
      </c>
      <c r="R56" s="34">
        <f t="shared" ref="R56:R59" si="76">+P56/(100%-Q56)</f>
        <v>262.64081632653063</v>
      </c>
      <c r="S56" s="35"/>
      <c r="T56" s="36">
        <f t="shared" ref="T56:T59" si="77">+M56*B56</f>
        <v>0</v>
      </c>
      <c r="U56" s="30">
        <f t="shared" ref="U56:U59" si="78">+P56*B56</f>
        <v>257.38800000000003</v>
      </c>
      <c r="V56" s="30">
        <f t="shared" ref="V56:V59" si="79">+J56*K56*B56</f>
        <v>16.388000000000002</v>
      </c>
    </row>
    <row r="57" spans="1:22" s="5" customFormat="1" ht="38.25" x14ac:dyDescent="0.2">
      <c r="A57" s="1"/>
      <c r="B57" s="43">
        <v>1</v>
      </c>
      <c r="C57" s="44" t="s">
        <v>19</v>
      </c>
      <c r="D57" s="4" t="s">
        <v>89</v>
      </c>
      <c r="E57" s="25">
        <f t="shared" si="72"/>
        <v>1150.8244897959185</v>
      </c>
      <c r="F57" s="26">
        <f t="shared" si="73"/>
        <v>1150.82</v>
      </c>
      <c r="G57" s="27"/>
      <c r="H57" s="28">
        <v>1056</v>
      </c>
      <c r="I57" s="29"/>
      <c r="J57" s="30">
        <f t="shared" si="74"/>
        <v>1056</v>
      </c>
      <c r="K57" s="31">
        <f>+K56</f>
        <v>6.8000000000000005E-2</v>
      </c>
      <c r="L57" s="30">
        <f t="shared" si="75"/>
        <v>1127.808</v>
      </c>
      <c r="M57" s="32"/>
      <c r="N57" s="33">
        <f t="shared" ref="N57:N69" si="80">+N56</f>
        <v>28</v>
      </c>
      <c r="O57" s="30">
        <f t="shared" ref="O57:O59" si="81">+M57*N57</f>
        <v>0</v>
      </c>
      <c r="P57" s="30">
        <f t="shared" ref="P57:P59" si="82">+O57+L57</f>
        <v>1127.808</v>
      </c>
      <c r="Q57" s="31">
        <f t="shared" ref="Q57:Q69" si="83">+Q56</f>
        <v>0.02</v>
      </c>
      <c r="R57" s="34">
        <f t="shared" si="76"/>
        <v>1150.8244897959185</v>
      </c>
      <c r="S57" s="35"/>
      <c r="T57" s="36">
        <f t="shared" si="77"/>
        <v>0</v>
      </c>
      <c r="U57" s="30">
        <f t="shared" si="78"/>
        <v>1127.808</v>
      </c>
      <c r="V57" s="30">
        <f t="shared" si="79"/>
        <v>71.808000000000007</v>
      </c>
    </row>
    <row r="58" spans="1:22" s="5" customFormat="1" ht="25.5" x14ac:dyDescent="0.2">
      <c r="A58" s="1"/>
      <c r="B58" s="43">
        <v>2</v>
      </c>
      <c r="C58" s="44" t="s">
        <v>19</v>
      </c>
      <c r="D58" s="4" t="s">
        <v>90</v>
      </c>
      <c r="E58" s="25">
        <f t="shared" si="72"/>
        <v>177.63673469387757</v>
      </c>
      <c r="F58" s="26">
        <f t="shared" si="73"/>
        <v>355.27</v>
      </c>
      <c r="G58" s="27"/>
      <c r="H58" s="28">
        <v>163</v>
      </c>
      <c r="I58" s="29"/>
      <c r="J58" s="30">
        <f t="shared" si="74"/>
        <v>163</v>
      </c>
      <c r="K58" s="31">
        <f t="shared" ref="K58:K69" si="84">+K57</f>
        <v>6.8000000000000005E-2</v>
      </c>
      <c r="L58" s="30">
        <f t="shared" si="75"/>
        <v>174.084</v>
      </c>
      <c r="M58" s="32"/>
      <c r="N58" s="33">
        <f t="shared" si="80"/>
        <v>28</v>
      </c>
      <c r="O58" s="30">
        <f t="shared" si="81"/>
        <v>0</v>
      </c>
      <c r="P58" s="30">
        <f t="shared" si="82"/>
        <v>174.084</v>
      </c>
      <c r="Q58" s="31">
        <f t="shared" si="83"/>
        <v>0.02</v>
      </c>
      <c r="R58" s="34">
        <f t="shared" si="76"/>
        <v>177.63673469387757</v>
      </c>
      <c r="S58" s="35"/>
      <c r="T58" s="36">
        <f t="shared" si="77"/>
        <v>0</v>
      </c>
      <c r="U58" s="30">
        <f t="shared" si="78"/>
        <v>348.16800000000001</v>
      </c>
      <c r="V58" s="30">
        <f t="shared" si="79"/>
        <v>22.168000000000003</v>
      </c>
    </row>
    <row r="59" spans="1:22" s="5" customFormat="1" ht="25.5" x14ac:dyDescent="0.2">
      <c r="A59" s="1"/>
      <c r="B59" s="43">
        <v>2</v>
      </c>
      <c r="C59" s="44" t="s">
        <v>19</v>
      </c>
      <c r="D59" s="4" t="s">
        <v>91</v>
      </c>
      <c r="E59" s="25">
        <f t="shared" si="72"/>
        <v>322.57959183673472</v>
      </c>
      <c r="F59" s="26">
        <f t="shared" si="73"/>
        <v>645.16</v>
      </c>
      <c r="G59" s="27"/>
      <c r="H59" s="28">
        <v>296</v>
      </c>
      <c r="I59" s="29"/>
      <c r="J59" s="30">
        <f t="shared" si="74"/>
        <v>296</v>
      </c>
      <c r="K59" s="31">
        <f t="shared" si="84"/>
        <v>6.8000000000000005E-2</v>
      </c>
      <c r="L59" s="30">
        <f t="shared" si="75"/>
        <v>316.12800000000004</v>
      </c>
      <c r="M59" s="32"/>
      <c r="N59" s="33">
        <f t="shared" si="80"/>
        <v>28</v>
      </c>
      <c r="O59" s="30">
        <f t="shared" si="81"/>
        <v>0</v>
      </c>
      <c r="P59" s="30">
        <f t="shared" si="82"/>
        <v>316.12800000000004</v>
      </c>
      <c r="Q59" s="31">
        <f t="shared" si="83"/>
        <v>0.02</v>
      </c>
      <c r="R59" s="34">
        <f t="shared" si="76"/>
        <v>322.57959183673472</v>
      </c>
      <c r="S59" s="35"/>
      <c r="T59" s="36">
        <f t="shared" si="77"/>
        <v>0</v>
      </c>
      <c r="U59" s="30">
        <f t="shared" si="78"/>
        <v>632.25600000000009</v>
      </c>
      <c r="V59" s="30">
        <f t="shared" si="79"/>
        <v>40.256</v>
      </c>
    </row>
    <row r="60" spans="1:22" s="5" customFormat="1" ht="25.5" x14ac:dyDescent="0.2">
      <c r="A60" s="1"/>
      <c r="B60" s="43">
        <v>2</v>
      </c>
      <c r="C60" s="44" t="s">
        <v>19</v>
      </c>
      <c r="D60" s="4" t="s">
        <v>92</v>
      </c>
      <c r="E60" s="25">
        <f>+R60</f>
        <v>16.346938775510203</v>
      </c>
      <c r="F60" s="26">
        <f>ROUND(E60*B60,2)</f>
        <v>32.69</v>
      </c>
      <c r="G60" s="27"/>
      <c r="H60" s="28">
        <v>15</v>
      </c>
      <c r="I60" s="29"/>
      <c r="J60" s="30">
        <f>H60*(100%-I60)</f>
        <v>15</v>
      </c>
      <c r="K60" s="31">
        <f t="shared" si="84"/>
        <v>6.8000000000000005E-2</v>
      </c>
      <c r="L60" s="30">
        <f>+J60*(100%+K60)</f>
        <v>16.02</v>
      </c>
      <c r="M60" s="32"/>
      <c r="N60" s="33">
        <f t="shared" si="80"/>
        <v>28</v>
      </c>
      <c r="O60" s="30">
        <f>+M60*N60</f>
        <v>0</v>
      </c>
      <c r="P60" s="30">
        <f>+O60+L60</f>
        <v>16.02</v>
      </c>
      <c r="Q60" s="31">
        <f t="shared" si="83"/>
        <v>0.02</v>
      </c>
      <c r="R60" s="34">
        <f>+P60/(100%-Q60)</f>
        <v>16.346938775510203</v>
      </c>
      <c r="S60" s="35"/>
      <c r="T60" s="36">
        <f>+M60*B60</f>
        <v>0</v>
      </c>
      <c r="U60" s="30">
        <f>+P60*B60</f>
        <v>32.04</v>
      </c>
      <c r="V60" s="30">
        <f>+J60*K60*B60</f>
        <v>2.04</v>
      </c>
    </row>
    <row r="61" spans="1:22" s="5" customFormat="1" ht="25.5" x14ac:dyDescent="0.2">
      <c r="A61" s="1"/>
      <c r="B61" s="43">
        <v>2</v>
      </c>
      <c r="C61" s="44" t="s">
        <v>19</v>
      </c>
      <c r="D61" s="4" t="s">
        <v>93</v>
      </c>
      <c r="E61" s="25">
        <f t="shared" ref="E61" si="85">+R61</f>
        <v>71.926530612244903</v>
      </c>
      <c r="F61" s="26">
        <f t="shared" ref="F61" si="86">ROUND(E61*B61,2)</f>
        <v>143.85</v>
      </c>
      <c r="G61" s="27"/>
      <c r="H61" s="28">
        <v>66</v>
      </c>
      <c r="I61" s="29"/>
      <c r="J61" s="30">
        <f t="shared" ref="J61" si="87">H61*(100%-I61)</f>
        <v>66</v>
      </c>
      <c r="K61" s="31">
        <f t="shared" si="84"/>
        <v>6.8000000000000005E-2</v>
      </c>
      <c r="L61" s="30">
        <f t="shared" ref="L61" si="88">+J61*(100%+K61)</f>
        <v>70.488</v>
      </c>
      <c r="M61" s="32"/>
      <c r="N61" s="33">
        <f t="shared" si="80"/>
        <v>28</v>
      </c>
      <c r="O61" s="30">
        <f>+M61*N61</f>
        <v>0</v>
      </c>
      <c r="P61" s="30">
        <f>+O61+L61</f>
        <v>70.488</v>
      </c>
      <c r="Q61" s="31">
        <f t="shared" si="83"/>
        <v>0.02</v>
      </c>
      <c r="R61" s="34">
        <f t="shared" ref="R61" si="89">+P61/(100%-Q61)</f>
        <v>71.926530612244903</v>
      </c>
      <c r="S61" s="35"/>
      <c r="T61" s="36">
        <f t="shared" ref="T61" si="90">+M61*B61</f>
        <v>0</v>
      </c>
      <c r="U61" s="30">
        <f t="shared" ref="U61" si="91">+P61*B61</f>
        <v>140.976</v>
      </c>
      <c r="V61" s="30">
        <f t="shared" ref="V61" si="92">+J61*K61*B61</f>
        <v>8.9760000000000009</v>
      </c>
    </row>
    <row r="62" spans="1:22" s="5" customFormat="1" ht="25.5" x14ac:dyDescent="0.2">
      <c r="A62" s="1"/>
      <c r="B62" s="43">
        <v>4</v>
      </c>
      <c r="C62" s="44" t="s">
        <v>19</v>
      </c>
      <c r="D62" s="4" t="s">
        <v>94</v>
      </c>
      <c r="E62" s="25">
        <f>+R62</f>
        <v>61.028571428571439</v>
      </c>
      <c r="F62" s="26">
        <f>ROUND(E62*B62,2)</f>
        <v>244.11</v>
      </c>
      <c r="G62" s="27"/>
      <c r="H62" s="28">
        <v>56</v>
      </c>
      <c r="I62" s="29"/>
      <c r="J62" s="30">
        <f>H62*(100%-I62)</f>
        <v>56</v>
      </c>
      <c r="K62" s="31">
        <f t="shared" si="84"/>
        <v>6.8000000000000005E-2</v>
      </c>
      <c r="L62" s="30">
        <f>+J62*(100%+K62)</f>
        <v>59.808000000000007</v>
      </c>
      <c r="M62" s="32"/>
      <c r="N62" s="33">
        <f t="shared" si="80"/>
        <v>28</v>
      </c>
      <c r="O62" s="30">
        <f>+M62*N62</f>
        <v>0</v>
      </c>
      <c r="P62" s="30">
        <f>+O62+L62</f>
        <v>59.808000000000007</v>
      </c>
      <c r="Q62" s="31">
        <f t="shared" si="83"/>
        <v>0.02</v>
      </c>
      <c r="R62" s="34">
        <f>+P62/(100%-Q62)</f>
        <v>61.028571428571439</v>
      </c>
      <c r="S62" s="35"/>
      <c r="T62" s="36">
        <f>+M62*B62</f>
        <v>0</v>
      </c>
      <c r="U62" s="30">
        <f>+P62*B62</f>
        <v>239.23200000000003</v>
      </c>
      <c r="V62" s="30">
        <f>+J62*K62*B62</f>
        <v>15.232000000000001</v>
      </c>
    </row>
    <row r="63" spans="1:22" s="5" customFormat="1" ht="38.25" x14ac:dyDescent="0.2">
      <c r="A63" s="1"/>
      <c r="B63" s="43">
        <v>1</v>
      </c>
      <c r="C63" s="44" t="s">
        <v>19</v>
      </c>
      <c r="D63" s="4" t="s">
        <v>95</v>
      </c>
      <c r="E63" s="25">
        <f>+R63</f>
        <v>2201.387755102041</v>
      </c>
      <c r="F63" s="26">
        <f>ROUND(E63*B63,2)</f>
        <v>2201.39</v>
      </c>
      <c r="G63" s="27"/>
      <c r="H63" s="28">
        <v>2020</v>
      </c>
      <c r="I63" s="29"/>
      <c r="J63" s="30">
        <f>H63*(100%-I63)</f>
        <v>2020</v>
      </c>
      <c r="K63" s="31">
        <f t="shared" si="84"/>
        <v>6.8000000000000005E-2</v>
      </c>
      <c r="L63" s="30">
        <f>+J63*(100%+K63)</f>
        <v>2157.36</v>
      </c>
      <c r="M63" s="32"/>
      <c r="N63" s="33">
        <f t="shared" si="80"/>
        <v>28</v>
      </c>
      <c r="O63" s="30">
        <f>+M63*N63</f>
        <v>0</v>
      </c>
      <c r="P63" s="30">
        <f>+O63+L63</f>
        <v>2157.36</v>
      </c>
      <c r="Q63" s="31">
        <f t="shared" si="83"/>
        <v>0.02</v>
      </c>
      <c r="R63" s="34">
        <f>+P63/(100%-Q63)</f>
        <v>2201.387755102041</v>
      </c>
      <c r="S63" s="35"/>
      <c r="T63" s="36">
        <f>+M63*B63</f>
        <v>0</v>
      </c>
      <c r="U63" s="30">
        <f>+P63*B63</f>
        <v>2157.36</v>
      </c>
      <c r="V63" s="30">
        <f>+J63*K63*B63</f>
        <v>137.36000000000001</v>
      </c>
    </row>
    <row r="64" spans="1:22" s="5" customFormat="1" ht="38.25" x14ac:dyDescent="0.2">
      <c r="A64" s="1"/>
      <c r="B64" s="43">
        <v>2</v>
      </c>
      <c r="C64" s="44" t="s">
        <v>19</v>
      </c>
      <c r="D64" s="4" t="s">
        <v>96</v>
      </c>
      <c r="E64" s="25">
        <f>+R64</f>
        <v>151.48163265306121</v>
      </c>
      <c r="F64" s="26">
        <f>ROUND(E64*B64,2)</f>
        <v>302.95999999999998</v>
      </c>
      <c r="G64" s="27"/>
      <c r="H64" s="28">
        <v>139</v>
      </c>
      <c r="I64" s="29"/>
      <c r="J64" s="30">
        <f>H64*(100%-I64)</f>
        <v>139</v>
      </c>
      <c r="K64" s="31">
        <f t="shared" si="84"/>
        <v>6.8000000000000005E-2</v>
      </c>
      <c r="L64" s="30">
        <f>+J64*(100%+K64)</f>
        <v>148.452</v>
      </c>
      <c r="M64" s="32"/>
      <c r="N64" s="33">
        <f t="shared" si="80"/>
        <v>28</v>
      </c>
      <c r="O64" s="30">
        <f>+M64*N64</f>
        <v>0</v>
      </c>
      <c r="P64" s="30">
        <f>+O64+L64</f>
        <v>148.452</v>
      </c>
      <c r="Q64" s="31">
        <f t="shared" si="83"/>
        <v>0.02</v>
      </c>
      <c r="R64" s="34">
        <f>+P64/(100%-Q64)</f>
        <v>151.48163265306121</v>
      </c>
      <c r="S64" s="35"/>
      <c r="T64" s="36">
        <f>+M64*B64</f>
        <v>0</v>
      </c>
      <c r="U64" s="30">
        <f>+P64*B64</f>
        <v>296.904</v>
      </c>
      <c r="V64" s="30">
        <f>+J64*K64*B64</f>
        <v>18.904</v>
      </c>
    </row>
    <row r="65" spans="1:22" s="5" customFormat="1" ht="25.5" x14ac:dyDescent="0.2">
      <c r="A65" s="1"/>
      <c r="B65" s="43">
        <v>1</v>
      </c>
      <c r="C65" s="44" t="s">
        <v>19</v>
      </c>
      <c r="D65" s="4" t="s">
        <v>97</v>
      </c>
      <c r="E65" s="25">
        <f t="shared" ref="E65:E67" si="93">+R65</f>
        <v>52.310204081632655</v>
      </c>
      <c r="F65" s="26">
        <f t="shared" ref="F65:F67" si="94">ROUND(E65*B65,2)</f>
        <v>52.31</v>
      </c>
      <c r="G65" s="27"/>
      <c r="H65" s="28">
        <v>48</v>
      </c>
      <c r="I65" s="29"/>
      <c r="J65" s="30">
        <f t="shared" ref="J65:J67" si="95">H65*(100%-I65)</f>
        <v>48</v>
      </c>
      <c r="K65" s="31">
        <f t="shared" si="84"/>
        <v>6.8000000000000005E-2</v>
      </c>
      <c r="L65" s="30">
        <f t="shared" ref="L65:L67" si="96">+J65*(100%+K65)</f>
        <v>51.264000000000003</v>
      </c>
      <c r="M65" s="32"/>
      <c r="N65" s="33">
        <f t="shared" si="80"/>
        <v>28</v>
      </c>
      <c r="O65" s="30">
        <f t="shared" ref="O65:O67" si="97">+M65*N65</f>
        <v>0</v>
      </c>
      <c r="P65" s="30">
        <f t="shared" ref="P65:P67" si="98">+O65+L65</f>
        <v>51.264000000000003</v>
      </c>
      <c r="Q65" s="31">
        <f t="shared" si="83"/>
        <v>0.02</v>
      </c>
      <c r="R65" s="34">
        <f t="shared" ref="R65:R67" si="99">+P65/(100%-Q65)</f>
        <v>52.310204081632655</v>
      </c>
      <c r="S65" s="35"/>
      <c r="T65" s="36">
        <f t="shared" ref="T65:T67" si="100">+M65*B65</f>
        <v>0</v>
      </c>
      <c r="U65" s="30">
        <f t="shared" ref="U65:U67" si="101">+P65*B65</f>
        <v>51.264000000000003</v>
      </c>
      <c r="V65" s="30">
        <f t="shared" ref="V65:V67" si="102">+J65*K65*B65</f>
        <v>3.2640000000000002</v>
      </c>
    </row>
    <row r="66" spans="1:22" s="5" customFormat="1" ht="38.25" x14ac:dyDescent="0.2">
      <c r="A66" s="1"/>
      <c r="B66" s="43">
        <v>1</v>
      </c>
      <c r="C66" s="44" t="s">
        <v>19</v>
      </c>
      <c r="D66" s="4" t="s">
        <v>98</v>
      </c>
      <c r="E66" s="25">
        <f t="shared" si="93"/>
        <v>1961.6326530612246</v>
      </c>
      <c r="F66" s="26">
        <f t="shared" si="94"/>
        <v>1961.63</v>
      </c>
      <c r="G66" s="27"/>
      <c r="H66" s="42">
        <v>1800</v>
      </c>
      <c r="I66" s="29"/>
      <c r="J66" s="30">
        <f t="shared" si="95"/>
        <v>1800</v>
      </c>
      <c r="K66" s="31">
        <f t="shared" si="84"/>
        <v>6.8000000000000005E-2</v>
      </c>
      <c r="L66" s="30">
        <f t="shared" si="96"/>
        <v>1922.4</v>
      </c>
      <c r="M66" s="32"/>
      <c r="N66" s="33">
        <f t="shared" si="80"/>
        <v>28</v>
      </c>
      <c r="O66" s="30">
        <f t="shared" si="97"/>
        <v>0</v>
      </c>
      <c r="P66" s="30">
        <f t="shared" si="98"/>
        <v>1922.4</v>
      </c>
      <c r="Q66" s="31">
        <f t="shared" si="83"/>
        <v>0.02</v>
      </c>
      <c r="R66" s="34">
        <f t="shared" si="99"/>
        <v>1961.6326530612246</v>
      </c>
      <c r="S66" s="35"/>
      <c r="T66" s="36">
        <f t="shared" si="100"/>
        <v>0</v>
      </c>
      <c r="U66" s="30">
        <f t="shared" si="101"/>
        <v>1922.4</v>
      </c>
      <c r="V66" s="30">
        <f t="shared" si="102"/>
        <v>122.4</v>
      </c>
    </row>
    <row r="67" spans="1:22" s="5" customFormat="1" ht="38.25" x14ac:dyDescent="0.2">
      <c r="A67" s="1"/>
      <c r="B67" s="43">
        <v>1</v>
      </c>
      <c r="C67" s="44" t="s">
        <v>19</v>
      </c>
      <c r="D67" s="4" t="s">
        <v>99</v>
      </c>
      <c r="E67" s="25">
        <f t="shared" si="93"/>
        <v>1168.2612244897959</v>
      </c>
      <c r="F67" s="26">
        <f t="shared" si="94"/>
        <v>1168.26</v>
      </c>
      <c r="G67" s="27"/>
      <c r="H67" s="28">
        <v>1072</v>
      </c>
      <c r="I67" s="29"/>
      <c r="J67" s="30">
        <f t="shared" si="95"/>
        <v>1072</v>
      </c>
      <c r="K67" s="31">
        <f t="shared" si="84"/>
        <v>6.8000000000000005E-2</v>
      </c>
      <c r="L67" s="30">
        <f t="shared" si="96"/>
        <v>1144.896</v>
      </c>
      <c r="M67" s="32"/>
      <c r="N67" s="33">
        <f t="shared" si="80"/>
        <v>28</v>
      </c>
      <c r="O67" s="30">
        <f t="shared" si="97"/>
        <v>0</v>
      </c>
      <c r="P67" s="30">
        <f t="shared" si="98"/>
        <v>1144.896</v>
      </c>
      <c r="Q67" s="31">
        <f t="shared" si="83"/>
        <v>0.02</v>
      </c>
      <c r="R67" s="34">
        <f t="shared" si="99"/>
        <v>1168.2612244897959</v>
      </c>
      <c r="S67" s="35"/>
      <c r="T67" s="36">
        <f t="shared" si="100"/>
        <v>0</v>
      </c>
      <c r="U67" s="30">
        <f t="shared" si="101"/>
        <v>1144.896</v>
      </c>
      <c r="V67" s="30">
        <f t="shared" si="102"/>
        <v>72.896000000000001</v>
      </c>
    </row>
    <row r="68" spans="1:22" s="5" customFormat="1" ht="38.25" x14ac:dyDescent="0.2">
      <c r="A68" s="1"/>
      <c r="B68" s="43">
        <v>2</v>
      </c>
      <c r="C68" s="44" t="s">
        <v>19</v>
      </c>
      <c r="D68" s="4" t="s">
        <v>100</v>
      </c>
      <c r="E68" s="25">
        <f>+R68</f>
        <v>852.22040816326535</v>
      </c>
      <c r="F68" s="26">
        <f>ROUND(E68*B68,2)</f>
        <v>1704.44</v>
      </c>
      <c r="G68" s="27"/>
      <c r="H68" s="28">
        <v>782</v>
      </c>
      <c r="I68" s="29"/>
      <c r="J68" s="30">
        <f>H68*(100%-I68)</f>
        <v>782</v>
      </c>
      <c r="K68" s="31">
        <f t="shared" si="84"/>
        <v>6.8000000000000005E-2</v>
      </c>
      <c r="L68" s="30">
        <f>+J68*(100%+K68)</f>
        <v>835.17600000000004</v>
      </c>
      <c r="M68" s="32"/>
      <c r="N68" s="33">
        <f t="shared" si="80"/>
        <v>28</v>
      </c>
      <c r="O68" s="30">
        <f>+M68*N68</f>
        <v>0</v>
      </c>
      <c r="P68" s="30">
        <f>+O68+L68</f>
        <v>835.17600000000004</v>
      </c>
      <c r="Q68" s="31">
        <f t="shared" si="83"/>
        <v>0.02</v>
      </c>
      <c r="R68" s="34">
        <f>+P68/(100%-Q68)</f>
        <v>852.22040816326535</v>
      </c>
      <c r="S68" s="35"/>
      <c r="T68" s="36">
        <f>+M68*B68</f>
        <v>0</v>
      </c>
      <c r="U68" s="30">
        <f>+P68*B68</f>
        <v>1670.3520000000001</v>
      </c>
      <c r="V68" s="30">
        <f>+J68*K68*B68</f>
        <v>106.352</v>
      </c>
    </row>
    <row r="69" spans="1:22" s="5" customFormat="1" ht="38.25" x14ac:dyDescent="0.2">
      <c r="A69" s="1"/>
      <c r="B69" s="43">
        <v>2</v>
      </c>
      <c r="C69" s="44" t="s">
        <v>19</v>
      </c>
      <c r="D69" s="4" t="s">
        <v>101</v>
      </c>
      <c r="E69" s="25">
        <f t="shared" ref="E69" si="103">+R69</f>
        <v>39.232653061224489</v>
      </c>
      <c r="F69" s="26">
        <f t="shared" ref="F69" si="104">ROUND(E69*B69,2)</f>
        <v>78.47</v>
      </c>
      <c r="G69" s="27"/>
      <c r="H69" s="28">
        <v>36</v>
      </c>
      <c r="I69" s="29"/>
      <c r="J69" s="30">
        <f t="shared" ref="J69" si="105">H69*(100%-I69)</f>
        <v>36</v>
      </c>
      <c r="K69" s="31">
        <f t="shared" si="84"/>
        <v>6.8000000000000005E-2</v>
      </c>
      <c r="L69" s="30">
        <f t="shared" ref="L69" si="106">+J69*(100%+K69)</f>
        <v>38.448</v>
      </c>
      <c r="M69" s="32"/>
      <c r="N69" s="33">
        <f t="shared" si="80"/>
        <v>28</v>
      </c>
      <c r="O69" s="30">
        <f t="shared" ref="O69" si="107">+M69*N69</f>
        <v>0</v>
      </c>
      <c r="P69" s="30">
        <f t="shared" ref="P69" si="108">+O69+L69</f>
        <v>38.448</v>
      </c>
      <c r="Q69" s="31">
        <f t="shared" si="83"/>
        <v>0.02</v>
      </c>
      <c r="R69" s="34">
        <f t="shared" ref="R69" si="109">+P69/(100%-Q69)</f>
        <v>39.232653061224489</v>
      </c>
      <c r="S69" s="35"/>
      <c r="T69" s="36">
        <f t="shared" ref="T69" si="110">+M69*B69</f>
        <v>0</v>
      </c>
      <c r="U69" s="30">
        <f t="shared" ref="U69" si="111">+P69*B69</f>
        <v>76.896000000000001</v>
      </c>
      <c r="V69" s="30">
        <f t="shared" ref="V69" si="112">+J69*K69*B69</f>
        <v>4.8960000000000008</v>
      </c>
    </row>
    <row r="70" spans="1:22" s="5" customFormat="1" ht="38.25" x14ac:dyDescent="0.2">
      <c r="A70" s="1"/>
      <c r="B70" s="43">
        <v>1</v>
      </c>
      <c r="C70" s="44" t="s">
        <v>19</v>
      </c>
      <c r="D70" s="4" t="s">
        <v>102</v>
      </c>
      <c r="E70" s="25">
        <f>+R70</f>
        <v>1159.5428571428572</v>
      </c>
      <c r="F70" s="26">
        <f>ROUND(E70*B70,2)</f>
        <v>1159.54</v>
      </c>
      <c r="G70" s="27"/>
      <c r="H70" s="28">
        <v>1064</v>
      </c>
      <c r="I70" s="29"/>
      <c r="J70" s="30">
        <f>H70*(100%-I70)</f>
        <v>1064</v>
      </c>
      <c r="K70" s="31">
        <f>+K68</f>
        <v>6.8000000000000005E-2</v>
      </c>
      <c r="L70" s="30">
        <f>+J70*(100%+K70)</f>
        <v>1136.3520000000001</v>
      </c>
      <c r="M70" s="32"/>
      <c r="N70" s="33">
        <f>+N68</f>
        <v>28</v>
      </c>
      <c r="O70" s="30">
        <f>+M70*N70</f>
        <v>0</v>
      </c>
      <c r="P70" s="30">
        <f>+O70+L70</f>
        <v>1136.3520000000001</v>
      </c>
      <c r="Q70" s="31">
        <f>+Q68</f>
        <v>0.02</v>
      </c>
      <c r="R70" s="34">
        <f>+P70/(100%-Q70)</f>
        <v>1159.5428571428572</v>
      </c>
      <c r="S70" s="35"/>
      <c r="T70" s="36">
        <f>+M70*B70</f>
        <v>0</v>
      </c>
      <c r="U70" s="30">
        <f>+P70*B70</f>
        <v>1136.3520000000001</v>
      </c>
      <c r="V70" s="30">
        <f>+J70*K70*B70</f>
        <v>72.352000000000004</v>
      </c>
    </row>
    <row r="71" spans="1:22" s="5" customFormat="1" ht="25.5" x14ac:dyDescent="0.2">
      <c r="A71" s="1"/>
      <c r="B71" s="43">
        <v>1</v>
      </c>
      <c r="C71" s="44" t="s">
        <v>19</v>
      </c>
      <c r="D71" s="4" t="s">
        <v>103</v>
      </c>
      <c r="E71" s="25">
        <f>+R71</f>
        <v>153.66122448979596</v>
      </c>
      <c r="F71" s="26">
        <f>ROUND(E71*B71,2)</f>
        <v>153.66</v>
      </c>
      <c r="G71" s="27"/>
      <c r="H71" s="28">
        <v>141</v>
      </c>
      <c r="I71" s="29"/>
      <c r="J71" s="30">
        <f>H71*(100%-I71)</f>
        <v>141</v>
      </c>
      <c r="K71" s="31">
        <f>+K68</f>
        <v>6.8000000000000005E-2</v>
      </c>
      <c r="L71" s="30">
        <f>+J71*(100%+K71)</f>
        <v>150.58800000000002</v>
      </c>
      <c r="M71" s="32"/>
      <c r="N71" s="33">
        <f>+N68</f>
        <v>28</v>
      </c>
      <c r="O71" s="30">
        <f>+M71*N71</f>
        <v>0</v>
      </c>
      <c r="P71" s="30">
        <f>+O71+L71</f>
        <v>150.58800000000002</v>
      </c>
      <c r="Q71" s="31">
        <f>+Q68</f>
        <v>0.02</v>
      </c>
      <c r="R71" s="34">
        <f>+P71/(100%-Q71)</f>
        <v>153.66122448979596</v>
      </c>
      <c r="S71" s="35"/>
      <c r="T71" s="36">
        <f>+M71*B71</f>
        <v>0</v>
      </c>
      <c r="U71" s="30">
        <f>+P71*B71</f>
        <v>150.58800000000002</v>
      </c>
      <c r="V71" s="30">
        <f>+J71*K71*B71</f>
        <v>9.588000000000001</v>
      </c>
    </row>
    <row r="72" spans="1:22" s="5" customFormat="1" ht="25.5" x14ac:dyDescent="0.2">
      <c r="A72" s="1"/>
      <c r="B72" s="43">
        <v>1</v>
      </c>
      <c r="C72" s="44" t="s">
        <v>135</v>
      </c>
      <c r="D72" s="4" t="s">
        <v>171</v>
      </c>
      <c r="E72" s="25">
        <f>+R72</f>
        <v>4241.4857142857145</v>
      </c>
      <c r="F72" s="26">
        <f>ROUND(E72*B72,2)</f>
        <v>4241.49</v>
      </c>
      <c r="G72" s="27"/>
      <c r="H72" s="42">
        <v>3892</v>
      </c>
      <c r="I72" s="29"/>
      <c r="J72" s="30">
        <f>H72*(100%-I72)</f>
        <v>3892</v>
      </c>
      <c r="K72" s="31">
        <f>+K69</f>
        <v>6.8000000000000005E-2</v>
      </c>
      <c r="L72" s="30">
        <f>+J72*(100%+K72)</f>
        <v>4156.6559999999999</v>
      </c>
      <c r="M72" s="32"/>
      <c r="N72" s="33">
        <f>+N69</f>
        <v>28</v>
      </c>
      <c r="O72" s="30">
        <f>+M72*N72</f>
        <v>0</v>
      </c>
      <c r="P72" s="30">
        <f>+O72+L72</f>
        <v>4156.6559999999999</v>
      </c>
      <c r="Q72" s="31">
        <f>+Q69</f>
        <v>0.02</v>
      </c>
      <c r="R72" s="34">
        <f>+P72/(100%-Q72)</f>
        <v>4241.4857142857145</v>
      </c>
      <c r="S72" s="35"/>
      <c r="T72" s="36">
        <f>+M72*B72</f>
        <v>0</v>
      </c>
      <c r="U72" s="30">
        <f>+P72*B72</f>
        <v>4156.6559999999999</v>
      </c>
      <c r="V72" s="30">
        <f>+J72*K72*B72</f>
        <v>264.65600000000001</v>
      </c>
    </row>
    <row r="73" spans="1:22" s="5" customFormat="1" ht="12.75" x14ac:dyDescent="0.2">
      <c r="A73" s="1"/>
      <c r="B73" s="43"/>
      <c r="C73" s="44"/>
      <c r="D73" s="7"/>
      <c r="E73" s="37"/>
      <c r="F73" s="38">
        <f>SUM(F55:F72)</f>
        <v>15858.69</v>
      </c>
      <c r="G73" s="27"/>
      <c r="H73" s="39">
        <f>100%-(U73/F73)</f>
        <v>1.9998751473166876E-2</v>
      </c>
      <c r="I73" s="27"/>
      <c r="J73" s="27"/>
      <c r="K73" s="27"/>
      <c r="L73" s="27"/>
      <c r="M73" s="27"/>
      <c r="N73" s="27"/>
      <c r="O73" s="27"/>
      <c r="P73" s="27"/>
      <c r="Q73" s="27"/>
      <c r="R73" s="39"/>
      <c r="S73" s="27"/>
      <c r="T73" s="40">
        <f>SUM(T55:T72)</f>
        <v>0</v>
      </c>
      <c r="U73" s="41">
        <f>SUM(U55:U72)</f>
        <v>15541.536000000004</v>
      </c>
      <c r="V73" s="41">
        <f>SUM(V55:V72)</f>
        <v>989.53599999999983</v>
      </c>
    </row>
    <row r="74" spans="1:22" s="5" customFormat="1" ht="12.75" x14ac:dyDescent="0.2">
      <c r="A74" s="15" t="s">
        <v>69</v>
      </c>
      <c r="B74" s="68"/>
      <c r="C74" s="68"/>
      <c r="D74" s="70" t="s">
        <v>132</v>
      </c>
      <c r="E74" s="69"/>
      <c r="F74" s="69"/>
      <c r="G74" s="27"/>
      <c r="H74" s="27"/>
      <c r="I74" s="27"/>
      <c r="J74" s="27"/>
      <c r="K74" s="27"/>
      <c r="L74" s="27"/>
      <c r="M74" s="27"/>
      <c r="N74" s="27"/>
      <c r="O74" s="27"/>
      <c r="P74" s="27"/>
      <c r="Q74" s="27"/>
      <c r="R74" s="27"/>
      <c r="S74" s="27"/>
      <c r="T74" s="27"/>
      <c r="U74" s="27"/>
      <c r="V74" s="27"/>
    </row>
    <row r="75" spans="1:22" s="5" customFormat="1" ht="38.25" x14ac:dyDescent="0.2">
      <c r="A75" s="1"/>
      <c r="B75" s="43">
        <v>1</v>
      </c>
      <c r="C75" s="44" t="s">
        <v>24</v>
      </c>
      <c r="D75" s="4" t="s">
        <v>98</v>
      </c>
      <c r="E75" s="25">
        <f t="shared" ref="E75:E78" si="113">+R75</f>
        <v>2075.9183673469388</v>
      </c>
      <c r="F75" s="26">
        <f t="shared" ref="F75:F78" si="114">ROUND(E75*B75,2)</f>
        <v>2075.92</v>
      </c>
      <c r="G75" s="27"/>
      <c r="H75" s="42">
        <v>1800</v>
      </c>
      <c r="I75" s="29"/>
      <c r="J75" s="30">
        <f t="shared" ref="J75:J78" si="115">H75*(100%-I75)</f>
        <v>1800</v>
      </c>
      <c r="K75" s="31">
        <f>+K72</f>
        <v>6.8000000000000005E-2</v>
      </c>
      <c r="L75" s="30">
        <f t="shared" ref="L75:L78" si="116">+J75*(100%+K75)</f>
        <v>1922.4</v>
      </c>
      <c r="M75" s="32">
        <v>4</v>
      </c>
      <c r="N75" s="33">
        <f>+N72</f>
        <v>28</v>
      </c>
      <c r="O75" s="30">
        <f>+M75*N75</f>
        <v>112</v>
      </c>
      <c r="P75" s="30">
        <f>+O75+L75</f>
        <v>2034.4</v>
      </c>
      <c r="Q75" s="31">
        <f>+Q72</f>
        <v>0.02</v>
      </c>
      <c r="R75" s="34">
        <f t="shared" ref="R75:R78" si="117">+P75/(100%-Q75)</f>
        <v>2075.9183673469388</v>
      </c>
      <c r="S75" s="35"/>
      <c r="T75" s="36">
        <f t="shared" ref="T75:T78" si="118">+M75*B75</f>
        <v>4</v>
      </c>
      <c r="U75" s="30">
        <f t="shared" ref="U75:U78" si="119">+P75*B75</f>
        <v>2034.4</v>
      </c>
      <c r="V75" s="30">
        <f t="shared" ref="V75:V78" si="120">+J75*K75*B75</f>
        <v>122.4</v>
      </c>
    </row>
    <row r="76" spans="1:22" s="5" customFormat="1" ht="12.75" x14ac:dyDescent="0.2">
      <c r="A76" s="1"/>
      <c r="B76" s="43">
        <v>1</v>
      </c>
      <c r="C76" s="44" t="s">
        <v>24</v>
      </c>
      <c r="D76" s="4" t="s">
        <v>104</v>
      </c>
      <c r="E76" s="25">
        <f t="shared" si="113"/>
        <v>192.04081632653063</v>
      </c>
      <c r="F76" s="26">
        <f t="shared" si="114"/>
        <v>192.04</v>
      </c>
      <c r="G76" s="27"/>
      <c r="H76" s="42">
        <v>150</v>
      </c>
      <c r="I76" s="29"/>
      <c r="J76" s="30">
        <f t="shared" si="115"/>
        <v>150</v>
      </c>
      <c r="K76" s="31">
        <f>+K75</f>
        <v>6.8000000000000005E-2</v>
      </c>
      <c r="L76" s="30">
        <f t="shared" si="116"/>
        <v>160.20000000000002</v>
      </c>
      <c r="M76" s="32">
        <v>1</v>
      </c>
      <c r="N76" s="33">
        <f>+N75</f>
        <v>28</v>
      </c>
      <c r="O76" s="30">
        <f t="shared" ref="O76:O78" si="121">+M76*N76</f>
        <v>28</v>
      </c>
      <c r="P76" s="30">
        <f t="shared" ref="P76:P78" si="122">+O76+L76</f>
        <v>188.20000000000002</v>
      </c>
      <c r="Q76" s="31">
        <f>+Q75</f>
        <v>0.02</v>
      </c>
      <c r="R76" s="34">
        <f t="shared" si="117"/>
        <v>192.04081632653063</v>
      </c>
      <c r="S76" s="35"/>
      <c r="T76" s="36">
        <f t="shared" si="118"/>
        <v>1</v>
      </c>
      <c r="U76" s="30">
        <f t="shared" si="119"/>
        <v>188.20000000000002</v>
      </c>
      <c r="V76" s="30">
        <f t="shared" si="120"/>
        <v>10.200000000000001</v>
      </c>
    </row>
    <row r="77" spans="1:22" s="5" customFormat="1" ht="12.75" x14ac:dyDescent="0.2">
      <c r="A77" s="1"/>
      <c r="B77" s="43">
        <v>1</v>
      </c>
      <c r="C77" s="44" t="s">
        <v>24</v>
      </c>
      <c r="D77" s="4" t="s">
        <v>105</v>
      </c>
      <c r="E77" s="25">
        <f t="shared" si="113"/>
        <v>301.0204081632653</v>
      </c>
      <c r="F77" s="26">
        <f t="shared" si="114"/>
        <v>301.02</v>
      </c>
      <c r="G77" s="27"/>
      <c r="H77" s="42">
        <v>250</v>
      </c>
      <c r="I77" s="29"/>
      <c r="J77" s="30">
        <f t="shared" si="115"/>
        <v>250</v>
      </c>
      <c r="K77" s="31">
        <f t="shared" ref="K77:K86" si="123">+K76</f>
        <v>6.8000000000000005E-2</v>
      </c>
      <c r="L77" s="30">
        <f t="shared" si="116"/>
        <v>267</v>
      </c>
      <c r="M77" s="32">
        <v>1</v>
      </c>
      <c r="N77" s="33">
        <f t="shared" ref="N77:N86" si="124">+N76</f>
        <v>28</v>
      </c>
      <c r="O77" s="30">
        <f t="shared" si="121"/>
        <v>28</v>
      </c>
      <c r="P77" s="30">
        <f t="shared" si="122"/>
        <v>295</v>
      </c>
      <c r="Q77" s="31">
        <f t="shared" ref="Q77:Q86" si="125">+Q76</f>
        <v>0.02</v>
      </c>
      <c r="R77" s="34">
        <f t="shared" si="117"/>
        <v>301.0204081632653</v>
      </c>
      <c r="S77" s="35"/>
      <c r="T77" s="36">
        <f t="shared" si="118"/>
        <v>1</v>
      </c>
      <c r="U77" s="30">
        <f t="shared" si="119"/>
        <v>295</v>
      </c>
      <c r="V77" s="30">
        <f t="shared" si="120"/>
        <v>17</v>
      </c>
    </row>
    <row r="78" spans="1:22" s="5" customFormat="1" ht="12.75" x14ac:dyDescent="0.2">
      <c r="A78" s="1"/>
      <c r="B78" s="43">
        <v>2</v>
      </c>
      <c r="C78" s="44" t="s">
        <v>24</v>
      </c>
      <c r="D78" s="4" t="s">
        <v>106</v>
      </c>
      <c r="E78" s="25">
        <f t="shared" si="113"/>
        <v>28.938775510204081</v>
      </c>
      <c r="F78" s="26">
        <f t="shared" si="114"/>
        <v>57.88</v>
      </c>
      <c r="G78" s="27"/>
      <c r="H78" s="42">
        <v>20</v>
      </c>
      <c r="I78" s="29"/>
      <c r="J78" s="30">
        <f t="shared" si="115"/>
        <v>20</v>
      </c>
      <c r="K78" s="31">
        <f t="shared" si="123"/>
        <v>6.8000000000000005E-2</v>
      </c>
      <c r="L78" s="30">
        <f t="shared" si="116"/>
        <v>21.36</v>
      </c>
      <c r="M78" s="32">
        <v>0.25</v>
      </c>
      <c r="N78" s="33">
        <f t="shared" si="124"/>
        <v>28</v>
      </c>
      <c r="O78" s="30">
        <f t="shared" si="121"/>
        <v>7</v>
      </c>
      <c r="P78" s="30">
        <f t="shared" si="122"/>
        <v>28.36</v>
      </c>
      <c r="Q78" s="31">
        <f t="shared" si="125"/>
        <v>0.02</v>
      </c>
      <c r="R78" s="34">
        <f t="shared" si="117"/>
        <v>28.938775510204081</v>
      </c>
      <c r="S78" s="35"/>
      <c r="T78" s="36">
        <f t="shared" si="118"/>
        <v>0.5</v>
      </c>
      <c r="U78" s="30">
        <f t="shared" si="119"/>
        <v>56.72</v>
      </c>
      <c r="V78" s="30">
        <f t="shared" si="120"/>
        <v>2.72</v>
      </c>
    </row>
    <row r="79" spans="1:22" s="5" customFormat="1" ht="12.75" x14ac:dyDescent="0.2">
      <c r="A79" s="1"/>
      <c r="B79" s="43">
        <v>2</v>
      </c>
      <c r="C79" s="44" t="s">
        <v>24</v>
      </c>
      <c r="D79" s="4" t="s">
        <v>107</v>
      </c>
      <c r="E79" s="25">
        <f>+R79</f>
        <v>28.938775510204081</v>
      </c>
      <c r="F79" s="26">
        <f>ROUND(E79*B79,2)</f>
        <v>57.88</v>
      </c>
      <c r="G79" s="27"/>
      <c r="H79" s="42">
        <v>20</v>
      </c>
      <c r="I79" s="29"/>
      <c r="J79" s="30">
        <f>H79*(100%-I79)</f>
        <v>20</v>
      </c>
      <c r="K79" s="31">
        <f t="shared" si="123"/>
        <v>6.8000000000000005E-2</v>
      </c>
      <c r="L79" s="30">
        <f>+J79*(100%+K79)</f>
        <v>21.36</v>
      </c>
      <c r="M79" s="32">
        <v>0.25</v>
      </c>
      <c r="N79" s="33">
        <f t="shared" si="124"/>
        <v>28</v>
      </c>
      <c r="O79" s="30">
        <f>+M79*N79</f>
        <v>7</v>
      </c>
      <c r="P79" s="30">
        <f>+O79+L79</f>
        <v>28.36</v>
      </c>
      <c r="Q79" s="31">
        <f t="shared" si="125"/>
        <v>0.02</v>
      </c>
      <c r="R79" s="34">
        <f>+P79/(100%-Q79)</f>
        <v>28.938775510204081</v>
      </c>
      <c r="S79" s="35"/>
      <c r="T79" s="36">
        <f>+M79*B79</f>
        <v>0.5</v>
      </c>
      <c r="U79" s="30">
        <f>+P79*B79</f>
        <v>56.72</v>
      </c>
      <c r="V79" s="30">
        <f>+J79*K79*B79</f>
        <v>2.72</v>
      </c>
    </row>
    <row r="80" spans="1:22" s="5" customFormat="1" ht="12.75" x14ac:dyDescent="0.2">
      <c r="A80" s="1"/>
      <c r="B80" s="43">
        <v>1</v>
      </c>
      <c r="C80" s="44" t="s">
        <v>24</v>
      </c>
      <c r="D80" s="7" t="s">
        <v>108</v>
      </c>
      <c r="E80" s="25">
        <f t="shared" ref="E80" si="126">+R80</f>
        <v>177.75510204081635</v>
      </c>
      <c r="F80" s="26">
        <f t="shared" ref="F80" si="127">ROUND(E80*B80,2)</f>
        <v>177.76</v>
      </c>
      <c r="G80" s="27"/>
      <c r="H80" s="42">
        <v>150</v>
      </c>
      <c r="I80" s="29"/>
      <c r="J80" s="30">
        <f t="shared" ref="J80" si="128">H80*(100%-I80)</f>
        <v>150</v>
      </c>
      <c r="K80" s="31">
        <f t="shared" si="123"/>
        <v>6.8000000000000005E-2</v>
      </c>
      <c r="L80" s="30">
        <f t="shared" ref="L80" si="129">+J80*(100%+K80)</f>
        <v>160.20000000000002</v>
      </c>
      <c r="M80" s="32">
        <v>0.5</v>
      </c>
      <c r="N80" s="33">
        <f t="shared" si="124"/>
        <v>28</v>
      </c>
      <c r="O80" s="30">
        <f>+M80*N80</f>
        <v>14</v>
      </c>
      <c r="P80" s="30">
        <f>+O80+L80</f>
        <v>174.20000000000002</v>
      </c>
      <c r="Q80" s="31">
        <f t="shared" si="125"/>
        <v>0.02</v>
      </c>
      <c r="R80" s="34">
        <f t="shared" ref="R80" si="130">+P80/(100%-Q80)</f>
        <v>177.75510204081635</v>
      </c>
      <c r="S80" s="35"/>
      <c r="T80" s="36">
        <f t="shared" ref="T80" si="131">+M80*B80</f>
        <v>0.5</v>
      </c>
      <c r="U80" s="30">
        <f t="shared" ref="U80" si="132">+P80*B80</f>
        <v>174.20000000000002</v>
      </c>
      <c r="V80" s="30">
        <f t="shared" ref="V80" si="133">+J80*K80*B80</f>
        <v>10.200000000000001</v>
      </c>
    </row>
    <row r="81" spans="1:22" s="5" customFormat="1" ht="12.75" x14ac:dyDescent="0.2">
      <c r="A81" s="1"/>
      <c r="B81" s="43">
        <v>1</v>
      </c>
      <c r="C81" s="44" t="s">
        <v>24</v>
      </c>
      <c r="D81" s="7" t="s">
        <v>109</v>
      </c>
      <c r="E81" s="25">
        <f>+R81</f>
        <v>301.0204081632653</v>
      </c>
      <c r="F81" s="26">
        <f>ROUND(E81*B81,2)</f>
        <v>301.02</v>
      </c>
      <c r="G81" s="27"/>
      <c r="H81" s="42">
        <v>250</v>
      </c>
      <c r="I81" s="29"/>
      <c r="J81" s="30">
        <f>H81*(100%-I81)</f>
        <v>250</v>
      </c>
      <c r="K81" s="31">
        <f t="shared" si="123"/>
        <v>6.8000000000000005E-2</v>
      </c>
      <c r="L81" s="30">
        <f>+J81*(100%+K81)</f>
        <v>267</v>
      </c>
      <c r="M81" s="32">
        <v>1</v>
      </c>
      <c r="N81" s="33">
        <f t="shared" si="124"/>
        <v>28</v>
      </c>
      <c r="O81" s="30">
        <f>+M81*N81</f>
        <v>28</v>
      </c>
      <c r="P81" s="30">
        <f>+O81+L81</f>
        <v>295</v>
      </c>
      <c r="Q81" s="31">
        <f t="shared" si="125"/>
        <v>0.02</v>
      </c>
      <c r="R81" s="34">
        <f>+P81/(100%-Q81)</f>
        <v>301.0204081632653</v>
      </c>
      <c r="S81" s="35"/>
      <c r="T81" s="36">
        <f>+M81*B81</f>
        <v>1</v>
      </c>
      <c r="U81" s="30">
        <f>+P81*B81</f>
        <v>295</v>
      </c>
      <c r="V81" s="30">
        <f>+J81*K81*B81</f>
        <v>17</v>
      </c>
    </row>
    <row r="82" spans="1:22" s="5" customFormat="1" ht="12.75" x14ac:dyDescent="0.2">
      <c r="A82" s="1"/>
      <c r="B82" s="43">
        <v>24</v>
      </c>
      <c r="C82" s="44" t="s">
        <v>24</v>
      </c>
      <c r="D82" s="4" t="s">
        <v>110</v>
      </c>
      <c r="E82" s="25">
        <f>+R82</f>
        <v>15.183673469387754</v>
      </c>
      <c r="F82" s="26">
        <f>ROUND(E82*B82,2)</f>
        <v>364.41</v>
      </c>
      <c r="G82" s="27"/>
      <c r="H82" s="42">
        <v>10</v>
      </c>
      <c r="I82" s="29"/>
      <c r="J82" s="30">
        <f>H82*(100%-I82)</f>
        <v>10</v>
      </c>
      <c r="K82" s="31">
        <f t="shared" si="123"/>
        <v>6.8000000000000005E-2</v>
      </c>
      <c r="L82" s="30">
        <f>+J82*(100%+K82)</f>
        <v>10.68</v>
      </c>
      <c r="M82" s="32">
        <v>0.15</v>
      </c>
      <c r="N82" s="33">
        <f t="shared" si="124"/>
        <v>28</v>
      </c>
      <c r="O82" s="30">
        <f>+M82*N82</f>
        <v>4.2</v>
      </c>
      <c r="P82" s="30">
        <f>+O82+L82</f>
        <v>14.879999999999999</v>
      </c>
      <c r="Q82" s="31">
        <f t="shared" si="125"/>
        <v>0.02</v>
      </c>
      <c r="R82" s="34">
        <f>+P82/(100%-Q82)</f>
        <v>15.183673469387754</v>
      </c>
      <c r="S82" s="35"/>
      <c r="T82" s="36">
        <f>+M82*B82</f>
        <v>3.5999999999999996</v>
      </c>
      <c r="U82" s="30">
        <f>+P82*B82</f>
        <v>357.12</v>
      </c>
      <c r="V82" s="30">
        <f>+J82*K82*B82</f>
        <v>16.32</v>
      </c>
    </row>
    <row r="83" spans="1:22" s="5" customFormat="1" ht="76.5" x14ac:dyDescent="0.2">
      <c r="A83" s="1"/>
      <c r="B83" s="43">
        <f>+B82*20</f>
        <v>480</v>
      </c>
      <c r="C83" s="44" t="s">
        <v>17</v>
      </c>
      <c r="D83" s="4" t="s">
        <v>111</v>
      </c>
      <c r="E83" s="25">
        <f>+R83</f>
        <v>1.9725306122448982</v>
      </c>
      <c r="F83" s="26">
        <f>ROUND(E83*B83,2)</f>
        <v>946.81</v>
      </c>
      <c r="G83" s="27"/>
      <c r="H83" s="28">
        <v>1.81</v>
      </c>
      <c r="I83" s="29"/>
      <c r="J83" s="30">
        <f>H83*(100%-I83)</f>
        <v>1.81</v>
      </c>
      <c r="K83" s="31">
        <f t="shared" si="123"/>
        <v>6.8000000000000005E-2</v>
      </c>
      <c r="L83" s="30">
        <f>+J83*(100%+K83)</f>
        <v>1.9330800000000001</v>
      </c>
      <c r="M83" s="32"/>
      <c r="N83" s="33">
        <f t="shared" si="124"/>
        <v>28</v>
      </c>
      <c r="O83" s="30">
        <f>+M83*N83</f>
        <v>0</v>
      </c>
      <c r="P83" s="30">
        <f>+O83+L83</f>
        <v>1.9330800000000001</v>
      </c>
      <c r="Q83" s="31">
        <f t="shared" si="125"/>
        <v>0.02</v>
      </c>
      <c r="R83" s="34">
        <f>+P83/(100%-Q83)</f>
        <v>1.9725306122448982</v>
      </c>
      <c r="S83" s="35"/>
      <c r="T83" s="36">
        <f>+M83*B83</f>
        <v>0</v>
      </c>
      <c r="U83" s="30">
        <f>+P83*B83</f>
        <v>927.87840000000006</v>
      </c>
      <c r="V83" s="30">
        <f>+J83*K83*B83</f>
        <v>59.078400000000002</v>
      </c>
    </row>
    <row r="84" spans="1:22" s="5" customFormat="1" ht="12.75" x14ac:dyDescent="0.2">
      <c r="A84" s="1"/>
      <c r="B84" s="43">
        <f>+B83</f>
        <v>480</v>
      </c>
      <c r="C84" s="44" t="s">
        <v>17</v>
      </c>
      <c r="D84" s="4" t="s">
        <v>79</v>
      </c>
      <c r="E84" s="25">
        <f t="shared" ref="E84:E88" si="134">+R84</f>
        <v>2.2061224489795919</v>
      </c>
      <c r="F84" s="26">
        <f t="shared" ref="F84:F88" si="135">ROUND(E84*B84,2)</f>
        <v>1058.94</v>
      </c>
      <c r="G84" s="27"/>
      <c r="H84" s="42">
        <v>1.5</v>
      </c>
      <c r="I84" s="29"/>
      <c r="J84" s="30">
        <f t="shared" ref="J84:J88" si="136">H84*(100%-I84)</f>
        <v>1.5</v>
      </c>
      <c r="K84" s="31">
        <f t="shared" si="123"/>
        <v>6.8000000000000005E-2</v>
      </c>
      <c r="L84" s="30">
        <f t="shared" ref="L84:L88" si="137">+J84*(100%+K84)</f>
        <v>1.6020000000000001</v>
      </c>
      <c r="M84" s="32">
        <v>0.02</v>
      </c>
      <c r="N84" s="33">
        <f t="shared" si="124"/>
        <v>28</v>
      </c>
      <c r="O84" s="30">
        <f t="shared" ref="O84:O88" si="138">+M84*N84</f>
        <v>0.56000000000000005</v>
      </c>
      <c r="P84" s="30">
        <f t="shared" ref="P84:P88" si="139">+O84+L84</f>
        <v>2.1619999999999999</v>
      </c>
      <c r="Q84" s="31">
        <f t="shared" si="125"/>
        <v>0.02</v>
      </c>
      <c r="R84" s="34">
        <f t="shared" ref="R84:R88" si="140">+P84/(100%-Q84)</f>
        <v>2.2061224489795919</v>
      </c>
      <c r="S84" s="35"/>
      <c r="T84" s="36">
        <f t="shared" ref="T84:T88" si="141">+M84*B84</f>
        <v>9.6</v>
      </c>
      <c r="U84" s="30">
        <f t="shared" ref="U84:U88" si="142">+P84*B84</f>
        <v>1037.76</v>
      </c>
      <c r="V84" s="30">
        <f t="shared" ref="V84:V88" si="143">+J84*K84*B84</f>
        <v>48.96</v>
      </c>
    </row>
    <row r="85" spans="1:22" s="5" customFormat="1" ht="293.25" x14ac:dyDescent="0.2">
      <c r="A85" s="1"/>
      <c r="B85" s="43">
        <v>1</v>
      </c>
      <c r="C85" s="44" t="s">
        <v>24</v>
      </c>
      <c r="D85" s="4" t="s">
        <v>167</v>
      </c>
      <c r="E85" s="25">
        <f t="shared" si="134"/>
        <v>1634.6938775510205</v>
      </c>
      <c r="F85" s="26">
        <f t="shared" si="135"/>
        <v>1634.69</v>
      </c>
      <c r="G85" s="27"/>
      <c r="H85" s="28">
        <v>1500</v>
      </c>
      <c r="I85" s="29"/>
      <c r="J85" s="30">
        <f t="shared" si="136"/>
        <v>1500</v>
      </c>
      <c r="K85" s="31">
        <f t="shared" si="123"/>
        <v>6.8000000000000005E-2</v>
      </c>
      <c r="L85" s="30">
        <f t="shared" si="137"/>
        <v>1602</v>
      </c>
      <c r="M85" s="32"/>
      <c r="N85" s="33">
        <f t="shared" si="124"/>
        <v>28</v>
      </c>
      <c r="O85" s="30">
        <f t="shared" si="138"/>
        <v>0</v>
      </c>
      <c r="P85" s="30">
        <f t="shared" si="139"/>
        <v>1602</v>
      </c>
      <c r="Q85" s="31">
        <f t="shared" si="125"/>
        <v>0.02</v>
      </c>
      <c r="R85" s="34">
        <f t="shared" si="140"/>
        <v>1634.6938775510205</v>
      </c>
      <c r="S85" s="35"/>
      <c r="T85" s="36">
        <f t="shared" si="141"/>
        <v>0</v>
      </c>
      <c r="U85" s="30">
        <f t="shared" si="142"/>
        <v>1602</v>
      </c>
      <c r="V85" s="30">
        <f t="shared" si="143"/>
        <v>102.00000000000001</v>
      </c>
    </row>
    <row r="86" spans="1:22" s="5" customFormat="1" ht="12.75" x14ac:dyDescent="0.2">
      <c r="A86" s="1"/>
      <c r="B86" s="43">
        <v>1</v>
      </c>
      <c r="C86" s="44" t="s">
        <v>24</v>
      </c>
      <c r="D86" s="4" t="s">
        <v>166</v>
      </c>
      <c r="E86" s="25">
        <f t="shared" si="134"/>
        <v>1307.7551020408164</v>
      </c>
      <c r="F86" s="26">
        <f t="shared" si="135"/>
        <v>1307.76</v>
      </c>
      <c r="G86" s="27"/>
      <c r="H86" s="28">
        <v>1200</v>
      </c>
      <c r="I86" s="29"/>
      <c r="J86" s="30">
        <f t="shared" si="136"/>
        <v>1200</v>
      </c>
      <c r="K86" s="31">
        <f t="shared" si="123"/>
        <v>6.8000000000000005E-2</v>
      </c>
      <c r="L86" s="30">
        <f t="shared" si="137"/>
        <v>1281.6000000000001</v>
      </c>
      <c r="M86" s="32"/>
      <c r="N86" s="33">
        <f t="shared" si="124"/>
        <v>28</v>
      </c>
      <c r="O86" s="30">
        <f t="shared" si="138"/>
        <v>0</v>
      </c>
      <c r="P86" s="30">
        <f t="shared" si="139"/>
        <v>1281.6000000000001</v>
      </c>
      <c r="Q86" s="31">
        <f t="shared" si="125"/>
        <v>0.02</v>
      </c>
      <c r="R86" s="34">
        <f t="shared" si="140"/>
        <v>1307.7551020408164</v>
      </c>
      <c r="S86" s="35"/>
      <c r="T86" s="36">
        <f t="shared" si="141"/>
        <v>0</v>
      </c>
      <c r="U86" s="30">
        <f t="shared" si="142"/>
        <v>1281.6000000000001</v>
      </c>
      <c r="V86" s="30">
        <f t="shared" si="143"/>
        <v>81.600000000000009</v>
      </c>
    </row>
    <row r="87" spans="1:22" s="5" customFormat="1" ht="382.5" x14ac:dyDescent="0.2">
      <c r="A87" s="1"/>
      <c r="B87" s="43">
        <v>3</v>
      </c>
      <c r="C87" s="44" t="s">
        <v>24</v>
      </c>
      <c r="D87" s="4" t="s">
        <v>169</v>
      </c>
      <c r="E87" s="25">
        <f t="shared" si="134"/>
        <v>1525.7142857142858</v>
      </c>
      <c r="F87" s="26">
        <f t="shared" si="135"/>
        <v>4577.1400000000003</v>
      </c>
      <c r="G87" s="27"/>
      <c r="H87" s="28">
        <v>1400</v>
      </c>
      <c r="I87" s="29"/>
      <c r="J87" s="30">
        <f t="shared" si="136"/>
        <v>1400</v>
      </c>
      <c r="K87" s="31">
        <f>+K86</f>
        <v>6.8000000000000005E-2</v>
      </c>
      <c r="L87" s="30">
        <f t="shared" si="137"/>
        <v>1495.2</v>
      </c>
      <c r="M87" s="32"/>
      <c r="N87" s="33">
        <f>+N86</f>
        <v>28</v>
      </c>
      <c r="O87" s="30">
        <f t="shared" si="138"/>
        <v>0</v>
      </c>
      <c r="P87" s="30">
        <f t="shared" si="139"/>
        <v>1495.2</v>
      </c>
      <c r="Q87" s="31">
        <f>+Q86</f>
        <v>0.02</v>
      </c>
      <c r="R87" s="34">
        <f t="shared" si="140"/>
        <v>1525.7142857142858</v>
      </c>
      <c r="S87" s="35"/>
      <c r="T87" s="36">
        <f t="shared" si="141"/>
        <v>0</v>
      </c>
      <c r="U87" s="30">
        <f t="shared" si="142"/>
        <v>4485.6000000000004</v>
      </c>
      <c r="V87" s="30">
        <f t="shared" si="143"/>
        <v>285.60000000000002</v>
      </c>
    </row>
    <row r="88" spans="1:22" s="5" customFormat="1" ht="51" x14ac:dyDescent="0.2">
      <c r="A88" s="1"/>
      <c r="B88" s="43">
        <v>1</v>
      </c>
      <c r="C88" s="44" t="s">
        <v>135</v>
      </c>
      <c r="D88" s="4" t="s">
        <v>173</v>
      </c>
      <c r="E88" s="25">
        <f t="shared" si="134"/>
        <v>2288.5714285714289</v>
      </c>
      <c r="F88" s="26">
        <f t="shared" si="135"/>
        <v>2288.5700000000002</v>
      </c>
      <c r="G88" s="27"/>
      <c r="H88" s="42">
        <v>2100</v>
      </c>
      <c r="I88" s="29"/>
      <c r="J88" s="30">
        <f t="shared" si="136"/>
        <v>2100</v>
      </c>
      <c r="K88" s="31">
        <f>+K87</f>
        <v>6.8000000000000005E-2</v>
      </c>
      <c r="L88" s="30">
        <f t="shared" si="137"/>
        <v>2242.8000000000002</v>
      </c>
      <c r="M88" s="32"/>
      <c r="N88" s="33">
        <f>+N87</f>
        <v>28</v>
      </c>
      <c r="O88" s="30">
        <f t="shared" si="138"/>
        <v>0</v>
      </c>
      <c r="P88" s="30">
        <f t="shared" si="139"/>
        <v>2242.8000000000002</v>
      </c>
      <c r="Q88" s="31">
        <f>+Q87</f>
        <v>0.02</v>
      </c>
      <c r="R88" s="34">
        <f t="shared" si="140"/>
        <v>2288.5714285714289</v>
      </c>
      <c r="S88" s="35"/>
      <c r="T88" s="36">
        <f t="shared" si="141"/>
        <v>0</v>
      </c>
      <c r="U88" s="30">
        <f t="shared" si="142"/>
        <v>2242.8000000000002</v>
      </c>
      <c r="V88" s="30">
        <f t="shared" si="143"/>
        <v>142.80000000000001</v>
      </c>
    </row>
    <row r="89" spans="1:22" s="5" customFormat="1" ht="12.75" x14ac:dyDescent="0.2">
      <c r="A89" s="1"/>
      <c r="B89" s="43"/>
      <c r="C89" s="44"/>
      <c r="D89" s="7"/>
      <c r="E89" s="37"/>
      <c r="F89" s="38">
        <f>SUM(F74:F88)</f>
        <v>15341.84</v>
      </c>
      <c r="G89" s="27"/>
      <c r="H89" s="39">
        <f>100%-(U89/F89)</f>
        <v>2.0000312869903447E-2</v>
      </c>
      <c r="I89" s="27"/>
      <c r="J89" s="27"/>
      <c r="K89" s="27"/>
      <c r="L89" s="27"/>
      <c r="M89" s="27"/>
      <c r="N89" s="27"/>
      <c r="O89" s="27"/>
      <c r="P89" s="27"/>
      <c r="Q89" s="27"/>
      <c r="R89" s="39"/>
      <c r="S89" s="27"/>
      <c r="T89" s="40">
        <f>SUM(T74:T88)</f>
        <v>21.7</v>
      </c>
      <c r="U89" s="41">
        <f>SUM(U74:U88)</f>
        <v>15034.9984</v>
      </c>
      <c r="V89" s="41">
        <f>SUM(V74:V88)</f>
        <v>918.59840000000008</v>
      </c>
    </row>
    <row r="90" spans="1:22" s="5" customFormat="1" ht="12.75" x14ac:dyDescent="0.2">
      <c r="A90" s="15" t="s">
        <v>82</v>
      </c>
      <c r="B90" s="81"/>
      <c r="C90" s="81"/>
      <c r="D90" s="70" t="s">
        <v>81</v>
      </c>
      <c r="E90" s="82"/>
      <c r="F90" s="82"/>
      <c r="G90" s="27"/>
      <c r="H90" s="27"/>
      <c r="I90" s="27"/>
      <c r="J90" s="27"/>
      <c r="K90" s="27"/>
      <c r="L90" s="27"/>
      <c r="M90" s="27"/>
      <c r="N90" s="27"/>
      <c r="O90" s="27"/>
      <c r="P90" s="27"/>
      <c r="Q90" s="27"/>
      <c r="R90" s="27"/>
      <c r="S90" s="27"/>
      <c r="T90" s="27"/>
      <c r="U90" s="27"/>
      <c r="V90" s="27"/>
    </row>
    <row r="91" spans="1:22" s="5" customFormat="1" ht="25.5" x14ac:dyDescent="0.2">
      <c r="A91" s="1"/>
      <c r="B91" s="43">
        <v>1</v>
      </c>
      <c r="C91" s="44" t="s">
        <v>24</v>
      </c>
      <c r="D91" s="4" t="s">
        <v>174</v>
      </c>
      <c r="E91" s="25">
        <f t="shared" ref="E91:E94" si="144">+R91</f>
        <v>2179.591836734694</v>
      </c>
      <c r="F91" s="26">
        <f t="shared" ref="F91:F92" si="145">ROUND(E91*B91,2)</f>
        <v>2179.59</v>
      </c>
      <c r="G91" s="27"/>
      <c r="H91" s="42">
        <v>2000</v>
      </c>
      <c r="I91" s="29"/>
      <c r="J91" s="30">
        <f t="shared" ref="J91:J94" si="146">H91*(100%-I91)</f>
        <v>2000</v>
      </c>
      <c r="K91" s="31">
        <f>+K88</f>
        <v>6.8000000000000005E-2</v>
      </c>
      <c r="L91" s="30">
        <f t="shared" ref="L91:L94" si="147">+J91*(100%+K91)</f>
        <v>2136</v>
      </c>
      <c r="M91" s="32"/>
      <c r="N91" s="33">
        <f>+N88</f>
        <v>28</v>
      </c>
      <c r="O91" s="30">
        <f>+M91*N91</f>
        <v>0</v>
      </c>
      <c r="P91" s="30">
        <f>+O91+L91</f>
        <v>2136</v>
      </c>
      <c r="Q91" s="31">
        <f>+Q88</f>
        <v>0.02</v>
      </c>
      <c r="R91" s="34">
        <f t="shared" ref="R91:R94" si="148">+P91/(100%-Q91)</f>
        <v>2179.591836734694</v>
      </c>
      <c r="S91" s="35"/>
      <c r="T91" s="36">
        <f t="shared" ref="T91:T94" si="149">+M91*B91</f>
        <v>0</v>
      </c>
      <c r="U91" s="30">
        <f t="shared" ref="U91:U94" si="150">+P91*B91</f>
        <v>2136</v>
      </c>
      <c r="V91" s="30">
        <f t="shared" ref="V91:V94" si="151">+J91*K91*B91</f>
        <v>136</v>
      </c>
    </row>
    <row r="92" spans="1:22" s="5" customFormat="1" ht="12.75" x14ac:dyDescent="0.2">
      <c r="A92" s="1"/>
      <c r="B92" s="43">
        <v>1</v>
      </c>
      <c r="C92" s="44" t="s">
        <v>24</v>
      </c>
      <c r="D92" s="4" t="s">
        <v>112</v>
      </c>
      <c r="E92" s="25">
        <f t="shared" si="144"/>
        <v>163.46938775510205</v>
      </c>
      <c r="F92" s="26">
        <f t="shared" si="145"/>
        <v>163.47</v>
      </c>
      <c r="G92" s="27"/>
      <c r="H92" s="42">
        <v>150</v>
      </c>
      <c r="I92" s="29"/>
      <c r="J92" s="30">
        <f t="shared" si="146"/>
        <v>150</v>
      </c>
      <c r="K92" s="31">
        <f>+K91</f>
        <v>6.8000000000000005E-2</v>
      </c>
      <c r="L92" s="30">
        <f t="shared" si="147"/>
        <v>160.20000000000002</v>
      </c>
      <c r="M92" s="32"/>
      <c r="N92" s="33">
        <f>+N91</f>
        <v>28</v>
      </c>
      <c r="O92" s="30">
        <f t="shared" ref="O92:O94" si="152">+M92*N92</f>
        <v>0</v>
      </c>
      <c r="P92" s="30">
        <f t="shared" ref="P92:P94" si="153">+O92+L92</f>
        <v>160.20000000000002</v>
      </c>
      <c r="Q92" s="31">
        <f>+Q91</f>
        <v>0.02</v>
      </c>
      <c r="R92" s="34">
        <f t="shared" si="148"/>
        <v>163.46938775510205</v>
      </c>
      <c r="S92" s="35"/>
      <c r="T92" s="36">
        <f t="shared" si="149"/>
        <v>0</v>
      </c>
      <c r="U92" s="30">
        <f t="shared" si="150"/>
        <v>160.20000000000002</v>
      </c>
      <c r="V92" s="30">
        <f t="shared" si="151"/>
        <v>10.200000000000001</v>
      </c>
    </row>
    <row r="93" spans="1:22" s="5" customFormat="1" ht="216.75" x14ac:dyDescent="0.2">
      <c r="A93" s="1"/>
      <c r="B93" s="43">
        <v>1</v>
      </c>
      <c r="C93" s="44" t="s">
        <v>24</v>
      </c>
      <c r="D93" s="4" t="s">
        <v>179</v>
      </c>
      <c r="E93" s="25"/>
      <c r="F93" s="26"/>
      <c r="G93" s="27"/>
      <c r="H93" s="42"/>
      <c r="I93" s="29"/>
      <c r="J93" s="30"/>
      <c r="K93" s="31"/>
      <c r="L93" s="30"/>
      <c r="M93" s="32"/>
      <c r="N93" s="33"/>
      <c r="O93" s="30"/>
      <c r="P93" s="30"/>
      <c r="Q93" s="31"/>
      <c r="R93" s="34"/>
      <c r="S93" s="35"/>
      <c r="T93" s="36"/>
      <c r="U93" s="30"/>
      <c r="V93" s="30"/>
    </row>
    <row r="94" spans="1:22" s="5" customFormat="1" ht="255" x14ac:dyDescent="0.2">
      <c r="A94" s="1"/>
      <c r="B94" s="43"/>
      <c r="C94" s="44"/>
      <c r="D94" s="4" t="s">
        <v>178</v>
      </c>
      <c r="E94" s="25">
        <f t="shared" si="144"/>
        <v>1198.7755102040817</v>
      </c>
      <c r="F94" s="26">
        <f>ROUND(E94*B93,2)</f>
        <v>1198.78</v>
      </c>
      <c r="G94" s="27"/>
      <c r="H94" s="28">
        <v>1100</v>
      </c>
      <c r="I94" s="29"/>
      <c r="J94" s="30">
        <f t="shared" si="146"/>
        <v>1100</v>
      </c>
      <c r="K94" s="31">
        <f t="shared" ref="K94" si="154">+K92</f>
        <v>6.8000000000000005E-2</v>
      </c>
      <c r="L94" s="30">
        <f t="shared" si="147"/>
        <v>1174.8</v>
      </c>
      <c r="M94" s="32"/>
      <c r="N94" s="33">
        <f t="shared" ref="N94" si="155">+N92</f>
        <v>28</v>
      </c>
      <c r="O94" s="30">
        <f t="shared" si="152"/>
        <v>0</v>
      </c>
      <c r="P94" s="30">
        <f t="shared" si="153"/>
        <v>1174.8</v>
      </c>
      <c r="Q94" s="31">
        <f t="shared" ref="Q94" si="156">+Q92</f>
        <v>0.02</v>
      </c>
      <c r="R94" s="34">
        <f t="shared" si="148"/>
        <v>1198.7755102040817</v>
      </c>
      <c r="S94" s="35"/>
      <c r="T94" s="36">
        <f t="shared" si="149"/>
        <v>0</v>
      </c>
      <c r="U94" s="30">
        <f t="shared" si="150"/>
        <v>0</v>
      </c>
      <c r="V94" s="30">
        <f t="shared" si="151"/>
        <v>0</v>
      </c>
    </row>
    <row r="95" spans="1:22" s="5" customFormat="1" ht="12.75" x14ac:dyDescent="0.2">
      <c r="A95" s="1"/>
      <c r="B95" s="43">
        <v>60</v>
      </c>
      <c r="C95" s="44" t="s">
        <v>17</v>
      </c>
      <c r="D95" s="4" t="s">
        <v>133</v>
      </c>
      <c r="E95" s="25">
        <f>+R95</f>
        <v>16.465306122448979</v>
      </c>
      <c r="F95" s="26">
        <f>ROUND(E95*B95,2)</f>
        <v>987.92</v>
      </c>
      <c r="G95" s="27"/>
      <c r="H95" s="42">
        <v>2</v>
      </c>
      <c r="I95" s="29"/>
      <c r="J95" s="30">
        <f>H95*(100%-I95)</f>
        <v>2</v>
      </c>
      <c r="K95" s="31">
        <f>+K94</f>
        <v>6.8000000000000005E-2</v>
      </c>
      <c r="L95" s="30">
        <f>+J95*(100%+K95)</f>
        <v>2.1360000000000001</v>
      </c>
      <c r="M95" s="32">
        <v>0.5</v>
      </c>
      <c r="N95" s="33">
        <f>+N94</f>
        <v>28</v>
      </c>
      <c r="O95" s="30">
        <f>+M95*N95</f>
        <v>14</v>
      </c>
      <c r="P95" s="30">
        <f>+O95+L95</f>
        <v>16.135999999999999</v>
      </c>
      <c r="Q95" s="31">
        <f>+Q94</f>
        <v>0.02</v>
      </c>
      <c r="R95" s="34">
        <f>+P95/(100%-Q95)</f>
        <v>16.465306122448979</v>
      </c>
      <c r="S95" s="35"/>
      <c r="T95" s="36">
        <f>+M95*B95</f>
        <v>30</v>
      </c>
      <c r="U95" s="30">
        <f>+P95*B95</f>
        <v>968.16</v>
      </c>
      <c r="V95" s="30">
        <f>+J95*K95*B95</f>
        <v>8.16</v>
      </c>
    </row>
    <row r="96" spans="1:22" s="5" customFormat="1" ht="12.75" x14ac:dyDescent="0.2">
      <c r="A96" s="1"/>
      <c r="B96" s="43"/>
      <c r="C96" s="59"/>
      <c r="D96" s="7"/>
      <c r="E96" s="37"/>
      <c r="F96" s="38">
        <f>SUM(F90:F95)</f>
        <v>4529.76</v>
      </c>
      <c r="G96" s="27"/>
      <c r="H96" s="39">
        <f>100%-(U96/F96)</f>
        <v>0.27935254847938973</v>
      </c>
      <c r="I96" s="27"/>
      <c r="J96" s="27"/>
      <c r="K96" s="27"/>
      <c r="L96" s="27"/>
      <c r="M96" s="27"/>
      <c r="N96" s="27"/>
      <c r="O96" s="27"/>
      <c r="P96" s="27"/>
      <c r="Q96" s="27"/>
      <c r="R96" s="39"/>
      <c r="S96" s="27"/>
      <c r="T96" s="40">
        <f>SUM(T90:T95)</f>
        <v>30</v>
      </c>
      <c r="U96" s="41">
        <f>SUM(U90:U95)</f>
        <v>3264.3599999999997</v>
      </c>
      <c r="V96" s="41">
        <f>SUM(V90:V95)</f>
        <v>154.35999999999999</v>
      </c>
    </row>
    <row r="97" spans="1:22" s="5" customFormat="1" ht="12.75" x14ac:dyDescent="0.2">
      <c r="A97" s="15" t="s">
        <v>83</v>
      </c>
      <c r="B97" s="68"/>
      <c r="C97" s="68"/>
      <c r="D97" s="70" t="s">
        <v>27</v>
      </c>
      <c r="E97" s="69"/>
      <c r="F97" s="69"/>
      <c r="G97" s="27"/>
      <c r="H97" s="27"/>
      <c r="I97" s="27"/>
      <c r="J97" s="27"/>
      <c r="K97" s="27"/>
      <c r="L97" s="27"/>
      <c r="M97" s="27"/>
      <c r="N97" s="27"/>
      <c r="O97" s="27"/>
      <c r="P97" s="27"/>
      <c r="Q97" s="27"/>
      <c r="R97" s="27"/>
      <c r="S97" s="27"/>
      <c r="T97" s="27"/>
      <c r="U97" s="27"/>
      <c r="V97" s="27"/>
    </row>
    <row r="98" spans="1:22" s="5" customFormat="1" ht="76.5" x14ac:dyDescent="0.2">
      <c r="A98" s="1"/>
      <c r="B98" s="43">
        <v>180</v>
      </c>
      <c r="C98" s="44" t="s">
        <v>17</v>
      </c>
      <c r="D98" s="4" t="s">
        <v>76</v>
      </c>
      <c r="E98" s="25">
        <f t="shared" ref="E98:E101" si="157">+R98</f>
        <v>4.2284081632653061</v>
      </c>
      <c r="F98" s="26">
        <f t="shared" ref="F98:F101" si="158">ROUND(E98*B98,2)</f>
        <v>761.11</v>
      </c>
      <c r="G98" s="27"/>
      <c r="H98" s="28">
        <v>3.88</v>
      </c>
      <c r="I98" s="29"/>
      <c r="J98" s="30">
        <f t="shared" ref="J98:J101" si="159">H98*(100%-I98)</f>
        <v>3.88</v>
      </c>
      <c r="K98" s="31">
        <f>+K95</f>
        <v>6.8000000000000005E-2</v>
      </c>
      <c r="L98" s="30">
        <f t="shared" ref="L98:L101" si="160">+J98*(100%+K98)</f>
        <v>4.14384</v>
      </c>
      <c r="M98" s="32"/>
      <c r="N98" s="33">
        <f>+N95</f>
        <v>28</v>
      </c>
      <c r="O98" s="30">
        <f>+M98*N98</f>
        <v>0</v>
      </c>
      <c r="P98" s="30">
        <f>+O98+L98</f>
        <v>4.14384</v>
      </c>
      <c r="Q98" s="31">
        <f>+Q95</f>
        <v>0.02</v>
      </c>
      <c r="R98" s="34">
        <f t="shared" ref="R98:R101" si="161">+P98/(100%-Q98)</f>
        <v>4.2284081632653061</v>
      </c>
      <c r="S98" s="35"/>
      <c r="T98" s="36">
        <f t="shared" ref="T98:T101" si="162">+M98*B98</f>
        <v>0</v>
      </c>
      <c r="U98" s="30">
        <f t="shared" ref="U98:U101" si="163">+P98*B98</f>
        <v>745.89120000000003</v>
      </c>
      <c r="V98" s="30">
        <f t="shared" ref="V98:V101" si="164">+J98*K98*B98</f>
        <v>47.491200000000006</v>
      </c>
    </row>
    <row r="99" spans="1:22" s="5" customFormat="1" ht="63.75" x14ac:dyDescent="0.2">
      <c r="A99" s="1"/>
      <c r="B99" s="43">
        <v>540</v>
      </c>
      <c r="C99" s="44" t="s">
        <v>17</v>
      </c>
      <c r="D99" s="4" t="s">
        <v>113</v>
      </c>
      <c r="E99" s="25">
        <f t="shared" si="157"/>
        <v>1.1224897959183675</v>
      </c>
      <c r="F99" s="26">
        <f t="shared" si="158"/>
        <v>606.14</v>
      </c>
      <c r="G99" s="27"/>
      <c r="H99" s="28">
        <v>1.03</v>
      </c>
      <c r="I99" s="29"/>
      <c r="J99" s="30">
        <f t="shared" si="159"/>
        <v>1.03</v>
      </c>
      <c r="K99" s="31">
        <f>+K98</f>
        <v>6.8000000000000005E-2</v>
      </c>
      <c r="L99" s="30">
        <f t="shared" si="160"/>
        <v>1.1000400000000001</v>
      </c>
      <c r="M99" s="32"/>
      <c r="N99" s="33">
        <f>+N98</f>
        <v>28</v>
      </c>
      <c r="O99" s="30">
        <f t="shared" ref="O99:O101" si="165">+M99*N99</f>
        <v>0</v>
      </c>
      <c r="P99" s="30">
        <f t="shared" ref="P99:P101" si="166">+O99+L99</f>
        <v>1.1000400000000001</v>
      </c>
      <c r="Q99" s="31">
        <f>+Q98</f>
        <v>0.02</v>
      </c>
      <c r="R99" s="34">
        <f t="shared" si="161"/>
        <v>1.1224897959183675</v>
      </c>
      <c r="S99" s="35"/>
      <c r="T99" s="36">
        <f t="shared" si="162"/>
        <v>0</v>
      </c>
      <c r="U99" s="30">
        <f t="shared" si="163"/>
        <v>594.02160000000003</v>
      </c>
      <c r="V99" s="30">
        <f t="shared" si="164"/>
        <v>37.821600000000004</v>
      </c>
    </row>
    <row r="100" spans="1:22" s="5" customFormat="1" ht="63.75" x14ac:dyDescent="0.2">
      <c r="A100" s="1"/>
      <c r="B100" s="43">
        <v>400</v>
      </c>
      <c r="C100" s="44" t="s">
        <v>17</v>
      </c>
      <c r="D100" s="4" t="s">
        <v>74</v>
      </c>
      <c r="E100" s="25">
        <f t="shared" si="157"/>
        <v>1.4167346938775511</v>
      </c>
      <c r="F100" s="26">
        <f t="shared" si="158"/>
        <v>566.69000000000005</v>
      </c>
      <c r="G100" s="27"/>
      <c r="H100" s="28">
        <v>1.3</v>
      </c>
      <c r="I100" s="29"/>
      <c r="J100" s="30">
        <f t="shared" si="159"/>
        <v>1.3</v>
      </c>
      <c r="K100" s="31">
        <f t="shared" ref="K100:K113" si="167">+K99</f>
        <v>6.8000000000000005E-2</v>
      </c>
      <c r="L100" s="30">
        <f t="shared" si="160"/>
        <v>1.3884000000000001</v>
      </c>
      <c r="M100" s="32"/>
      <c r="N100" s="33">
        <f t="shared" ref="N100:N113" si="168">+N99</f>
        <v>28</v>
      </c>
      <c r="O100" s="30">
        <f t="shared" si="165"/>
        <v>0</v>
      </c>
      <c r="P100" s="30">
        <f t="shared" si="166"/>
        <v>1.3884000000000001</v>
      </c>
      <c r="Q100" s="31">
        <f t="shared" ref="Q100:Q113" si="169">+Q99</f>
        <v>0.02</v>
      </c>
      <c r="R100" s="34">
        <f t="shared" si="161"/>
        <v>1.4167346938775511</v>
      </c>
      <c r="S100" s="35"/>
      <c r="T100" s="36">
        <f t="shared" si="162"/>
        <v>0</v>
      </c>
      <c r="U100" s="30">
        <f t="shared" si="163"/>
        <v>555.36</v>
      </c>
      <c r="V100" s="30">
        <f t="shared" si="164"/>
        <v>35.36</v>
      </c>
    </row>
    <row r="101" spans="1:22" s="5" customFormat="1" ht="63.75" x14ac:dyDescent="0.2">
      <c r="A101" s="1"/>
      <c r="B101" s="43">
        <v>150</v>
      </c>
      <c r="C101" s="44" t="s">
        <v>17</v>
      </c>
      <c r="D101" s="4" t="s">
        <v>75</v>
      </c>
      <c r="E101" s="25">
        <f t="shared" si="157"/>
        <v>4.2284081632653061</v>
      </c>
      <c r="F101" s="26">
        <f t="shared" si="158"/>
        <v>634.26</v>
      </c>
      <c r="G101" s="27"/>
      <c r="H101" s="28">
        <v>3.88</v>
      </c>
      <c r="I101" s="29"/>
      <c r="J101" s="30">
        <f t="shared" si="159"/>
        <v>3.88</v>
      </c>
      <c r="K101" s="31">
        <f t="shared" si="167"/>
        <v>6.8000000000000005E-2</v>
      </c>
      <c r="L101" s="30">
        <f t="shared" si="160"/>
        <v>4.14384</v>
      </c>
      <c r="M101" s="32"/>
      <c r="N101" s="33">
        <f t="shared" si="168"/>
        <v>28</v>
      </c>
      <c r="O101" s="30">
        <f t="shared" si="165"/>
        <v>0</v>
      </c>
      <c r="P101" s="30">
        <f t="shared" si="166"/>
        <v>4.14384</v>
      </c>
      <c r="Q101" s="31">
        <f t="shared" si="169"/>
        <v>0.02</v>
      </c>
      <c r="R101" s="34">
        <f t="shared" si="161"/>
        <v>4.2284081632653061</v>
      </c>
      <c r="S101" s="35"/>
      <c r="T101" s="36">
        <f t="shared" si="162"/>
        <v>0</v>
      </c>
      <c r="U101" s="30">
        <f t="shared" si="163"/>
        <v>621.57600000000002</v>
      </c>
      <c r="V101" s="30">
        <f t="shared" si="164"/>
        <v>39.576000000000001</v>
      </c>
    </row>
    <row r="102" spans="1:22" s="5" customFormat="1" ht="89.25" x14ac:dyDescent="0.2">
      <c r="A102" s="1"/>
      <c r="B102" s="43">
        <v>360</v>
      </c>
      <c r="C102" s="44" t="s">
        <v>17</v>
      </c>
      <c r="D102" s="4" t="s">
        <v>114</v>
      </c>
      <c r="E102" s="25">
        <f>+R102</f>
        <v>7.6176734693877561</v>
      </c>
      <c r="F102" s="26">
        <f>ROUND(E102*B102,2)</f>
        <v>2742.36</v>
      </c>
      <c r="G102" s="27"/>
      <c r="H102" s="28">
        <v>6.99</v>
      </c>
      <c r="I102" s="29"/>
      <c r="J102" s="30">
        <f>H102*(100%-I102)</f>
        <v>6.99</v>
      </c>
      <c r="K102" s="31">
        <f t="shared" si="167"/>
        <v>6.8000000000000005E-2</v>
      </c>
      <c r="L102" s="30">
        <f>+J102*(100%+K102)</f>
        <v>7.4653200000000011</v>
      </c>
      <c r="M102" s="32"/>
      <c r="N102" s="33">
        <f t="shared" si="168"/>
        <v>28</v>
      </c>
      <c r="O102" s="30">
        <f>+M102*N102</f>
        <v>0</v>
      </c>
      <c r="P102" s="30">
        <f>+O102+L102</f>
        <v>7.4653200000000011</v>
      </c>
      <c r="Q102" s="31">
        <f t="shared" si="169"/>
        <v>0.02</v>
      </c>
      <c r="R102" s="34">
        <f>+P102/(100%-Q102)</f>
        <v>7.6176734693877561</v>
      </c>
      <c r="S102" s="35"/>
      <c r="T102" s="36">
        <f>+M102*B102</f>
        <v>0</v>
      </c>
      <c r="U102" s="30">
        <f>+P102*B102</f>
        <v>2687.5152000000003</v>
      </c>
      <c r="V102" s="30">
        <f>+J102*K102*B102</f>
        <v>171.11520000000002</v>
      </c>
    </row>
    <row r="103" spans="1:22" s="5" customFormat="1" ht="140.25" x14ac:dyDescent="0.2">
      <c r="A103" s="1"/>
      <c r="B103" s="43">
        <v>1</v>
      </c>
      <c r="C103" s="44" t="s">
        <v>19</v>
      </c>
      <c r="D103" s="4" t="s">
        <v>176</v>
      </c>
      <c r="E103" s="25">
        <f t="shared" ref="E103" si="170">+R103</f>
        <v>1924.5251020408166</v>
      </c>
      <c r="F103" s="26">
        <f t="shared" ref="F103" si="171">ROUND(E103*B103,2)</f>
        <v>1924.53</v>
      </c>
      <c r="G103" s="27"/>
      <c r="H103" s="28">
        <v>1765.95</v>
      </c>
      <c r="I103" s="29"/>
      <c r="J103" s="30">
        <f t="shared" ref="J103" si="172">H103*(100%-I103)</f>
        <v>1765.95</v>
      </c>
      <c r="K103" s="31">
        <f t="shared" si="167"/>
        <v>6.8000000000000005E-2</v>
      </c>
      <c r="L103" s="30">
        <f t="shared" ref="L103" si="173">+J103*(100%+K103)</f>
        <v>1886.0346000000002</v>
      </c>
      <c r="M103" s="32"/>
      <c r="N103" s="33">
        <f t="shared" si="168"/>
        <v>28</v>
      </c>
      <c r="O103" s="30">
        <f>+M103*N103</f>
        <v>0</v>
      </c>
      <c r="P103" s="30">
        <f>+O103+L103</f>
        <v>1886.0346000000002</v>
      </c>
      <c r="Q103" s="31">
        <f t="shared" si="169"/>
        <v>0.02</v>
      </c>
      <c r="R103" s="34">
        <f t="shared" ref="R103" si="174">+P103/(100%-Q103)</f>
        <v>1924.5251020408166</v>
      </c>
      <c r="S103" s="35"/>
      <c r="T103" s="36">
        <f t="shared" ref="T103" si="175">+M103*B103</f>
        <v>0</v>
      </c>
      <c r="U103" s="30">
        <f t="shared" ref="U103" si="176">+P103*B103</f>
        <v>1886.0346000000002</v>
      </c>
      <c r="V103" s="30">
        <f t="shared" ref="V103" si="177">+J103*K103*B103</f>
        <v>120.08460000000001</v>
      </c>
    </row>
    <row r="104" spans="1:22" s="5" customFormat="1" ht="102" x14ac:dyDescent="0.2">
      <c r="A104" s="1"/>
      <c r="B104" s="43">
        <v>1</v>
      </c>
      <c r="C104" s="44" t="s">
        <v>19</v>
      </c>
      <c r="D104" s="4" t="s">
        <v>115</v>
      </c>
      <c r="E104" s="25">
        <f>+R104</f>
        <v>871.8367346938777</v>
      </c>
      <c r="F104" s="26">
        <f>ROUND(E104*B104,2)</f>
        <v>871.84</v>
      </c>
      <c r="G104" s="27"/>
      <c r="H104" s="42">
        <v>800</v>
      </c>
      <c r="I104" s="29"/>
      <c r="J104" s="30">
        <f>H104*(100%-I104)</f>
        <v>800</v>
      </c>
      <c r="K104" s="31">
        <f t="shared" si="167"/>
        <v>6.8000000000000005E-2</v>
      </c>
      <c r="L104" s="30">
        <f>+J104*(100%+K104)</f>
        <v>854.40000000000009</v>
      </c>
      <c r="M104" s="32"/>
      <c r="N104" s="33">
        <f t="shared" si="168"/>
        <v>28</v>
      </c>
      <c r="O104" s="30">
        <f>+M104*N104</f>
        <v>0</v>
      </c>
      <c r="P104" s="30">
        <f>+O104+L104</f>
        <v>854.40000000000009</v>
      </c>
      <c r="Q104" s="31">
        <f t="shared" si="169"/>
        <v>0.02</v>
      </c>
      <c r="R104" s="34">
        <f>+P104/(100%-Q104)</f>
        <v>871.8367346938777</v>
      </c>
      <c r="S104" s="35"/>
      <c r="T104" s="36">
        <f>+M104*B104</f>
        <v>0</v>
      </c>
      <c r="U104" s="30">
        <f>+P104*B104</f>
        <v>854.40000000000009</v>
      </c>
      <c r="V104" s="30">
        <f>+J104*K104*B104</f>
        <v>54.400000000000006</v>
      </c>
    </row>
    <row r="105" spans="1:22" s="5" customFormat="1" ht="38.25" x14ac:dyDescent="0.2">
      <c r="A105" s="1"/>
      <c r="B105" s="43">
        <v>60</v>
      </c>
      <c r="C105" s="44" t="s">
        <v>17</v>
      </c>
      <c r="D105" s="4" t="s">
        <v>116</v>
      </c>
      <c r="E105" s="25">
        <f>+R105</f>
        <v>4.9912653061224495</v>
      </c>
      <c r="F105" s="26">
        <f>ROUND(E105*B105,2)</f>
        <v>299.48</v>
      </c>
      <c r="G105" s="27"/>
      <c r="H105" s="28">
        <v>4.58</v>
      </c>
      <c r="I105" s="29"/>
      <c r="J105" s="30">
        <f>H105*(100%-I105)</f>
        <v>4.58</v>
      </c>
      <c r="K105" s="31">
        <f t="shared" si="167"/>
        <v>6.8000000000000005E-2</v>
      </c>
      <c r="L105" s="30">
        <f>+J105*(100%+K105)</f>
        <v>4.8914400000000002</v>
      </c>
      <c r="M105" s="32"/>
      <c r="N105" s="33">
        <f t="shared" si="168"/>
        <v>28</v>
      </c>
      <c r="O105" s="30">
        <f>+M105*N105</f>
        <v>0</v>
      </c>
      <c r="P105" s="30">
        <f>+O105+L105</f>
        <v>4.8914400000000002</v>
      </c>
      <c r="Q105" s="31">
        <f t="shared" si="169"/>
        <v>0.02</v>
      </c>
      <c r="R105" s="34">
        <f>+P105/(100%-Q105)</f>
        <v>4.9912653061224495</v>
      </c>
      <c r="S105" s="35"/>
      <c r="T105" s="36">
        <f>+M105*B105</f>
        <v>0</v>
      </c>
      <c r="U105" s="30">
        <f>+P105*B105</f>
        <v>293.4864</v>
      </c>
      <c r="V105" s="30">
        <f>+J105*K105*B105</f>
        <v>18.686400000000003</v>
      </c>
    </row>
    <row r="106" spans="1:22" s="5" customFormat="1" ht="38.25" x14ac:dyDescent="0.2">
      <c r="A106" s="1"/>
      <c r="B106" s="43">
        <v>40</v>
      </c>
      <c r="C106" s="44" t="s">
        <v>17</v>
      </c>
      <c r="D106" s="4" t="s">
        <v>117</v>
      </c>
      <c r="E106" s="25">
        <f>+R106</f>
        <v>6.3426122448979596</v>
      </c>
      <c r="F106" s="26">
        <f>ROUND(E106*B106,2)</f>
        <v>253.7</v>
      </c>
      <c r="G106" s="27"/>
      <c r="H106" s="28">
        <v>5.82</v>
      </c>
      <c r="I106" s="29"/>
      <c r="J106" s="30">
        <f>H106*(100%-I106)</f>
        <v>5.82</v>
      </c>
      <c r="K106" s="31">
        <f t="shared" si="167"/>
        <v>6.8000000000000005E-2</v>
      </c>
      <c r="L106" s="30">
        <f>+J106*(100%+K106)</f>
        <v>6.2157600000000004</v>
      </c>
      <c r="M106" s="32"/>
      <c r="N106" s="33">
        <f t="shared" si="168"/>
        <v>28</v>
      </c>
      <c r="O106" s="30">
        <f>+M106*N106</f>
        <v>0</v>
      </c>
      <c r="P106" s="30">
        <f>+O106+L106</f>
        <v>6.2157600000000004</v>
      </c>
      <c r="Q106" s="31">
        <f t="shared" si="169"/>
        <v>0.02</v>
      </c>
      <c r="R106" s="34">
        <f>+P106/(100%-Q106)</f>
        <v>6.3426122448979596</v>
      </c>
      <c r="S106" s="35"/>
      <c r="T106" s="36">
        <f>+M106*B106</f>
        <v>0</v>
      </c>
      <c r="U106" s="30">
        <f>+P106*B106</f>
        <v>248.63040000000001</v>
      </c>
      <c r="V106" s="30">
        <f>+J106*K106*B106</f>
        <v>15.830400000000003</v>
      </c>
    </row>
    <row r="107" spans="1:22" s="5" customFormat="1" ht="38.25" x14ac:dyDescent="0.2">
      <c r="A107" s="1"/>
      <c r="B107" s="43">
        <v>20</v>
      </c>
      <c r="C107" s="44" t="s">
        <v>17</v>
      </c>
      <c r="D107" s="4" t="s">
        <v>118</v>
      </c>
      <c r="E107" s="25">
        <f t="shared" ref="E107:E108" si="178">+R107</f>
        <v>8.01</v>
      </c>
      <c r="F107" s="26">
        <f t="shared" ref="F107:F108" si="179">ROUND(E107*B107,2)</f>
        <v>160.19999999999999</v>
      </c>
      <c r="G107" s="27"/>
      <c r="H107" s="28">
        <v>7.35</v>
      </c>
      <c r="I107" s="29"/>
      <c r="J107" s="30">
        <f t="shared" ref="J107:J108" si="180">H107*(100%-I107)</f>
        <v>7.35</v>
      </c>
      <c r="K107" s="31">
        <f t="shared" si="167"/>
        <v>6.8000000000000005E-2</v>
      </c>
      <c r="L107" s="30">
        <f t="shared" ref="L107:L108" si="181">+J107*(100%+K107)</f>
        <v>7.8498000000000001</v>
      </c>
      <c r="M107" s="32"/>
      <c r="N107" s="33">
        <f t="shared" si="168"/>
        <v>28</v>
      </c>
      <c r="O107" s="30">
        <f t="shared" ref="O107:O108" si="182">+M107*N107</f>
        <v>0</v>
      </c>
      <c r="P107" s="30">
        <f t="shared" ref="P107:P108" si="183">+O107+L107</f>
        <v>7.8498000000000001</v>
      </c>
      <c r="Q107" s="31">
        <f t="shared" si="169"/>
        <v>0.02</v>
      </c>
      <c r="R107" s="34">
        <f t="shared" ref="R107:R108" si="184">+P107/(100%-Q107)</f>
        <v>8.01</v>
      </c>
      <c r="S107" s="35"/>
      <c r="T107" s="36">
        <f t="shared" ref="T107:T108" si="185">+M107*B107</f>
        <v>0</v>
      </c>
      <c r="U107" s="30">
        <f t="shared" ref="U107:U108" si="186">+P107*B107</f>
        <v>156.99600000000001</v>
      </c>
      <c r="V107" s="30">
        <f t="shared" ref="V107:V108" si="187">+J107*K107*B107</f>
        <v>9.9960000000000004</v>
      </c>
    </row>
    <row r="108" spans="1:22" s="5" customFormat="1" ht="51" x14ac:dyDescent="0.2">
      <c r="A108" s="1"/>
      <c r="B108" s="43">
        <v>200</v>
      </c>
      <c r="C108" s="44" t="s">
        <v>17</v>
      </c>
      <c r="D108" s="4" t="s">
        <v>22</v>
      </c>
      <c r="E108" s="25">
        <f t="shared" si="178"/>
        <v>1.5039183673469387</v>
      </c>
      <c r="F108" s="26">
        <f t="shared" si="179"/>
        <v>300.77999999999997</v>
      </c>
      <c r="G108" s="27"/>
      <c r="H108" s="28">
        <v>1.38</v>
      </c>
      <c r="I108" s="29"/>
      <c r="J108" s="30">
        <f t="shared" si="180"/>
        <v>1.38</v>
      </c>
      <c r="K108" s="31">
        <f t="shared" si="167"/>
        <v>6.8000000000000005E-2</v>
      </c>
      <c r="L108" s="30">
        <f t="shared" si="181"/>
        <v>1.47384</v>
      </c>
      <c r="M108" s="32"/>
      <c r="N108" s="33">
        <f t="shared" si="168"/>
        <v>28</v>
      </c>
      <c r="O108" s="30">
        <f t="shared" si="182"/>
        <v>0</v>
      </c>
      <c r="P108" s="30">
        <f t="shared" si="183"/>
        <v>1.47384</v>
      </c>
      <c r="Q108" s="31">
        <f t="shared" si="169"/>
        <v>0.02</v>
      </c>
      <c r="R108" s="34">
        <f t="shared" si="184"/>
        <v>1.5039183673469387</v>
      </c>
      <c r="S108" s="35"/>
      <c r="T108" s="36">
        <f t="shared" si="185"/>
        <v>0</v>
      </c>
      <c r="U108" s="30">
        <f t="shared" si="186"/>
        <v>294.76800000000003</v>
      </c>
      <c r="V108" s="30">
        <f t="shared" si="187"/>
        <v>18.767999999999997</v>
      </c>
    </row>
    <row r="109" spans="1:22" s="5" customFormat="1" ht="51" x14ac:dyDescent="0.2">
      <c r="A109" s="1"/>
      <c r="B109" s="43">
        <v>150</v>
      </c>
      <c r="C109" s="44" t="s">
        <v>17</v>
      </c>
      <c r="D109" s="4" t="s">
        <v>23</v>
      </c>
      <c r="E109" s="25">
        <f>+R109</f>
        <v>1.5366122448979593</v>
      </c>
      <c r="F109" s="26">
        <f>ROUND(E109*B109,2)</f>
        <v>230.49</v>
      </c>
      <c r="G109" s="27"/>
      <c r="H109" s="28">
        <v>1.41</v>
      </c>
      <c r="I109" s="29"/>
      <c r="J109" s="30">
        <f>H109*(100%-I109)</f>
        <v>1.41</v>
      </c>
      <c r="K109" s="31">
        <f t="shared" si="167"/>
        <v>6.8000000000000005E-2</v>
      </c>
      <c r="L109" s="30">
        <f>+J109*(100%+K109)</f>
        <v>1.5058800000000001</v>
      </c>
      <c r="M109" s="32"/>
      <c r="N109" s="33">
        <f t="shared" si="168"/>
        <v>28</v>
      </c>
      <c r="O109" s="30">
        <f>+M109*N109</f>
        <v>0</v>
      </c>
      <c r="P109" s="30">
        <f>+O109+L109</f>
        <v>1.5058800000000001</v>
      </c>
      <c r="Q109" s="31">
        <f t="shared" si="169"/>
        <v>0.02</v>
      </c>
      <c r="R109" s="34">
        <f>+P109/(100%-Q109)</f>
        <v>1.5366122448979593</v>
      </c>
      <c r="S109" s="35"/>
      <c r="T109" s="36">
        <f>+M109*B109</f>
        <v>0</v>
      </c>
      <c r="U109" s="30">
        <f>+P109*B109</f>
        <v>225.88200000000001</v>
      </c>
      <c r="V109" s="30">
        <f>+J109*K109*B109</f>
        <v>14.382000000000001</v>
      </c>
    </row>
    <row r="110" spans="1:22" s="5" customFormat="1" ht="89.25" x14ac:dyDescent="0.2">
      <c r="A110" s="1"/>
      <c r="B110" s="43">
        <v>1</v>
      </c>
      <c r="C110" s="44" t="s">
        <v>19</v>
      </c>
      <c r="D110" s="4" t="s">
        <v>119</v>
      </c>
      <c r="E110" s="25">
        <f>+R110</f>
        <v>448.99591836734697</v>
      </c>
      <c r="F110" s="26">
        <f>ROUND(E110*B110,2)</f>
        <v>449</v>
      </c>
      <c r="G110" s="27"/>
      <c r="H110" s="28">
        <v>412</v>
      </c>
      <c r="I110" s="29"/>
      <c r="J110" s="30">
        <f>H110*(100%-I110)</f>
        <v>412</v>
      </c>
      <c r="K110" s="31">
        <f t="shared" si="167"/>
        <v>6.8000000000000005E-2</v>
      </c>
      <c r="L110" s="30">
        <f>+J110*(100%+K110)</f>
        <v>440.01600000000002</v>
      </c>
      <c r="M110" s="32"/>
      <c r="N110" s="33">
        <f t="shared" si="168"/>
        <v>28</v>
      </c>
      <c r="O110" s="30">
        <f>+M110*N110</f>
        <v>0</v>
      </c>
      <c r="P110" s="30">
        <f>+O110+L110</f>
        <v>440.01600000000002</v>
      </c>
      <c r="Q110" s="31">
        <f t="shared" si="169"/>
        <v>0.02</v>
      </c>
      <c r="R110" s="34">
        <f>+P110/(100%-Q110)</f>
        <v>448.99591836734697</v>
      </c>
      <c r="S110" s="35"/>
      <c r="T110" s="36">
        <f>+M110*B110</f>
        <v>0</v>
      </c>
      <c r="U110" s="30">
        <f>+P110*B110</f>
        <v>440.01600000000002</v>
      </c>
      <c r="V110" s="30">
        <f>+J110*K110*B110</f>
        <v>28.016000000000002</v>
      </c>
    </row>
    <row r="111" spans="1:22" s="5" customFormat="1" ht="89.25" x14ac:dyDescent="0.2">
      <c r="A111" s="1"/>
      <c r="B111" s="43">
        <v>5</v>
      </c>
      <c r="C111" s="44" t="s">
        <v>24</v>
      </c>
      <c r="D111" s="4" t="s">
        <v>120</v>
      </c>
      <c r="E111" s="25">
        <f t="shared" ref="E111:E113" si="188">+R111</f>
        <v>13.567959183673469</v>
      </c>
      <c r="F111" s="26">
        <f t="shared" ref="F111:F113" si="189">ROUND(E111*B111,2)</f>
        <v>67.84</v>
      </c>
      <c r="G111" s="27"/>
      <c r="H111" s="28">
        <v>12.45</v>
      </c>
      <c r="I111" s="29"/>
      <c r="J111" s="30">
        <f t="shared" ref="J111:J113" si="190">H111*(100%-I111)</f>
        <v>12.45</v>
      </c>
      <c r="K111" s="31">
        <f t="shared" si="167"/>
        <v>6.8000000000000005E-2</v>
      </c>
      <c r="L111" s="30">
        <f t="shared" ref="L111:L113" si="191">+J111*(100%+K111)</f>
        <v>13.2966</v>
      </c>
      <c r="M111" s="32"/>
      <c r="N111" s="33">
        <f t="shared" si="168"/>
        <v>28</v>
      </c>
      <c r="O111" s="30">
        <f t="shared" ref="O111:O113" si="192">+M111*N111</f>
        <v>0</v>
      </c>
      <c r="P111" s="30">
        <f t="shared" ref="P111:P113" si="193">+O111+L111</f>
        <v>13.2966</v>
      </c>
      <c r="Q111" s="31">
        <f t="shared" si="169"/>
        <v>0.02</v>
      </c>
      <c r="R111" s="34">
        <f t="shared" ref="R111:R113" si="194">+P111/(100%-Q111)</f>
        <v>13.567959183673469</v>
      </c>
      <c r="S111" s="35"/>
      <c r="T111" s="36">
        <f t="shared" ref="T111:T113" si="195">+M111*B111</f>
        <v>0</v>
      </c>
      <c r="U111" s="30">
        <f t="shared" ref="U111:U113" si="196">+P111*B111</f>
        <v>66.483000000000004</v>
      </c>
      <c r="V111" s="30">
        <f t="shared" ref="V111:V113" si="197">+J111*K111*B111</f>
        <v>4.2330000000000005</v>
      </c>
    </row>
    <row r="112" spans="1:22" s="5" customFormat="1" ht="89.25" x14ac:dyDescent="0.2">
      <c r="A112" s="1"/>
      <c r="B112" s="43">
        <v>18</v>
      </c>
      <c r="C112" s="44" t="s">
        <v>24</v>
      </c>
      <c r="D112" s="4" t="s">
        <v>25</v>
      </c>
      <c r="E112" s="25">
        <f t="shared" si="188"/>
        <v>16.597591836734697</v>
      </c>
      <c r="F112" s="26">
        <f t="shared" si="189"/>
        <v>298.76</v>
      </c>
      <c r="G112" s="27"/>
      <c r="H112" s="28">
        <v>15.23</v>
      </c>
      <c r="I112" s="29"/>
      <c r="J112" s="30">
        <f t="shared" si="190"/>
        <v>15.23</v>
      </c>
      <c r="K112" s="31">
        <f t="shared" si="167"/>
        <v>6.8000000000000005E-2</v>
      </c>
      <c r="L112" s="30">
        <f t="shared" si="191"/>
        <v>16.265640000000001</v>
      </c>
      <c r="M112" s="32"/>
      <c r="N112" s="33">
        <f t="shared" si="168"/>
        <v>28</v>
      </c>
      <c r="O112" s="30">
        <f t="shared" si="192"/>
        <v>0</v>
      </c>
      <c r="P112" s="30">
        <f t="shared" si="193"/>
        <v>16.265640000000001</v>
      </c>
      <c r="Q112" s="31">
        <f t="shared" si="169"/>
        <v>0.02</v>
      </c>
      <c r="R112" s="34">
        <f t="shared" si="194"/>
        <v>16.597591836734697</v>
      </c>
      <c r="S112" s="35"/>
      <c r="T112" s="36">
        <f t="shared" si="195"/>
        <v>0</v>
      </c>
      <c r="U112" s="30">
        <f t="shared" si="196"/>
        <v>292.78152</v>
      </c>
      <c r="V112" s="30">
        <f t="shared" si="197"/>
        <v>18.641520000000003</v>
      </c>
    </row>
    <row r="113" spans="1:22" s="5" customFormat="1" ht="76.5" x14ac:dyDescent="0.2">
      <c r="A113" s="1"/>
      <c r="B113" s="43">
        <v>1</v>
      </c>
      <c r="C113" s="44" t="s">
        <v>26</v>
      </c>
      <c r="D113" s="4" t="s">
        <v>121</v>
      </c>
      <c r="E113" s="25">
        <f t="shared" si="188"/>
        <v>839.14285714285722</v>
      </c>
      <c r="F113" s="26">
        <f t="shared" si="189"/>
        <v>839.14</v>
      </c>
      <c r="G113" s="27"/>
      <c r="H113" s="28">
        <v>770</v>
      </c>
      <c r="I113" s="29"/>
      <c r="J113" s="30">
        <f t="shared" si="190"/>
        <v>770</v>
      </c>
      <c r="K113" s="31">
        <f t="shared" si="167"/>
        <v>6.8000000000000005E-2</v>
      </c>
      <c r="L113" s="30">
        <f t="shared" si="191"/>
        <v>822.36</v>
      </c>
      <c r="M113" s="32"/>
      <c r="N113" s="33">
        <f t="shared" si="168"/>
        <v>28</v>
      </c>
      <c r="O113" s="30">
        <f t="shared" si="192"/>
        <v>0</v>
      </c>
      <c r="P113" s="30">
        <f t="shared" si="193"/>
        <v>822.36</v>
      </c>
      <c r="Q113" s="31">
        <f t="shared" si="169"/>
        <v>0.02</v>
      </c>
      <c r="R113" s="34">
        <f t="shared" si="194"/>
        <v>839.14285714285722</v>
      </c>
      <c r="S113" s="35"/>
      <c r="T113" s="36">
        <f t="shared" si="195"/>
        <v>0</v>
      </c>
      <c r="U113" s="30">
        <f t="shared" si="196"/>
        <v>822.36</v>
      </c>
      <c r="V113" s="30">
        <f t="shared" si="197"/>
        <v>52.360000000000007</v>
      </c>
    </row>
    <row r="114" spans="1:22" s="5" customFormat="1" ht="12.75" x14ac:dyDescent="0.2">
      <c r="A114" s="1"/>
      <c r="B114" s="43"/>
      <c r="C114" s="44"/>
      <c r="D114" s="7"/>
      <c r="E114" s="37"/>
      <c r="F114" s="38">
        <f>SUM(F97:F113)</f>
        <v>11006.320000000002</v>
      </c>
      <c r="G114" s="27"/>
      <c r="H114" s="39">
        <f>100%-(U114/F114)</f>
        <v>1.9999244070679545E-2</v>
      </c>
      <c r="I114" s="27"/>
      <c r="J114" s="27"/>
      <c r="K114" s="27"/>
      <c r="L114" s="27"/>
      <c r="M114" s="27"/>
      <c r="N114" s="27"/>
      <c r="O114" s="27"/>
      <c r="P114" s="27"/>
      <c r="Q114" s="27"/>
      <c r="R114" s="39"/>
      <c r="S114" s="27"/>
      <c r="T114" s="40">
        <f>SUM(T97:T113)</f>
        <v>0</v>
      </c>
      <c r="U114" s="41">
        <f>SUM(U97:U113)</f>
        <v>10786.20192</v>
      </c>
      <c r="V114" s="41">
        <f>SUM(V97:V113)</f>
        <v>686.76192000000003</v>
      </c>
    </row>
    <row r="115" spans="1:22" s="5" customFormat="1" ht="12.75" x14ac:dyDescent="0.2">
      <c r="A115" s="15" t="s">
        <v>84</v>
      </c>
      <c r="B115" s="71"/>
      <c r="C115" s="72"/>
      <c r="D115" s="70" t="s">
        <v>43</v>
      </c>
      <c r="E115" s="69"/>
      <c r="F115" s="69"/>
      <c r="G115" s="27"/>
      <c r="H115" s="27"/>
      <c r="I115" s="27"/>
      <c r="J115" s="27"/>
      <c r="K115" s="27"/>
      <c r="L115" s="27"/>
      <c r="M115" s="27"/>
      <c r="N115" s="27"/>
      <c r="O115" s="27"/>
      <c r="P115" s="27"/>
      <c r="Q115" s="27"/>
      <c r="R115" s="27"/>
      <c r="S115" s="27"/>
      <c r="T115" s="27"/>
      <c r="U115" s="27"/>
      <c r="V115" s="27"/>
    </row>
    <row r="116" spans="1:22" s="5" customFormat="1" ht="102" x14ac:dyDescent="0.2">
      <c r="A116" s="1"/>
      <c r="B116" s="43">
        <v>16</v>
      </c>
      <c r="C116" s="44" t="s">
        <v>19</v>
      </c>
      <c r="D116" s="4" t="s">
        <v>122</v>
      </c>
      <c r="E116" s="25">
        <f t="shared" ref="E116:E117" si="198">+R116</f>
        <v>295.9885714285715</v>
      </c>
      <c r="F116" s="26">
        <f t="shared" ref="F116:F117" si="199">ROUND(E116*B116,2)</f>
        <v>4735.82</v>
      </c>
      <c r="G116" s="27"/>
      <c r="H116" s="28">
        <v>271.60000000000002</v>
      </c>
      <c r="I116" s="29"/>
      <c r="J116" s="30">
        <f>H116*(100%-I116)</f>
        <v>271.60000000000002</v>
      </c>
      <c r="K116" s="31">
        <f>+K113</f>
        <v>6.8000000000000005E-2</v>
      </c>
      <c r="L116" s="30">
        <f t="shared" ref="L116:L117" si="200">+J116*(100%+K116)</f>
        <v>290.06880000000007</v>
      </c>
      <c r="M116" s="32"/>
      <c r="N116" s="33">
        <f>+N113</f>
        <v>28</v>
      </c>
      <c r="O116" s="30">
        <f>+M116*N116</f>
        <v>0</v>
      </c>
      <c r="P116" s="30">
        <f>+O116+L116</f>
        <v>290.06880000000007</v>
      </c>
      <c r="Q116" s="31">
        <f>+Q113</f>
        <v>0.02</v>
      </c>
      <c r="R116" s="34">
        <f t="shared" ref="R116:R117" si="201">+P116/(100%-Q116)</f>
        <v>295.9885714285715</v>
      </c>
      <c r="S116" s="35"/>
      <c r="T116" s="36">
        <f t="shared" ref="T116:T117" si="202">+M116*B116</f>
        <v>0</v>
      </c>
      <c r="U116" s="30">
        <f t="shared" ref="U116:U117" si="203">+P116*B116</f>
        <v>4641.1008000000011</v>
      </c>
      <c r="V116" s="30">
        <f t="shared" ref="V116:V117" si="204">+J116*K116*B116</f>
        <v>295.50080000000003</v>
      </c>
    </row>
    <row r="117" spans="1:22" s="5" customFormat="1" ht="76.5" x14ac:dyDescent="0.2">
      <c r="A117" s="1"/>
      <c r="B117" s="43">
        <v>2</v>
      </c>
      <c r="C117" s="44" t="s">
        <v>19</v>
      </c>
      <c r="D117" s="4" t="s">
        <v>123</v>
      </c>
      <c r="E117" s="25">
        <f t="shared" si="198"/>
        <v>262.4228571428572</v>
      </c>
      <c r="F117" s="26">
        <f t="shared" si="199"/>
        <v>524.85</v>
      </c>
      <c r="G117" s="27"/>
      <c r="H117" s="28">
        <v>240.8</v>
      </c>
      <c r="I117" s="29"/>
      <c r="J117" s="30">
        <f t="shared" ref="J117" si="205">H117*(100%-I117)</f>
        <v>240.8</v>
      </c>
      <c r="K117" s="31">
        <f t="shared" ref="K117:K125" si="206">+K116</f>
        <v>6.8000000000000005E-2</v>
      </c>
      <c r="L117" s="30">
        <f t="shared" si="200"/>
        <v>257.17440000000005</v>
      </c>
      <c r="M117" s="32"/>
      <c r="N117" s="33">
        <f t="shared" ref="N117:N125" si="207">+N116</f>
        <v>28</v>
      </c>
      <c r="O117" s="30">
        <f t="shared" ref="O117:O124" si="208">+M117*N117</f>
        <v>0</v>
      </c>
      <c r="P117" s="30">
        <f t="shared" ref="P117:P124" si="209">+O117+L117</f>
        <v>257.17440000000005</v>
      </c>
      <c r="Q117" s="31">
        <f t="shared" ref="Q117:Q125" si="210">+Q116</f>
        <v>0.02</v>
      </c>
      <c r="R117" s="34">
        <f t="shared" si="201"/>
        <v>262.4228571428572</v>
      </c>
      <c r="S117" s="35"/>
      <c r="T117" s="36">
        <f t="shared" si="202"/>
        <v>0</v>
      </c>
      <c r="U117" s="30">
        <f t="shared" si="203"/>
        <v>514.3488000000001</v>
      </c>
      <c r="V117" s="30">
        <f t="shared" si="204"/>
        <v>32.748800000000003</v>
      </c>
    </row>
    <row r="118" spans="1:22" s="5" customFormat="1" ht="76.5" x14ac:dyDescent="0.2">
      <c r="A118" s="1"/>
      <c r="B118" s="43">
        <v>10</v>
      </c>
      <c r="C118" s="44" t="s">
        <v>28</v>
      </c>
      <c r="D118" s="4" t="s">
        <v>124</v>
      </c>
      <c r="E118" s="25">
        <f>+R118</f>
        <v>180.24134693877551</v>
      </c>
      <c r="F118" s="26">
        <f>ROUND(E118*B118,2)</f>
        <v>1802.41</v>
      </c>
      <c r="G118" s="27"/>
      <c r="H118" s="28">
        <v>165.39</v>
      </c>
      <c r="I118" s="29"/>
      <c r="J118" s="30">
        <f>H118*(100%-I118)</f>
        <v>165.39</v>
      </c>
      <c r="K118" s="31">
        <f t="shared" si="206"/>
        <v>6.8000000000000005E-2</v>
      </c>
      <c r="L118" s="30">
        <f>+J118*(100%+K118)</f>
        <v>176.63651999999999</v>
      </c>
      <c r="M118" s="32"/>
      <c r="N118" s="33">
        <f t="shared" si="207"/>
        <v>28</v>
      </c>
      <c r="O118" s="30">
        <f t="shared" si="208"/>
        <v>0</v>
      </c>
      <c r="P118" s="30">
        <f t="shared" si="209"/>
        <v>176.63651999999999</v>
      </c>
      <c r="Q118" s="31">
        <f t="shared" si="210"/>
        <v>0.02</v>
      </c>
      <c r="R118" s="34">
        <f>+P118/(100%-Q118)</f>
        <v>180.24134693877551</v>
      </c>
      <c r="S118" s="35"/>
      <c r="T118" s="36">
        <f>+M118*B118</f>
        <v>0</v>
      </c>
      <c r="U118" s="30">
        <f>+P118*B118</f>
        <v>1766.3652</v>
      </c>
      <c r="V118" s="30">
        <f>+J118*K118*B118</f>
        <v>112.46520000000001</v>
      </c>
    </row>
    <row r="119" spans="1:22" s="5" customFormat="1" ht="229.5" x14ac:dyDescent="0.2">
      <c r="A119" s="1"/>
      <c r="B119" s="43">
        <v>1</v>
      </c>
      <c r="C119" s="44" t="s">
        <v>28</v>
      </c>
      <c r="D119" s="4" t="s">
        <v>125</v>
      </c>
      <c r="E119" s="25">
        <f t="shared" ref="E119:E122" si="211">+R119</f>
        <v>2182.8612244897963</v>
      </c>
      <c r="F119" s="26">
        <f t="shared" ref="F119:F122" si="212">ROUND(E119*B119,2)</f>
        <v>2182.86</v>
      </c>
      <c r="G119" s="27"/>
      <c r="H119" s="28">
        <v>2003</v>
      </c>
      <c r="I119" s="29"/>
      <c r="J119" s="30">
        <f t="shared" ref="J119:J122" si="213">H119*(100%-I119)</f>
        <v>2003</v>
      </c>
      <c r="K119" s="31">
        <f t="shared" si="206"/>
        <v>6.8000000000000005E-2</v>
      </c>
      <c r="L119" s="30">
        <f t="shared" ref="L119:L122" si="214">+J119*(100%+K119)</f>
        <v>2139.2040000000002</v>
      </c>
      <c r="M119" s="32"/>
      <c r="N119" s="33">
        <f t="shared" si="207"/>
        <v>28</v>
      </c>
      <c r="O119" s="30">
        <f t="shared" si="208"/>
        <v>0</v>
      </c>
      <c r="P119" s="30">
        <f t="shared" si="209"/>
        <v>2139.2040000000002</v>
      </c>
      <c r="Q119" s="31">
        <f t="shared" si="210"/>
        <v>0.02</v>
      </c>
      <c r="R119" s="34">
        <f t="shared" ref="R119:R122" si="215">+P119/(100%-Q119)</f>
        <v>2182.8612244897963</v>
      </c>
      <c r="S119" s="35"/>
      <c r="T119" s="36">
        <f t="shared" ref="T119:T122" si="216">+M119*B119</f>
        <v>0</v>
      </c>
      <c r="U119" s="30">
        <f t="shared" ref="U119:U122" si="217">+P119*B119</f>
        <v>2139.2040000000002</v>
      </c>
      <c r="V119" s="30">
        <f t="shared" ref="V119:V122" si="218">+J119*K119*B119</f>
        <v>136.20400000000001</v>
      </c>
    </row>
    <row r="120" spans="1:22" s="5" customFormat="1" ht="12.75" x14ac:dyDescent="0.2">
      <c r="A120" s="1"/>
      <c r="B120" s="43">
        <v>1</v>
      </c>
      <c r="C120" s="44" t="s">
        <v>28</v>
      </c>
      <c r="D120" s="4" t="s">
        <v>77</v>
      </c>
      <c r="E120" s="25">
        <f t="shared" si="211"/>
        <v>335.6571428571429</v>
      </c>
      <c r="F120" s="26">
        <f t="shared" si="212"/>
        <v>335.66</v>
      </c>
      <c r="G120" s="27"/>
      <c r="H120" s="28">
        <v>308</v>
      </c>
      <c r="I120" s="29"/>
      <c r="J120" s="30">
        <f t="shared" si="213"/>
        <v>308</v>
      </c>
      <c r="K120" s="31">
        <f t="shared" si="206"/>
        <v>6.8000000000000005E-2</v>
      </c>
      <c r="L120" s="30">
        <f t="shared" si="214"/>
        <v>328.94400000000002</v>
      </c>
      <c r="M120" s="32"/>
      <c r="N120" s="33">
        <f t="shared" si="207"/>
        <v>28</v>
      </c>
      <c r="O120" s="30">
        <f t="shared" si="208"/>
        <v>0</v>
      </c>
      <c r="P120" s="30">
        <f t="shared" si="209"/>
        <v>328.94400000000002</v>
      </c>
      <c r="Q120" s="31">
        <f t="shared" si="210"/>
        <v>0.02</v>
      </c>
      <c r="R120" s="34">
        <f t="shared" si="215"/>
        <v>335.6571428571429</v>
      </c>
      <c r="S120" s="35"/>
      <c r="T120" s="36">
        <f t="shared" si="216"/>
        <v>0</v>
      </c>
      <c r="U120" s="30">
        <f t="shared" si="217"/>
        <v>328.94400000000002</v>
      </c>
      <c r="V120" s="30">
        <f t="shared" si="218"/>
        <v>20.944000000000003</v>
      </c>
    </row>
    <row r="121" spans="1:22" s="5" customFormat="1" ht="12.75" x14ac:dyDescent="0.2">
      <c r="A121" s="1"/>
      <c r="B121" s="43">
        <v>1</v>
      </c>
      <c r="C121" s="44" t="s">
        <v>28</v>
      </c>
      <c r="D121" s="4" t="s">
        <v>78</v>
      </c>
      <c r="E121" s="25">
        <f t="shared" si="211"/>
        <v>70.182857142857145</v>
      </c>
      <c r="F121" s="26">
        <f t="shared" si="212"/>
        <v>70.180000000000007</v>
      </c>
      <c r="G121" s="27"/>
      <c r="H121" s="28">
        <v>64.400000000000006</v>
      </c>
      <c r="I121" s="29"/>
      <c r="J121" s="30">
        <f t="shared" si="213"/>
        <v>64.400000000000006</v>
      </c>
      <c r="K121" s="31">
        <f t="shared" si="206"/>
        <v>6.8000000000000005E-2</v>
      </c>
      <c r="L121" s="30">
        <f t="shared" si="214"/>
        <v>68.779200000000003</v>
      </c>
      <c r="M121" s="32"/>
      <c r="N121" s="33">
        <f t="shared" si="207"/>
        <v>28</v>
      </c>
      <c r="O121" s="30">
        <f t="shared" si="208"/>
        <v>0</v>
      </c>
      <c r="P121" s="30">
        <f t="shared" si="209"/>
        <v>68.779200000000003</v>
      </c>
      <c r="Q121" s="31">
        <f t="shared" si="210"/>
        <v>0.02</v>
      </c>
      <c r="R121" s="34">
        <f t="shared" si="215"/>
        <v>70.182857142857145</v>
      </c>
      <c r="S121" s="35"/>
      <c r="T121" s="36">
        <f t="shared" si="216"/>
        <v>0</v>
      </c>
      <c r="U121" s="30">
        <f t="shared" si="217"/>
        <v>68.779200000000003</v>
      </c>
      <c r="V121" s="30">
        <f t="shared" si="218"/>
        <v>4.3792000000000009</v>
      </c>
    </row>
    <row r="122" spans="1:22" s="5" customFormat="1" ht="12.75" x14ac:dyDescent="0.2">
      <c r="A122" s="1"/>
      <c r="B122" s="43">
        <v>1</v>
      </c>
      <c r="C122" s="44" t="s">
        <v>28</v>
      </c>
      <c r="D122" s="4" t="s">
        <v>126</v>
      </c>
      <c r="E122" s="25">
        <f t="shared" si="211"/>
        <v>2724.4897959183672</v>
      </c>
      <c r="F122" s="26">
        <f t="shared" si="212"/>
        <v>2724.49</v>
      </c>
      <c r="G122" s="27"/>
      <c r="H122" s="42">
        <v>2500</v>
      </c>
      <c r="I122" s="29"/>
      <c r="J122" s="30">
        <f t="shared" si="213"/>
        <v>2500</v>
      </c>
      <c r="K122" s="31">
        <f t="shared" si="206"/>
        <v>6.8000000000000005E-2</v>
      </c>
      <c r="L122" s="30">
        <f t="shared" si="214"/>
        <v>2670</v>
      </c>
      <c r="M122" s="32"/>
      <c r="N122" s="33">
        <f t="shared" si="207"/>
        <v>28</v>
      </c>
      <c r="O122" s="30">
        <f t="shared" si="208"/>
        <v>0</v>
      </c>
      <c r="P122" s="30">
        <f t="shared" si="209"/>
        <v>2670</v>
      </c>
      <c r="Q122" s="31">
        <f t="shared" si="210"/>
        <v>0.02</v>
      </c>
      <c r="R122" s="34">
        <f t="shared" si="215"/>
        <v>2724.4897959183672</v>
      </c>
      <c r="S122" s="35"/>
      <c r="T122" s="36">
        <f t="shared" si="216"/>
        <v>0</v>
      </c>
      <c r="U122" s="30">
        <f t="shared" si="217"/>
        <v>2670</v>
      </c>
      <c r="V122" s="30">
        <f t="shared" si="218"/>
        <v>170</v>
      </c>
    </row>
    <row r="123" spans="1:22" s="5" customFormat="1" ht="25.5" x14ac:dyDescent="0.2">
      <c r="A123" s="1"/>
      <c r="B123" s="43">
        <v>4</v>
      </c>
      <c r="C123" s="44" t="s">
        <v>28</v>
      </c>
      <c r="D123" s="4" t="s">
        <v>29</v>
      </c>
      <c r="E123" s="25">
        <f>+R123</f>
        <v>16.074489795918367</v>
      </c>
      <c r="F123" s="26">
        <f>ROUND(E123*B123,2)</f>
        <v>64.3</v>
      </c>
      <c r="G123" s="27"/>
      <c r="H123" s="28">
        <v>14.75</v>
      </c>
      <c r="I123" s="29"/>
      <c r="J123" s="30">
        <f>H123*(100%-I123)</f>
        <v>14.75</v>
      </c>
      <c r="K123" s="31">
        <f t="shared" si="206"/>
        <v>6.8000000000000005E-2</v>
      </c>
      <c r="L123" s="30">
        <f>+J123*(100%+K123)</f>
        <v>15.753</v>
      </c>
      <c r="M123" s="32"/>
      <c r="N123" s="33">
        <f t="shared" si="207"/>
        <v>28</v>
      </c>
      <c r="O123" s="30">
        <f t="shared" si="208"/>
        <v>0</v>
      </c>
      <c r="P123" s="30">
        <f t="shared" si="209"/>
        <v>15.753</v>
      </c>
      <c r="Q123" s="31">
        <f t="shared" si="210"/>
        <v>0.02</v>
      </c>
      <c r="R123" s="34">
        <f>+P123/(100%-Q123)</f>
        <v>16.074489795918367</v>
      </c>
      <c r="S123" s="35"/>
      <c r="T123" s="36">
        <f>+M123*B123</f>
        <v>0</v>
      </c>
      <c r="U123" s="30">
        <f>+P123*B123</f>
        <v>63.012</v>
      </c>
      <c r="V123" s="30">
        <f>+J123*K123*B123</f>
        <v>4.0120000000000005</v>
      </c>
    </row>
    <row r="124" spans="1:22" s="5" customFormat="1" ht="63.75" x14ac:dyDescent="0.2">
      <c r="A124" s="1"/>
      <c r="B124" s="43">
        <v>75</v>
      </c>
      <c r="C124" s="44" t="s">
        <v>17</v>
      </c>
      <c r="D124" s="4" t="s">
        <v>30</v>
      </c>
      <c r="E124" s="25">
        <f>+R124</f>
        <v>1.9725306122448982</v>
      </c>
      <c r="F124" s="26">
        <f>ROUND(E124*B124,2)</f>
        <v>147.94</v>
      </c>
      <c r="G124" s="27"/>
      <c r="H124" s="28">
        <v>1.81</v>
      </c>
      <c r="I124" s="29"/>
      <c r="J124" s="30">
        <f>H124*(100%-I124)</f>
        <v>1.81</v>
      </c>
      <c r="K124" s="31">
        <f t="shared" si="206"/>
        <v>6.8000000000000005E-2</v>
      </c>
      <c r="L124" s="30">
        <f>+J124*(100%+K124)</f>
        <v>1.9330800000000001</v>
      </c>
      <c r="M124" s="32"/>
      <c r="N124" s="33">
        <f t="shared" si="207"/>
        <v>28</v>
      </c>
      <c r="O124" s="30">
        <f t="shared" si="208"/>
        <v>0</v>
      </c>
      <c r="P124" s="30">
        <f t="shared" si="209"/>
        <v>1.9330800000000001</v>
      </c>
      <c r="Q124" s="31">
        <f t="shared" si="210"/>
        <v>0.02</v>
      </c>
      <c r="R124" s="34">
        <f>+P124/(100%-Q124)</f>
        <v>1.9725306122448982</v>
      </c>
      <c r="S124" s="35"/>
      <c r="T124" s="36">
        <f>+M124*B124</f>
        <v>0</v>
      </c>
      <c r="U124" s="30">
        <f>+P124*B124</f>
        <v>144.98100000000002</v>
      </c>
      <c r="V124" s="30">
        <f>+J124*K124*B124</f>
        <v>9.2309999999999999</v>
      </c>
    </row>
    <row r="125" spans="1:22" s="5" customFormat="1" ht="63.75" x14ac:dyDescent="0.2">
      <c r="A125" s="1"/>
      <c r="B125" s="43">
        <v>75</v>
      </c>
      <c r="C125" s="44" t="s">
        <v>17</v>
      </c>
      <c r="D125" s="4" t="s">
        <v>32</v>
      </c>
      <c r="E125" s="25">
        <f t="shared" ref="E125" si="219">+R125</f>
        <v>2.9097551020408163</v>
      </c>
      <c r="F125" s="26">
        <f t="shared" ref="F125" si="220">ROUND(E125*B125,2)</f>
        <v>218.23</v>
      </c>
      <c r="G125" s="27"/>
      <c r="H125" s="28">
        <v>2.67</v>
      </c>
      <c r="I125" s="29"/>
      <c r="J125" s="30">
        <f t="shared" ref="J125" si="221">H125*(100%-I125)</f>
        <v>2.67</v>
      </c>
      <c r="K125" s="31">
        <f t="shared" si="206"/>
        <v>6.8000000000000005E-2</v>
      </c>
      <c r="L125" s="30">
        <f t="shared" ref="L125" si="222">+J125*(100%+K125)</f>
        <v>2.8515600000000001</v>
      </c>
      <c r="M125" s="32"/>
      <c r="N125" s="33">
        <f t="shared" si="207"/>
        <v>28</v>
      </c>
      <c r="O125" s="30">
        <f>+M125*N125</f>
        <v>0</v>
      </c>
      <c r="P125" s="30">
        <f>+O125+L125</f>
        <v>2.8515600000000001</v>
      </c>
      <c r="Q125" s="31">
        <f t="shared" si="210"/>
        <v>0.02</v>
      </c>
      <c r="R125" s="34">
        <f t="shared" ref="R125" si="223">+P125/(100%-Q125)</f>
        <v>2.9097551020408163</v>
      </c>
      <c r="S125" s="35"/>
      <c r="T125" s="36">
        <f t="shared" ref="T125" si="224">+M125*B125</f>
        <v>0</v>
      </c>
      <c r="U125" s="30">
        <f t="shared" ref="U125" si="225">+P125*B125</f>
        <v>213.86700000000002</v>
      </c>
      <c r="V125" s="30">
        <f t="shared" ref="V125" si="226">+J125*K125*B125</f>
        <v>13.616999999999999</v>
      </c>
    </row>
    <row r="126" spans="1:22" s="5" customFormat="1" ht="12.75" x14ac:dyDescent="0.2">
      <c r="A126" s="1"/>
      <c r="B126" s="43"/>
      <c r="C126" s="44"/>
      <c r="D126" s="7"/>
      <c r="E126" s="37"/>
      <c r="F126" s="38">
        <f>SUM(F115:F125)</f>
        <v>12806.74</v>
      </c>
      <c r="G126" s="27"/>
      <c r="H126" s="39">
        <f>100%-(U126/F126)</f>
        <v>2.000024986842841E-2</v>
      </c>
      <c r="I126" s="27"/>
      <c r="J126" s="27"/>
      <c r="K126" s="27"/>
      <c r="L126" s="27"/>
      <c r="M126" s="27"/>
      <c r="N126" s="27"/>
      <c r="O126" s="27"/>
      <c r="P126" s="27"/>
      <c r="Q126" s="27"/>
      <c r="R126" s="39"/>
      <c r="S126" s="27"/>
      <c r="T126" s="40">
        <f>SUM(T115:T125)</f>
        <v>0</v>
      </c>
      <c r="U126" s="41">
        <f>SUM(U115:U125)</f>
        <v>12550.602000000003</v>
      </c>
      <c r="V126" s="41">
        <f>SUM(V115:V125)</f>
        <v>799.10200000000009</v>
      </c>
    </row>
    <row r="127" spans="1:22" s="5" customFormat="1" ht="12.75" x14ac:dyDescent="0.2">
      <c r="A127" s="15" t="s">
        <v>84</v>
      </c>
      <c r="B127" s="68"/>
      <c r="C127" s="68"/>
      <c r="D127" s="70" t="s">
        <v>18</v>
      </c>
      <c r="E127" s="69"/>
      <c r="F127" s="69"/>
      <c r="G127" s="27"/>
      <c r="H127" s="27"/>
      <c r="I127" s="27"/>
      <c r="J127" s="27"/>
      <c r="K127" s="27"/>
      <c r="L127" s="27"/>
      <c r="M127" s="27"/>
      <c r="N127" s="27"/>
      <c r="O127" s="27"/>
      <c r="P127" s="27"/>
      <c r="Q127" s="27"/>
      <c r="R127" s="27"/>
      <c r="S127" s="27"/>
      <c r="T127" s="27"/>
      <c r="U127" s="27"/>
      <c r="V127" s="27"/>
    </row>
    <row r="128" spans="1:22" s="5" customFormat="1" ht="153" x14ac:dyDescent="0.2">
      <c r="A128" s="1"/>
      <c r="B128" s="43">
        <v>1</v>
      </c>
      <c r="C128" s="44" t="s">
        <v>19</v>
      </c>
      <c r="D128" s="4" t="s">
        <v>165</v>
      </c>
      <c r="E128" s="25">
        <f t="shared" ref="E128:E132" si="227">+R128</f>
        <v>30193.602367346943</v>
      </c>
      <c r="F128" s="26">
        <f t="shared" ref="F128:F132" si="228">ROUND(E128*B128,2)</f>
        <v>30193.599999999999</v>
      </c>
      <c r="G128" s="27"/>
      <c r="H128" s="28">
        <v>27705.74</v>
      </c>
      <c r="I128" s="29"/>
      <c r="J128" s="30">
        <f t="shared" ref="J128:J132" si="229">H128*(100%-I128)</f>
        <v>27705.74</v>
      </c>
      <c r="K128" s="31">
        <f>+K125</f>
        <v>6.8000000000000005E-2</v>
      </c>
      <c r="L128" s="30">
        <f t="shared" ref="L128:L132" si="230">+J128*(100%+K128)</f>
        <v>29589.730320000002</v>
      </c>
      <c r="M128" s="32"/>
      <c r="N128" s="33">
        <v>28</v>
      </c>
      <c r="O128" s="30">
        <f>+M128*N128</f>
        <v>0</v>
      </c>
      <c r="P128" s="30">
        <f>+O128+L128</f>
        <v>29589.730320000002</v>
      </c>
      <c r="Q128" s="31">
        <f>+Q125</f>
        <v>0.02</v>
      </c>
      <c r="R128" s="34">
        <f t="shared" ref="R128:R132" si="231">+P128/(100%-Q128)</f>
        <v>30193.602367346943</v>
      </c>
      <c r="S128" s="35"/>
      <c r="T128" s="36">
        <f t="shared" ref="T128:T132" si="232">+M128*B128</f>
        <v>0</v>
      </c>
      <c r="U128" s="30">
        <f t="shared" ref="U128:U132" si="233">+P128*B128</f>
        <v>29589.730320000002</v>
      </c>
      <c r="V128" s="30">
        <f t="shared" ref="V128:V132" si="234">+J128*K128*B128</f>
        <v>1883.9903200000003</v>
      </c>
    </row>
    <row r="129" spans="1:22" s="5" customFormat="1" ht="25.5" x14ac:dyDescent="0.2">
      <c r="A129" s="1"/>
      <c r="B129" s="43">
        <v>1</v>
      </c>
      <c r="C129" s="44" t="s">
        <v>135</v>
      </c>
      <c r="D129" s="4" t="s">
        <v>136</v>
      </c>
      <c r="E129" s="25">
        <f t="shared" si="227"/>
        <v>1525.7142857142858</v>
      </c>
      <c r="F129" s="26">
        <f t="shared" si="228"/>
        <v>1525.71</v>
      </c>
      <c r="G129" s="27"/>
      <c r="H129" s="28">
        <v>1400</v>
      </c>
      <c r="I129" s="29"/>
      <c r="J129" s="30">
        <f t="shared" si="229"/>
        <v>1400</v>
      </c>
      <c r="K129" s="31">
        <f>+K128</f>
        <v>6.8000000000000005E-2</v>
      </c>
      <c r="L129" s="30">
        <f t="shared" si="230"/>
        <v>1495.2</v>
      </c>
      <c r="M129" s="32"/>
      <c r="N129" s="33">
        <f>+N128</f>
        <v>28</v>
      </c>
      <c r="O129" s="30">
        <f>+M129*N129</f>
        <v>0</v>
      </c>
      <c r="P129" s="30">
        <f>+O129+L129</f>
        <v>1495.2</v>
      </c>
      <c r="Q129" s="31">
        <f>+Q128</f>
        <v>0.02</v>
      </c>
      <c r="R129" s="34">
        <f t="shared" si="231"/>
        <v>1525.7142857142858</v>
      </c>
      <c r="S129" s="35"/>
      <c r="T129" s="36">
        <f t="shared" si="232"/>
        <v>0</v>
      </c>
      <c r="U129" s="30">
        <f t="shared" si="233"/>
        <v>1495.2</v>
      </c>
      <c r="V129" s="30">
        <f t="shared" si="234"/>
        <v>95.2</v>
      </c>
    </row>
    <row r="130" spans="1:22" s="5" customFormat="1" ht="178.5" x14ac:dyDescent="0.2">
      <c r="A130" s="1"/>
      <c r="B130" s="43">
        <v>193.79</v>
      </c>
      <c r="C130" s="44" t="s">
        <v>20</v>
      </c>
      <c r="D130" s="4" t="s">
        <v>134</v>
      </c>
      <c r="E130" s="25">
        <f t="shared" si="227"/>
        <v>48.9645306122449</v>
      </c>
      <c r="F130" s="26">
        <f t="shared" si="228"/>
        <v>9488.84</v>
      </c>
      <c r="G130" s="27"/>
      <c r="H130" s="28">
        <v>44.93</v>
      </c>
      <c r="I130" s="29"/>
      <c r="J130" s="30">
        <f t="shared" si="229"/>
        <v>44.93</v>
      </c>
      <c r="K130" s="31">
        <f>+K129</f>
        <v>6.8000000000000005E-2</v>
      </c>
      <c r="L130" s="30">
        <f t="shared" si="230"/>
        <v>47.985240000000005</v>
      </c>
      <c r="M130" s="32"/>
      <c r="N130" s="33">
        <f>+N129</f>
        <v>28</v>
      </c>
      <c r="O130" s="30">
        <f t="shared" ref="O130:O132" si="235">+M130*N130</f>
        <v>0</v>
      </c>
      <c r="P130" s="30">
        <f t="shared" ref="P130:P132" si="236">+O130+L130</f>
        <v>47.985240000000005</v>
      </c>
      <c r="Q130" s="31">
        <f>+Q129</f>
        <v>0.02</v>
      </c>
      <c r="R130" s="34">
        <f t="shared" si="231"/>
        <v>48.9645306122449</v>
      </c>
      <c r="S130" s="35"/>
      <c r="T130" s="36">
        <f t="shared" si="232"/>
        <v>0</v>
      </c>
      <c r="U130" s="30">
        <f t="shared" si="233"/>
        <v>9299.0596596000014</v>
      </c>
      <c r="V130" s="30">
        <f t="shared" si="234"/>
        <v>592.07495960000006</v>
      </c>
    </row>
    <row r="131" spans="1:22" s="5" customFormat="1" ht="51" x14ac:dyDescent="0.2">
      <c r="A131" s="1"/>
      <c r="B131" s="43">
        <v>11</v>
      </c>
      <c r="C131" s="44" t="s">
        <v>19</v>
      </c>
      <c r="D131" s="4" t="s">
        <v>127</v>
      </c>
      <c r="E131" s="25">
        <f t="shared" si="227"/>
        <v>134.99302040816326</v>
      </c>
      <c r="F131" s="26">
        <f t="shared" si="228"/>
        <v>1484.92</v>
      </c>
      <c r="G131" s="27"/>
      <c r="H131" s="28">
        <v>123.87</v>
      </c>
      <c r="I131" s="29"/>
      <c r="J131" s="30">
        <f t="shared" si="229"/>
        <v>123.87</v>
      </c>
      <c r="K131" s="31">
        <f t="shared" ref="K131:K132" si="237">+K130</f>
        <v>6.8000000000000005E-2</v>
      </c>
      <c r="L131" s="30">
        <f t="shared" si="230"/>
        <v>132.29316</v>
      </c>
      <c r="M131" s="32"/>
      <c r="N131" s="33">
        <f t="shared" ref="N131" si="238">+N130</f>
        <v>28</v>
      </c>
      <c r="O131" s="30">
        <f t="shared" si="235"/>
        <v>0</v>
      </c>
      <c r="P131" s="30">
        <f t="shared" si="236"/>
        <v>132.29316</v>
      </c>
      <c r="Q131" s="31">
        <f t="shared" ref="Q131" si="239">+Q130</f>
        <v>0.02</v>
      </c>
      <c r="R131" s="34">
        <f t="shared" si="231"/>
        <v>134.99302040816326</v>
      </c>
      <c r="S131" s="35"/>
      <c r="T131" s="36">
        <f t="shared" si="232"/>
        <v>0</v>
      </c>
      <c r="U131" s="30">
        <f t="shared" si="233"/>
        <v>1455.2247600000001</v>
      </c>
      <c r="V131" s="30">
        <f t="shared" si="234"/>
        <v>92.65476000000001</v>
      </c>
    </row>
    <row r="132" spans="1:22" s="5" customFormat="1" ht="76.5" x14ac:dyDescent="0.2">
      <c r="A132" s="1"/>
      <c r="B132" s="43">
        <v>9</v>
      </c>
      <c r="C132" s="44" t="s">
        <v>19</v>
      </c>
      <c r="D132" s="4" t="s">
        <v>21</v>
      </c>
      <c r="E132" s="25">
        <f t="shared" si="227"/>
        <v>60.581755102040823</v>
      </c>
      <c r="F132" s="26">
        <f t="shared" si="228"/>
        <v>545.24</v>
      </c>
      <c r="G132" s="27"/>
      <c r="H132" s="28">
        <v>55.59</v>
      </c>
      <c r="I132" s="29"/>
      <c r="J132" s="30">
        <f t="shared" si="229"/>
        <v>55.59</v>
      </c>
      <c r="K132" s="31">
        <f t="shared" si="237"/>
        <v>6.8000000000000005E-2</v>
      </c>
      <c r="L132" s="30">
        <f t="shared" si="230"/>
        <v>59.370120000000007</v>
      </c>
      <c r="M132" s="32"/>
      <c r="N132" s="33">
        <f>+N128</f>
        <v>28</v>
      </c>
      <c r="O132" s="30">
        <f t="shared" si="235"/>
        <v>0</v>
      </c>
      <c r="P132" s="30">
        <f t="shared" si="236"/>
        <v>59.370120000000007</v>
      </c>
      <c r="Q132" s="31">
        <f>+Q128</f>
        <v>0.02</v>
      </c>
      <c r="R132" s="34">
        <f t="shared" si="231"/>
        <v>60.581755102040823</v>
      </c>
      <c r="S132" s="35"/>
      <c r="T132" s="36">
        <f t="shared" si="232"/>
        <v>0</v>
      </c>
      <c r="U132" s="30">
        <f t="shared" si="233"/>
        <v>534.33108000000004</v>
      </c>
      <c r="V132" s="30">
        <f t="shared" si="234"/>
        <v>34.021080000000005</v>
      </c>
    </row>
    <row r="133" spans="1:22" s="5" customFormat="1" ht="12.75" x14ac:dyDescent="0.2">
      <c r="A133" s="1"/>
      <c r="B133" s="43"/>
      <c r="C133" s="44"/>
      <c r="D133" s="7"/>
      <c r="E133" s="37"/>
      <c r="F133" s="38">
        <f>SUM(F127:F132)</f>
        <v>43238.30999999999</v>
      </c>
      <c r="G133" s="27"/>
      <c r="H133" s="39">
        <f>100%-(U133/F133)</f>
        <v>1.9999953291421124E-2</v>
      </c>
      <c r="I133" s="27"/>
      <c r="J133" s="27"/>
      <c r="K133" s="27"/>
      <c r="L133" s="27"/>
      <c r="M133" s="27"/>
      <c r="N133" s="27"/>
      <c r="O133" s="27"/>
      <c r="P133" s="27"/>
      <c r="Q133" s="27"/>
      <c r="R133" s="39"/>
      <c r="S133" s="27"/>
      <c r="T133" s="40">
        <f>SUM(T127:T132)</f>
        <v>0</v>
      </c>
      <c r="U133" s="41">
        <f>SUM(U127:U132)</f>
        <v>42373.545819600004</v>
      </c>
      <c r="V133" s="41">
        <f>SUM(V127:V132)</f>
        <v>2697.9411196000001</v>
      </c>
    </row>
    <row r="134" spans="1:22" s="5" customFormat="1" ht="12.75" x14ac:dyDescent="0.2">
      <c r="A134" s="15" t="s">
        <v>85</v>
      </c>
      <c r="B134" s="68"/>
      <c r="C134" s="68"/>
      <c r="D134" s="70" t="s">
        <v>128</v>
      </c>
      <c r="E134" s="69"/>
      <c r="F134" s="69"/>
      <c r="G134" s="27"/>
      <c r="H134" s="27"/>
      <c r="I134" s="27"/>
      <c r="J134" s="27"/>
      <c r="K134" s="27"/>
      <c r="L134" s="27"/>
      <c r="M134" s="27"/>
      <c r="N134" s="27"/>
      <c r="O134" s="27"/>
      <c r="P134" s="27"/>
      <c r="Q134" s="27"/>
      <c r="R134" s="27"/>
      <c r="S134" s="27"/>
      <c r="T134" s="27"/>
      <c r="U134" s="27"/>
      <c r="V134" s="27"/>
    </row>
    <row r="135" spans="1:22" s="5" customFormat="1" ht="58.5" x14ac:dyDescent="0.2">
      <c r="A135" s="1"/>
      <c r="B135" s="43">
        <v>1</v>
      </c>
      <c r="C135" s="44" t="s">
        <v>28</v>
      </c>
      <c r="D135" s="4" t="s">
        <v>177</v>
      </c>
      <c r="E135" s="25">
        <f t="shared" ref="E135:E136" si="240">+R135</f>
        <v>1307.7551020408164</v>
      </c>
      <c r="F135" s="26">
        <f t="shared" ref="F135:F136" si="241">ROUND(E135*B135,2)</f>
        <v>1307.76</v>
      </c>
      <c r="G135" s="27"/>
      <c r="H135" s="42">
        <v>1200</v>
      </c>
      <c r="I135" s="29"/>
      <c r="J135" s="30">
        <f t="shared" ref="J135:J136" si="242">H135*(100%-I135)</f>
        <v>1200</v>
      </c>
      <c r="K135" s="31">
        <f>+K125</f>
        <v>6.8000000000000005E-2</v>
      </c>
      <c r="L135" s="30">
        <f t="shared" ref="L135:L136" si="243">+J135*(100%+K135)</f>
        <v>1281.6000000000001</v>
      </c>
      <c r="M135" s="32"/>
      <c r="N135" s="33">
        <f>+N132</f>
        <v>28</v>
      </c>
      <c r="O135" s="30">
        <f>+M135*N135</f>
        <v>0</v>
      </c>
      <c r="P135" s="30">
        <f>+O135+L135</f>
        <v>1281.6000000000001</v>
      </c>
      <c r="Q135" s="31">
        <f>+Q125</f>
        <v>0.02</v>
      </c>
      <c r="R135" s="34">
        <f t="shared" ref="R135:R136" si="244">+P135/(100%-Q135)</f>
        <v>1307.7551020408164</v>
      </c>
      <c r="S135" s="35"/>
      <c r="T135" s="36">
        <f t="shared" ref="T135:T136" si="245">+M135*B135</f>
        <v>0</v>
      </c>
      <c r="U135" s="30">
        <f t="shared" ref="U135:U136" si="246">+P135*B135</f>
        <v>1281.6000000000001</v>
      </c>
      <c r="V135" s="30">
        <f t="shared" ref="V135:V136" si="247">+J135*K135*B135</f>
        <v>81.600000000000009</v>
      </c>
    </row>
    <row r="136" spans="1:22" s="5" customFormat="1" ht="59.25" x14ac:dyDescent="0.2">
      <c r="A136" s="1"/>
      <c r="B136" s="43">
        <v>5</v>
      </c>
      <c r="C136" s="44" t="s">
        <v>28</v>
      </c>
      <c r="D136" s="4" t="s">
        <v>168</v>
      </c>
      <c r="E136" s="25">
        <f t="shared" si="240"/>
        <v>90</v>
      </c>
      <c r="F136" s="26">
        <f t="shared" si="241"/>
        <v>450</v>
      </c>
      <c r="G136" s="27"/>
      <c r="H136" s="42">
        <v>90</v>
      </c>
      <c r="I136" s="29"/>
      <c r="J136" s="30">
        <f t="shared" si="242"/>
        <v>90</v>
      </c>
      <c r="K136" s="31">
        <f>+K126</f>
        <v>0</v>
      </c>
      <c r="L136" s="30">
        <f t="shared" si="243"/>
        <v>90</v>
      </c>
      <c r="M136" s="32"/>
      <c r="N136" s="33">
        <f>+N133</f>
        <v>0</v>
      </c>
      <c r="O136" s="30">
        <f>+M136*N136</f>
        <v>0</v>
      </c>
      <c r="P136" s="30">
        <f>+O136+L136</f>
        <v>90</v>
      </c>
      <c r="Q136" s="31">
        <f>+Q126</f>
        <v>0</v>
      </c>
      <c r="R136" s="34">
        <f t="shared" si="244"/>
        <v>90</v>
      </c>
      <c r="S136" s="35"/>
      <c r="T136" s="36">
        <f t="shared" si="245"/>
        <v>0</v>
      </c>
      <c r="U136" s="30">
        <f t="shared" si="246"/>
        <v>450</v>
      </c>
      <c r="V136" s="30">
        <f t="shared" si="247"/>
        <v>0</v>
      </c>
    </row>
    <row r="137" spans="1:22" s="5" customFormat="1" ht="51" x14ac:dyDescent="0.2">
      <c r="A137" s="1"/>
      <c r="B137" s="43">
        <v>80</v>
      </c>
      <c r="C137" s="44" t="s">
        <v>17</v>
      </c>
      <c r="D137" s="4" t="s">
        <v>23</v>
      </c>
      <c r="E137" s="25">
        <f>+R137</f>
        <v>1.5366122448979593</v>
      </c>
      <c r="F137" s="26">
        <f>ROUND(E137*B137,2)</f>
        <v>122.93</v>
      </c>
      <c r="G137" s="27"/>
      <c r="H137" s="28">
        <v>1.41</v>
      </c>
      <c r="I137" s="29"/>
      <c r="J137" s="30">
        <f>H137*(100%-I137)</f>
        <v>1.41</v>
      </c>
      <c r="K137" s="31">
        <f>+K135</f>
        <v>6.8000000000000005E-2</v>
      </c>
      <c r="L137" s="30">
        <f>+J137*(100%+K137)</f>
        <v>1.5058800000000001</v>
      </c>
      <c r="M137" s="32"/>
      <c r="N137" s="33">
        <f>+N135</f>
        <v>28</v>
      </c>
      <c r="O137" s="30">
        <f>+M137*N137</f>
        <v>0</v>
      </c>
      <c r="P137" s="30">
        <f>+O137+L137</f>
        <v>1.5058800000000001</v>
      </c>
      <c r="Q137" s="31">
        <f>+Q135</f>
        <v>0.02</v>
      </c>
      <c r="R137" s="34">
        <f>+P137/(100%-Q137)</f>
        <v>1.5366122448979593</v>
      </c>
      <c r="S137" s="35"/>
      <c r="T137" s="36">
        <f>+M137*B137</f>
        <v>0</v>
      </c>
      <c r="U137" s="30">
        <f>+P137*B137</f>
        <v>120.47040000000001</v>
      </c>
      <c r="V137" s="30">
        <f>+J137*K137*B137</f>
        <v>7.6704000000000008</v>
      </c>
    </row>
    <row r="138" spans="1:22" s="5" customFormat="1" ht="25.5" x14ac:dyDescent="0.2">
      <c r="A138" s="1"/>
      <c r="B138" s="43">
        <v>80</v>
      </c>
      <c r="C138" s="44" t="s">
        <v>17</v>
      </c>
      <c r="D138" s="4" t="s">
        <v>31</v>
      </c>
      <c r="E138" s="25">
        <f>+R138</f>
        <v>1.4494285714285715</v>
      </c>
      <c r="F138" s="26">
        <f>ROUND(E138*B138,2)</f>
        <v>115.95</v>
      </c>
      <c r="G138" s="27"/>
      <c r="H138" s="28">
        <v>1.33</v>
      </c>
      <c r="I138" s="29"/>
      <c r="J138" s="30">
        <f>H138*(100%-I138)</f>
        <v>1.33</v>
      </c>
      <c r="K138" s="31">
        <f t="shared" ref="K138:K147" si="248">+K137</f>
        <v>6.8000000000000005E-2</v>
      </c>
      <c r="L138" s="30">
        <f>+J138*(100%+K138)</f>
        <v>1.4204400000000001</v>
      </c>
      <c r="M138" s="32"/>
      <c r="N138" s="33">
        <f t="shared" ref="N138:N147" si="249">+N137</f>
        <v>28</v>
      </c>
      <c r="O138" s="30">
        <f>+M138*N138</f>
        <v>0</v>
      </c>
      <c r="P138" s="30">
        <f>+O138+L138</f>
        <v>1.4204400000000001</v>
      </c>
      <c r="Q138" s="31">
        <f t="shared" ref="Q138:Q147" si="250">+Q137</f>
        <v>0.02</v>
      </c>
      <c r="R138" s="34">
        <f>+P138/(100%-Q138)</f>
        <v>1.4494285714285715</v>
      </c>
      <c r="S138" s="35"/>
      <c r="T138" s="36">
        <f>+M138*B138</f>
        <v>0</v>
      </c>
      <c r="U138" s="30">
        <f>+P138*B138</f>
        <v>113.63520000000001</v>
      </c>
      <c r="V138" s="30">
        <f>+J138*K138*B138</f>
        <v>7.2352000000000007</v>
      </c>
    </row>
    <row r="139" spans="1:22" s="5" customFormat="1" ht="63.75" x14ac:dyDescent="0.2">
      <c r="A139" s="1"/>
      <c r="B139" s="43">
        <v>3</v>
      </c>
      <c r="C139" s="44" t="s">
        <v>28</v>
      </c>
      <c r="D139" s="4" t="s">
        <v>33</v>
      </c>
      <c r="E139" s="25">
        <f t="shared" ref="E139:E147" si="251">+R139</f>
        <v>94.703265306122475</v>
      </c>
      <c r="F139" s="26">
        <f t="shared" ref="F139:F147" si="252">ROUND(E139*B139,2)</f>
        <v>284.11</v>
      </c>
      <c r="G139" s="27"/>
      <c r="H139" s="28">
        <v>86.9</v>
      </c>
      <c r="I139" s="29"/>
      <c r="J139" s="30">
        <f t="shared" ref="J139:J147" si="253">H139*(100%-I139)</f>
        <v>86.9</v>
      </c>
      <c r="K139" s="31">
        <f t="shared" si="248"/>
        <v>6.8000000000000005E-2</v>
      </c>
      <c r="L139" s="30">
        <f t="shared" ref="L139:L147" si="254">+J139*(100%+K139)</f>
        <v>92.809200000000018</v>
      </c>
      <c r="M139" s="32"/>
      <c r="N139" s="33">
        <f t="shared" si="249"/>
        <v>28</v>
      </c>
      <c r="O139" s="30">
        <f t="shared" ref="O139:O147" si="255">+M139*N139</f>
        <v>0</v>
      </c>
      <c r="P139" s="30">
        <f t="shared" ref="P139:P147" si="256">+O139+L139</f>
        <v>92.809200000000018</v>
      </c>
      <c r="Q139" s="31">
        <f t="shared" si="250"/>
        <v>0.02</v>
      </c>
      <c r="R139" s="34">
        <f t="shared" ref="R139:R147" si="257">+P139/(100%-Q139)</f>
        <v>94.703265306122475</v>
      </c>
      <c r="S139" s="35"/>
      <c r="T139" s="36">
        <f t="shared" ref="T139:T147" si="258">+M139*B139</f>
        <v>0</v>
      </c>
      <c r="U139" s="30">
        <f t="shared" ref="U139:U147" si="259">+P139*B139</f>
        <v>278.42760000000004</v>
      </c>
      <c r="V139" s="30">
        <f t="shared" ref="V139:V147" si="260">+J139*K139*B139</f>
        <v>17.727600000000002</v>
      </c>
    </row>
    <row r="140" spans="1:22" s="5" customFormat="1" ht="63.75" x14ac:dyDescent="0.2">
      <c r="A140" s="1"/>
      <c r="B140" s="43">
        <v>1</v>
      </c>
      <c r="C140" s="44" t="s">
        <v>28</v>
      </c>
      <c r="D140" s="4" t="s">
        <v>34</v>
      </c>
      <c r="E140" s="25">
        <f t="shared" si="251"/>
        <v>101.01318367346938</v>
      </c>
      <c r="F140" s="26">
        <f t="shared" si="252"/>
        <v>101.01</v>
      </c>
      <c r="G140" s="27"/>
      <c r="H140" s="28">
        <v>92.69</v>
      </c>
      <c r="I140" s="29"/>
      <c r="J140" s="30">
        <f t="shared" si="253"/>
        <v>92.69</v>
      </c>
      <c r="K140" s="31">
        <f t="shared" si="248"/>
        <v>6.8000000000000005E-2</v>
      </c>
      <c r="L140" s="30">
        <f t="shared" si="254"/>
        <v>98.992919999999998</v>
      </c>
      <c r="M140" s="32"/>
      <c r="N140" s="33">
        <f t="shared" si="249"/>
        <v>28</v>
      </c>
      <c r="O140" s="30">
        <f t="shared" si="255"/>
        <v>0</v>
      </c>
      <c r="P140" s="30">
        <f t="shared" si="256"/>
        <v>98.992919999999998</v>
      </c>
      <c r="Q140" s="31">
        <f t="shared" si="250"/>
        <v>0.02</v>
      </c>
      <c r="R140" s="34">
        <f t="shared" si="257"/>
        <v>101.01318367346938</v>
      </c>
      <c r="S140" s="35"/>
      <c r="T140" s="36">
        <f t="shared" si="258"/>
        <v>0</v>
      </c>
      <c r="U140" s="30">
        <f t="shared" si="259"/>
        <v>98.992919999999998</v>
      </c>
      <c r="V140" s="30">
        <f t="shared" si="260"/>
        <v>6.3029200000000003</v>
      </c>
    </row>
    <row r="141" spans="1:22" s="5" customFormat="1" ht="38.25" x14ac:dyDescent="0.2">
      <c r="A141" s="1"/>
      <c r="B141" s="43">
        <v>4</v>
      </c>
      <c r="C141" s="44" t="s">
        <v>28</v>
      </c>
      <c r="D141" s="4" t="s">
        <v>35</v>
      </c>
      <c r="E141" s="25">
        <f t="shared" si="251"/>
        <v>18.254081632653062</v>
      </c>
      <c r="F141" s="26">
        <f t="shared" si="252"/>
        <v>73.02</v>
      </c>
      <c r="G141" s="27"/>
      <c r="H141" s="28">
        <v>16.75</v>
      </c>
      <c r="I141" s="29"/>
      <c r="J141" s="30">
        <f t="shared" si="253"/>
        <v>16.75</v>
      </c>
      <c r="K141" s="31">
        <f t="shared" si="248"/>
        <v>6.8000000000000005E-2</v>
      </c>
      <c r="L141" s="30">
        <f t="shared" si="254"/>
        <v>17.888999999999999</v>
      </c>
      <c r="M141" s="32"/>
      <c r="N141" s="33">
        <f t="shared" si="249"/>
        <v>28</v>
      </c>
      <c r="O141" s="30">
        <f t="shared" si="255"/>
        <v>0</v>
      </c>
      <c r="P141" s="30">
        <f t="shared" si="256"/>
        <v>17.888999999999999</v>
      </c>
      <c r="Q141" s="31">
        <f t="shared" si="250"/>
        <v>0.02</v>
      </c>
      <c r="R141" s="34">
        <f t="shared" si="257"/>
        <v>18.254081632653062</v>
      </c>
      <c r="S141" s="35"/>
      <c r="T141" s="36">
        <f t="shared" si="258"/>
        <v>0</v>
      </c>
      <c r="U141" s="30">
        <f t="shared" si="259"/>
        <v>71.555999999999997</v>
      </c>
      <c r="V141" s="30">
        <f t="shared" si="260"/>
        <v>4.556</v>
      </c>
    </row>
    <row r="142" spans="1:22" s="5" customFormat="1" ht="38.25" x14ac:dyDescent="0.2">
      <c r="A142" s="1"/>
      <c r="B142" s="43">
        <v>2</v>
      </c>
      <c r="C142" s="44" t="s">
        <v>7</v>
      </c>
      <c r="D142" s="4" t="s">
        <v>36</v>
      </c>
      <c r="E142" s="25">
        <f t="shared" si="251"/>
        <v>86.431714285714307</v>
      </c>
      <c r="F142" s="26">
        <f t="shared" si="252"/>
        <v>172.86</v>
      </c>
      <c r="G142" s="27"/>
      <c r="H142" s="28">
        <v>79.31</v>
      </c>
      <c r="I142" s="29"/>
      <c r="J142" s="30">
        <f t="shared" si="253"/>
        <v>79.31</v>
      </c>
      <c r="K142" s="31">
        <f t="shared" si="248"/>
        <v>6.8000000000000005E-2</v>
      </c>
      <c r="L142" s="30">
        <f t="shared" si="254"/>
        <v>84.703080000000014</v>
      </c>
      <c r="M142" s="32"/>
      <c r="N142" s="33">
        <f t="shared" si="249"/>
        <v>28</v>
      </c>
      <c r="O142" s="30">
        <f t="shared" si="255"/>
        <v>0</v>
      </c>
      <c r="P142" s="30">
        <f t="shared" si="256"/>
        <v>84.703080000000014</v>
      </c>
      <c r="Q142" s="31">
        <f t="shared" si="250"/>
        <v>0.02</v>
      </c>
      <c r="R142" s="34">
        <f t="shared" si="257"/>
        <v>86.431714285714307</v>
      </c>
      <c r="S142" s="35"/>
      <c r="T142" s="36">
        <f t="shared" si="258"/>
        <v>0</v>
      </c>
      <c r="U142" s="30">
        <f t="shared" si="259"/>
        <v>169.40616000000003</v>
      </c>
      <c r="V142" s="30">
        <f t="shared" si="260"/>
        <v>10.786160000000001</v>
      </c>
    </row>
    <row r="143" spans="1:22" s="5" customFormat="1" ht="51" x14ac:dyDescent="0.2">
      <c r="A143" s="1"/>
      <c r="B143" s="43">
        <v>6</v>
      </c>
      <c r="C143" s="44" t="s">
        <v>7</v>
      </c>
      <c r="D143" s="4" t="s">
        <v>37</v>
      </c>
      <c r="E143" s="25">
        <f t="shared" si="251"/>
        <v>56.462326530612252</v>
      </c>
      <c r="F143" s="26">
        <f t="shared" si="252"/>
        <v>338.77</v>
      </c>
      <c r="G143" s="27"/>
      <c r="H143" s="28">
        <v>51.81</v>
      </c>
      <c r="I143" s="29"/>
      <c r="J143" s="30">
        <f t="shared" si="253"/>
        <v>51.81</v>
      </c>
      <c r="K143" s="31">
        <f t="shared" si="248"/>
        <v>6.8000000000000005E-2</v>
      </c>
      <c r="L143" s="30">
        <f t="shared" si="254"/>
        <v>55.333080000000002</v>
      </c>
      <c r="M143" s="32"/>
      <c r="N143" s="33">
        <f t="shared" si="249"/>
        <v>28</v>
      </c>
      <c r="O143" s="30">
        <f t="shared" si="255"/>
        <v>0</v>
      </c>
      <c r="P143" s="30">
        <f t="shared" si="256"/>
        <v>55.333080000000002</v>
      </c>
      <c r="Q143" s="31">
        <f t="shared" si="250"/>
        <v>0.02</v>
      </c>
      <c r="R143" s="34">
        <f t="shared" si="257"/>
        <v>56.462326530612252</v>
      </c>
      <c r="S143" s="35"/>
      <c r="T143" s="36">
        <f t="shared" si="258"/>
        <v>0</v>
      </c>
      <c r="U143" s="30">
        <f t="shared" si="259"/>
        <v>331.99848000000003</v>
      </c>
      <c r="V143" s="30">
        <f t="shared" si="260"/>
        <v>21.138480000000001</v>
      </c>
    </row>
    <row r="144" spans="1:22" s="5" customFormat="1" ht="38.25" x14ac:dyDescent="0.2">
      <c r="A144" s="1"/>
      <c r="B144" s="43">
        <v>4</v>
      </c>
      <c r="C144" s="44" t="s">
        <v>28</v>
      </c>
      <c r="D144" s="4" t="s">
        <v>38</v>
      </c>
      <c r="E144" s="25">
        <f t="shared" si="251"/>
        <v>12.478163265306122</v>
      </c>
      <c r="F144" s="26">
        <f t="shared" si="252"/>
        <v>49.91</v>
      </c>
      <c r="G144" s="27"/>
      <c r="H144" s="28">
        <v>11.45</v>
      </c>
      <c r="I144" s="29"/>
      <c r="J144" s="30">
        <f t="shared" si="253"/>
        <v>11.45</v>
      </c>
      <c r="K144" s="31">
        <f t="shared" si="248"/>
        <v>6.8000000000000005E-2</v>
      </c>
      <c r="L144" s="30">
        <f t="shared" si="254"/>
        <v>12.2286</v>
      </c>
      <c r="M144" s="32"/>
      <c r="N144" s="33">
        <f t="shared" si="249"/>
        <v>28</v>
      </c>
      <c r="O144" s="30">
        <f t="shared" si="255"/>
        <v>0</v>
      </c>
      <c r="P144" s="30">
        <f t="shared" si="256"/>
        <v>12.2286</v>
      </c>
      <c r="Q144" s="31">
        <f t="shared" si="250"/>
        <v>0.02</v>
      </c>
      <c r="R144" s="34">
        <f t="shared" si="257"/>
        <v>12.478163265306122</v>
      </c>
      <c r="S144" s="35"/>
      <c r="T144" s="36">
        <f t="shared" si="258"/>
        <v>0</v>
      </c>
      <c r="U144" s="30">
        <f t="shared" si="259"/>
        <v>48.914400000000001</v>
      </c>
      <c r="V144" s="30">
        <f t="shared" si="260"/>
        <v>3.1143999999999998</v>
      </c>
    </row>
    <row r="145" spans="1:22" s="5" customFormat="1" ht="38.25" x14ac:dyDescent="0.2">
      <c r="A145" s="1"/>
      <c r="B145" s="43">
        <v>4</v>
      </c>
      <c r="C145" s="44" t="s">
        <v>28</v>
      </c>
      <c r="D145" s="4" t="s">
        <v>39</v>
      </c>
      <c r="E145" s="25">
        <f t="shared" si="251"/>
        <v>12.478163265306122</v>
      </c>
      <c r="F145" s="26">
        <f t="shared" si="252"/>
        <v>49.91</v>
      </c>
      <c r="G145" s="27"/>
      <c r="H145" s="28">
        <v>11.45</v>
      </c>
      <c r="I145" s="29"/>
      <c r="J145" s="30">
        <f t="shared" si="253"/>
        <v>11.45</v>
      </c>
      <c r="K145" s="31">
        <f t="shared" si="248"/>
        <v>6.8000000000000005E-2</v>
      </c>
      <c r="L145" s="30">
        <f t="shared" si="254"/>
        <v>12.2286</v>
      </c>
      <c r="M145" s="32"/>
      <c r="N145" s="33">
        <f t="shared" si="249"/>
        <v>28</v>
      </c>
      <c r="O145" s="30">
        <f t="shared" si="255"/>
        <v>0</v>
      </c>
      <c r="P145" s="30">
        <f t="shared" si="256"/>
        <v>12.2286</v>
      </c>
      <c r="Q145" s="31">
        <f t="shared" si="250"/>
        <v>0.02</v>
      </c>
      <c r="R145" s="34">
        <f t="shared" si="257"/>
        <v>12.478163265306122</v>
      </c>
      <c r="S145" s="35"/>
      <c r="T145" s="36">
        <f t="shared" si="258"/>
        <v>0</v>
      </c>
      <c r="U145" s="30">
        <f t="shared" si="259"/>
        <v>48.914400000000001</v>
      </c>
      <c r="V145" s="30">
        <f t="shared" si="260"/>
        <v>3.1143999999999998</v>
      </c>
    </row>
    <row r="146" spans="1:22" s="5" customFormat="1" ht="51" x14ac:dyDescent="0.2">
      <c r="A146" s="1"/>
      <c r="B146" s="43">
        <v>4</v>
      </c>
      <c r="C146" s="44" t="s">
        <v>28</v>
      </c>
      <c r="D146" s="4" t="s">
        <v>40</v>
      </c>
      <c r="E146" s="25">
        <f t="shared" si="251"/>
        <v>12.478163265306122</v>
      </c>
      <c r="F146" s="26">
        <f t="shared" si="252"/>
        <v>49.91</v>
      </c>
      <c r="G146" s="27"/>
      <c r="H146" s="28">
        <v>11.45</v>
      </c>
      <c r="I146" s="29"/>
      <c r="J146" s="30">
        <f t="shared" si="253"/>
        <v>11.45</v>
      </c>
      <c r="K146" s="31">
        <f t="shared" si="248"/>
        <v>6.8000000000000005E-2</v>
      </c>
      <c r="L146" s="30">
        <f t="shared" si="254"/>
        <v>12.2286</v>
      </c>
      <c r="M146" s="32"/>
      <c r="N146" s="33">
        <f t="shared" si="249"/>
        <v>28</v>
      </c>
      <c r="O146" s="30">
        <f t="shared" si="255"/>
        <v>0</v>
      </c>
      <c r="P146" s="30">
        <f t="shared" si="256"/>
        <v>12.2286</v>
      </c>
      <c r="Q146" s="31">
        <f t="shared" si="250"/>
        <v>0.02</v>
      </c>
      <c r="R146" s="34">
        <f t="shared" si="257"/>
        <v>12.478163265306122</v>
      </c>
      <c r="S146" s="35"/>
      <c r="T146" s="36">
        <f t="shared" si="258"/>
        <v>0</v>
      </c>
      <c r="U146" s="30">
        <f t="shared" si="259"/>
        <v>48.914400000000001</v>
      </c>
      <c r="V146" s="30">
        <f t="shared" si="260"/>
        <v>3.1143999999999998</v>
      </c>
    </row>
    <row r="147" spans="1:22" s="5" customFormat="1" ht="51" x14ac:dyDescent="0.2">
      <c r="A147" s="1"/>
      <c r="B147" s="43">
        <v>25</v>
      </c>
      <c r="C147" s="44" t="s">
        <v>7</v>
      </c>
      <c r="D147" s="4" t="s">
        <v>41</v>
      </c>
      <c r="E147" s="25">
        <f t="shared" si="251"/>
        <v>10.483836734693877</v>
      </c>
      <c r="F147" s="26">
        <f t="shared" si="252"/>
        <v>262.10000000000002</v>
      </c>
      <c r="G147" s="27"/>
      <c r="H147" s="28">
        <v>9.6199999999999992</v>
      </c>
      <c r="I147" s="29"/>
      <c r="J147" s="30">
        <f t="shared" si="253"/>
        <v>9.6199999999999992</v>
      </c>
      <c r="K147" s="31">
        <f t="shared" si="248"/>
        <v>6.8000000000000005E-2</v>
      </c>
      <c r="L147" s="30">
        <f t="shared" si="254"/>
        <v>10.27416</v>
      </c>
      <c r="M147" s="32"/>
      <c r="N147" s="33">
        <f t="shared" si="249"/>
        <v>28</v>
      </c>
      <c r="O147" s="30">
        <f t="shared" si="255"/>
        <v>0</v>
      </c>
      <c r="P147" s="30">
        <f t="shared" si="256"/>
        <v>10.27416</v>
      </c>
      <c r="Q147" s="31">
        <f t="shared" si="250"/>
        <v>0.02</v>
      </c>
      <c r="R147" s="34">
        <f t="shared" si="257"/>
        <v>10.483836734693877</v>
      </c>
      <c r="S147" s="35"/>
      <c r="T147" s="36">
        <f t="shared" si="258"/>
        <v>0</v>
      </c>
      <c r="U147" s="30">
        <f t="shared" si="259"/>
        <v>256.85399999999998</v>
      </c>
      <c r="V147" s="30">
        <f t="shared" si="260"/>
        <v>16.353999999999999</v>
      </c>
    </row>
    <row r="148" spans="1:22" s="5" customFormat="1" ht="12.75" x14ac:dyDescent="0.25">
      <c r="A148" s="1"/>
      <c r="B148" s="2"/>
      <c r="C148" s="3"/>
      <c r="D148" s="7"/>
      <c r="E148" s="16"/>
      <c r="F148" s="17">
        <f>SUM(F134:F147)</f>
        <v>3378.24</v>
      </c>
      <c r="H148" s="18">
        <f>100%-(U148/F148)</f>
        <v>1.733329781187809E-2</v>
      </c>
      <c r="R148" s="18"/>
      <c r="T148" s="19">
        <f>SUM(T134:T147)</f>
        <v>0</v>
      </c>
      <c r="U148" s="20">
        <f>SUM(U134:U147)</f>
        <v>3319.6839600000008</v>
      </c>
      <c r="V148" s="20">
        <f>SUM(V134:V147)</f>
        <v>182.71395999999999</v>
      </c>
    </row>
    <row r="149" spans="1:22" s="5" customFormat="1" ht="12.75" x14ac:dyDescent="0.25">
      <c r="A149" s="1"/>
      <c r="B149" s="2"/>
      <c r="C149" s="3"/>
      <c r="D149" s="7"/>
      <c r="E149" s="16"/>
      <c r="F149" s="17"/>
      <c r="H149" s="18"/>
      <c r="R149" s="18"/>
      <c r="T149" s="19"/>
      <c r="U149" s="20"/>
      <c r="V149" s="20"/>
    </row>
    <row r="150" spans="1:22" s="5" customFormat="1" ht="12.75" x14ac:dyDescent="0.25">
      <c r="A150" s="1"/>
      <c r="B150" s="65"/>
      <c r="C150" s="65"/>
      <c r="D150" s="73" t="s">
        <v>73</v>
      </c>
      <c r="E150" s="74"/>
      <c r="F150" s="75">
        <f>+F148+F133+F126+F114+F96+F89+F73</f>
        <v>106159.89999999998</v>
      </c>
      <c r="H150" s="18"/>
      <c r="R150" s="18"/>
      <c r="T150" s="19">
        <f>+T148+T133+T126+T114+T96+T89+T73</f>
        <v>51.7</v>
      </c>
      <c r="U150" s="20">
        <f>+U73+U148+U126+U114+U133+U17</f>
        <v>90060.609099600013</v>
      </c>
      <c r="V150" s="20">
        <f>+V73+V148+V126+V114+V133+V17</f>
        <v>5705.5443996000004</v>
      </c>
    </row>
    <row r="151" spans="1:22" s="5" customFormat="1" ht="12.75" hidden="1" x14ac:dyDescent="0.25">
      <c r="A151" s="1"/>
      <c r="B151" s="2"/>
      <c r="C151" s="3"/>
      <c r="D151" s="7"/>
      <c r="E151" s="16"/>
      <c r="F151" s="17"/>
      <c r="H151" s="18"/>
      <c r="R151" s="18"/>
      <c r="T151" s="19"/>
      <c r="U151" s="20"/>
      <c r="V151" s="20"/>
    </row>
    <row r="152" spans="1:22" s="5" customFormat="1" ht="12.75" x14ac:dyDescent="0.25">
      <c r="A152" s="1"/>
      <c r="B152" s="57"/>
      <c r="C152" s="57"/>
      <c r="D152" s="52" t="s">
        <v>70</v>
      </c>
      <c r="E152" s="53"/>
      <c r="F152" s="54">
        <f>+F150+F53</f>
        <v>188172.52999999997</v>
      </c>
      <c r="H152" s="18">
        <f>100%-(U152/F152)</f>
        <v>9.5303607392640988E-2</v>
      </c>
      <c r="R152" s="18"/>
      <c r="T152" s="19">
        <f>+T150+T53</f>
        <v>51.7</v>
      </c>
      <c r="U152" s="20">
        <f>+U150+U53</f>
        <v>170239.00907880001</v>
      </c>
      <c r="V152" s="20">
        <f>+V150+V53</f>
        <v>10580.479978800002</v>
      </c>
    </row>
    <row r="153" spans="1:22" s="5" customFormat="1" ht="12.75" x14ac:dyDescent="0.25">
      <c r="A153" s="1"/>
      <c r="B153" s="2"/>
      <c r="C153" s="3"/>
      <c r="D153" s="7"/>
      <c r="E153" s="16"/>
      <c r="F153" s="17"/>
      <c r="H153" s="18"/>
      <c r="R153" s="18"/>
      <c r="T153" s="19"/>
      <c r="U153" s="20"/>
      <c r="V153" s="20"/>
    </row>
    <row r="154" spans="1:22" s="5" customFormat="1" ht="12.75" x14ac:dyDescent="0.25">
      <c r="A154" s="1"/>
      <c r="B154" s="2"/>
      <c r="C154" s="3"/>
      <c r="D154" s="4" t="s">
        <v>181</v>
      </c>
      <c r="E154" s="21">
        <v>0.02</v>
      </c>
      <c r="F154" s="16">
        <f>ROUND(E154*F152,2)</f>
        <v>3763.45</v>
      </c>
      <c r="H154" s="18"/>
      <c r="R154" s="18"/>
      <c r="T154" s="19"/>
      <c r="U154" s="20"/>
      <c r="V154" s="20"/>
    </row>
    <row r="155" spans="1:22" s="5" customFormat="1" ht="12.75" x14ac:dyDescent="0.25">
      <c r="A155" s="1"/>
      <c r="B155" s="2"/>
      <c r="C155" s="3"/>
      <c r="D155" s="4" t="s">
        <v>129</v>
      </c>
      <c r="E155" s="21">
        <v>0.02</v>
      </c>
      <c r="F155" s="16">
        <f>ROUND(E155*F152,2)</f>
        <v>3763.45</v>
      </c>
      <c r="H155" s="18"/>
      <c r="R155" s="18"/>
      <c r="T155" s="19"/>
      <c r="U155" s="20"/>
      <c r="V155" s="20"/>
    </row>
    <row r="156" spans="1:22" s="5" customFormat="1" ht="12.75" x14ac:dyDescent="0.25">
      <c r="A156" s="1"/>
      <c r="B156" s="57"/>
      <c r="C156" s="57"/>
      <c r="D156" s="52" t="s">
        <v>130</v>
      </c>
      <c r="E156" s="53"/>
      <c r="F156" s="54">
        <f>F155+F154+F152</f>
        <v>195699.42999999996</v>
      </c>
      <c r="H156" s="18">
        <f>100%-(U152/F156)</f>
        <v>0.13009961715882346</v>
      </c>
      <c r="R156" s="18"/>
      <c r="T156" s="19"/>
      <c r="U156" s="20"/>
      <c r="V156" s="20"/>
    </row>
    <row r="157" spans="1:22" s="5" customFormat="1" ht="12.75" x14ac:dyDescent="0.25">
      <c r="A157" s="1"/>
      <c r="B157" s="2"/>
      <c r="C157" s="3"/>
      <c r="D157" s="7" t="s">
        <v>131</v>
      </c>
      <c r="E157" s="21">
        <v>0.13</v>
      </c>
      <c r="F157" s="16">
        <f>ROUND(E157*F156,2)</f>
        <v>25440.93</v>
      </c>
      <c r="H157" s="18"/>
      <c r="R157" s="18"/>
      <c r="T157" s="19"/>
      <c r="U157" s="20"/>
      <c r="V157" s="20"/>
    </row>
    <row r="158" spans="1:22" s="5" customFormat="1" ht="12.75" x14ac:dyDescent="0.25">
      <c r="A158" s="1"/>
      <c r="B158" s="2"/>
      <c r="C158" s="3"/>
      <c r="D158" s="7" t="s">
        <v>71</v>
      </c>
      <c r="E158" s="21">
        <v>0.06</v>
      </c>
      <c r="F158" s="16">
        <f>ROUND(E158*F156,2)</f>
        <v>11741.97</v>
      </c>
      <c r="H158" s="18"/>
      <c r="R158" s="18"/>
      <c r="T158" s="19"/>
      <c r="U158" s="20"/>
      <c r="V158" s="20"/>
    </row>
    <row r="159" spans="1:22" s="5" customFormat="1" ht="12.75" x14ac:dyDescent="0.25">
      <c r="A159" s="1"/>
      <c r="B159" s="57"/>
      <c r="C159" s="57"/>
      <c r="D159" s="52" t="s">
        <v>72</v>
      </c>
      <c r="E159" s="53"/>
      <c r="F159" s="54">
        <f>+F158+F157+F156</f>
        <v>232882.32999999996</v>
      </c>
      <c r="H159" s="18">
        <f>100%-(U152/F159)</f>
        <v>0.26899130097676349</v>
      </c>
      <c r="R159" s="18"/>
      <c r="T159" s="19"/>
      <c r="U159" s="20"/>
      <c r="V159" s="20"/>
    </row>
    <row r="160" spans="1:22" s="5" customFormat="1" ht="12.75" x14ac:dyDescent="0.25">
      <c r="A160" s="1"/>
      <c r="B160" s="2"/>
      <c r="C160" s="3"/>
      <c r="D160" s="7" t="str">
        <f>"4% ICIO (Taxa Obres) sobre "&amp;F156</f>
        <v>4% ICIO (Taxa Obres) sobre 195699,43</v>
      </c>
      <c r="E160" s="21">
        <v>0.04</v>
      </c>
      <c r="F160" s="16">
        <f>ROUND(E160*F156,2)</f>
        <v>7827.98</v>
      </c>
      <c r="H160" s="18"/>
      <c r="R160" s="18"/>
      <c r="T160" s="19"/>
      <c r="U160" s="20"/>
      <c r="V160" s="20"/>
    </row>
    <row r="161" spans="1:22" s="5" customFormat="1" ht="12.75" x14ac:dyDescent="0.25">
      <c r="A161" s="1"/>
      <c r="B161" s="2"/>
      <c r="C161" s="3"/>
      <c r="D161" s="7" t="str">
        <f>"21% IVA vigent sobre "&amp;F159</f>
        <v>21% IVA vigent sobre 232882,33</v>
      </c>
      <c r="E161" s="21">
        <v>0.21</v>
      </c>
      <c r="F161" s="16">
        <f>ROUND(E161*F159,2)</f>
        <v>48905.29</v>
      </c>
      <c r="H161" s="18"/>
      <c r="R161" s="18"/>
      <c r="T161" s="19"/>
      <c r="U161" s="20"/>
      <c r="V161" s="20"/>
    </row>
    <row r="162" spans="1:22" x14ac:dyDescent="0.25">
      <c r="B162" s="60"/>
      <c r="C162" s="60"/>
      <c r="D162" s="52" t="s">
        <v>175</v>
      </c>
      <c r="E162" s="53"/>
      <c r="F162" s="54">
        <f>+F161+F160+F159</f>
        <v>289615.59999999998</v>
      </c>
    </row>
  </sheetData>
  <mergeCells count="2">
    <mergeCell ref="E1:E3"/>
    <mergeCell ref="F1:F3"/>
  </mergeCells>
  <pageMargins left="0.70866141732283472" right="0.31496062992125984" top="0.74803149606299213" bottom="0.74803149606299213" header="0.31496062992125984" footer="0.31496062992125984"/>
  <pageSetup paperSize="9" scale="94" fitToHeight="10" orientation="portrait" horizontalDpi="1200" verticalDpi="1200" r:id="rId1"/>
  <headerFooter>
    <oddFooter xml:space="preserve">&amp;RPàg. &amp;P/&amp;N </oddFooter>
  </headerFooter>
  <rowBreaks count="1" manualBreakCount="1">
    <brk id="89"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tabSelected="1" view="pageBreakPreview" zoomScaleNormal="150" zoomScaleSheetLayoutView="100" workbookViewId="0">
      <pane ySplit="2" topLeftCell="A3" activePane="bottomLeft" state="frozen"/>
      <selection pane="bottomLeft" activeCell="A3" sqref="A3:B35"/>
    </sheetView>
  </sheetViews>
  <sheetFormatPr baseColWidth="10" defaultRowHeight="15" x14ac:dyDescent="0.25"/>
  <cols>
    <col min="1" max="1" width="62.42578125" style="91" customWidth="1"/>
    <col min="2" max="2" width="13.85546875" style="24" bestFit="1" customWidth="1"/>
    <col min="3" max="3" width="4.28515625" style="24" customWidth="1"/>
    <col min="4" max="16384" width="11.42578125" style="24"/>
  </cols>
  <sheetData>
    <row r="1" spans="1:3" s="5" customFormat="1" ht="12.75" x14ac:dyDescent="0.25">
      <c r="A1" s="85"/>
    </row>
    <row r="2" spans="1:3" s="5" customFormat="1" ht="12.75" hidden="1" customHeight="1" x14ac:dyDescent="0.25">
      <c r="A2" s="86"/>
      <c r="B2" s="49"/>
    </row>
    <row r="3" spans="1:3" s="5" customFormat="1" ht="12.75" customHeight="1" x14ac:dyDescent="0.25">
      <c r="A3" s="87" t="s">
        <v>183</v>
      </c>
      <c r="B3" s="48" t="s">
        <v>182</v>
      </c>
    </row>
    <row r="4" spans="1:3" s="96" customFormat="1" ht="12.75" customHeight="1" x14ac:dyDescent="0.25">
      <c r="A4" s="94"/>
      <c r="B4" s="95"/>
    </row>
    <row r="5" spans="1:3" s="5" customFormat="1" ht="12.75" x14ac:dyDescent="0.25">
      <c r="A5" s="88" t="s">
        <v>44</v>
      </c>
      <c r="B5" s="92"/>
    </row>
    <row r="6" spans="1:3" s="5" customFormat="1" ht="12.75" x14ac:dyDescent="0.2">
      <c r="A6" s="93" t="s">
        <v>49</v>
      </c>
      <c r="B6" s="84">
        <v>5601.0599999999995</v>
      </c>
    </row>
    <row r="7" spans="1:3" s="5" customFormat="1" ht="12.75" x14ac:dyDescent="0.2">
      <c r="A7" s="93" t="s">
        <v>52</v>
      </c>
      <c r="B7" s="84">
        <v>10699.630000000001</v>
      </c>
      <c r="C7" s="27"/>
    </row>
    <row r="8" spans="1:3" s="5" customFormat="1" ht="12.75" x14ac:dyDescent="0.2">
      <c r="A8" s="93" t="s">
        <v>56</v>
      </c>
      <c r="B8" s="84">
        <v>12962.699999999999</v>
      </c>
      <c r="C8" s="27"/>
    </row>
    <row r="9" spans="1:3" s="5" customFormat="1" ht="12.75" x14ac:dyDescent="0.2">
      <c r="A9" s="93" t="s">
        <v>61</v>
      </c>
      <c r="B9" s="84">
        <v>25748.11</v>
      </c>
      <c r="C9" s="27"/>
    </row>
    <row r="10" spans="1:3" s="5" customFormat="1" ht="12.75" x14ac:dyDescent="0.2">
      <c r="A10" s="93" t="s">
        <v>62</v>
      </c>
      <c r="B10" s="84">
        <v>4063.2</v>
      </c>
      <c r="C10" s="27"/>
    </row>
    <row r="11" spans="1:3" s="5" customFormat="1" ht="12.75" x14ac:dyDescent="0.2">
      <c r="A11" s="93" t="s">
        <v>66</v>
      </c>
      <c r="B11" s="84">
        <v>22937.93</v>
      </c>
      <c r="C11" s="27"/>
    </row>
    <row r="12" spans="1:3" s="5" customFormat="1" ht="12.75" x14ac:dyDescent="0.2">
      <c r="A12" s="88" t="s">
        <v>67</v>
      </c>
      <c r="B12" s="77">
        <v>82012.63</v>
      </c>
      <c r="C12" s="27"/>
    </row>
    <row r="13" spans="1:3" s="96" customFormat="1" ht="12.75" x14ac:dyDescent="0.2">
      <c r="A13" s="94"/>
      <c r="B13" s="97"/>
      <c r="C13" s="98"/>
    </row>
    <row r="14" spans="1:3" s="5" customFormat="1" ht="12.75" x14ac:dyDescent="0.2">
      <c r="A14" s="88" t="s">
        <v>68</v>
      </c>
      <c r="B14" s="77"/>
      <c r="C14" s="27"/>
    </row>
    <row r="15" spans="1:3" s="5" customFormat="1" ht="12.75" x14ac:dyDescent="0.2">
      <c r="A15" s="93" t="s">
        <v>42</v>
      </c>
      <c r="B15" s="84">
        <v>15858.69</v>
      </c>
      <c r="C15" s="27"/>
    </row>
    <row r="16" spans="1:3" s="5" customFormat="1" ht="12.75" x14ac:dyDescent="0.2">
      <c r="A16" s="93" t="s">
        <v>132</v>
      </c>
      <c r="B16" s="84">
        <v>15341.84</v>
      </c>
      <c r="C16" s="27"/>
    </row>
    <row r="17" spans="1:3" s="5" customFormat="1" ht="12.75" x14ac:dyDescent="0.2">
      <c r="A17" s="93" t="s">
        <v>81</v>
      </c>
      <c r="B17" s="84">
        <v>4529.76</v>
      </c>
      <c r="C17" s="27"/>
    </row>
    <row r="18" spans="1:3" s="5" customFormat="1" ht="12.75" x14ac:dyDescent="0.2">
      <c r="A18" s="93" t="s">
        <v>27</v>
      </c>
      <c r="B18" s="84">
        <v>11006.320000000002</v>
      </c>
      <c r="C18" s="27"/>
    </row>
    <row r="19" spans="1:3" s="5" customFormat="1" ht="12.75" x14ac:dyDescent="0.2">
      <c r="A19" s="93" t="s">
        <v>43</v>
      </c>
      <c r="B19" s="84">
        <v>12806.74</v>
      </c>
      <c r="C19" s="27"/>
    </row>
    <row r="20" spans="1:3" s="5" customFormat="1" ht="12.75" x14ac:dyDescent="0.2">
      <c r="A20" s="93" t="s">
        <v>18</v>
      </c>
      <c r="B20" s="84">
        <v>43238.30999999999</v>
      </c>
      <c r="C20" s="27"/>
    </row>
    <row r="21" spans="1:3" s="5" customFormat="1" ht="12.75" x14ac:dyDescent="0.2">
      <c r="A21" s="93" t="s">
        <v>128</v>
      </c>
      <c r="B21" s="99">
        <v>3378.24</v>
      </c>
      <c r="C21" s="27"/>
    </row>
    <row r="22" spans="1:3" s="5" customFormat="1" ht="12.75" x14ac:dyDescent="0.25">
      <c r="A22" s="88" t="s">
        <v>73</v>
      </c>
      <c r="B22" s="75">
        <v>106159.89999999998</v>
      </c>
    </row>
    <row r="23" spans="1:3" s="5" customFormat="1" ht="12.75" hidden="1" x14ac:dyDescent="0.25">
      <c r="A23" s="89"/>
      <c r="B23" s="17"/>
    </row>
    <row r="24" spans="1:3" s="96" customFormat="1" ht="12.75" x14ac:dyDescent="0.2">
      <c r="A24" s="94"/>
      <c r="B24" s="97"/>
      <c r="C24" s="98"/>
    </row>
    <row r="25" spans="1:3" s="5" customFormat="1" ht="12.75" x14ac:dyDescent="0.25">
      <c r="A25" s="87" t="s">
        <v>70</v>
      </c>
      <c r="B25" s="54">
        <v>188172.52999999997</v>
      </c>
    </row>
    <row r="26" spans="1:3" s="96" customFormat="1" ht="12.75" x14ac:dyDescent="0.2">
      <c r="A26" s="94"/>
      <c r="B26" s="97"/>
      <c r="C26" s="98"/>
    </row>
    <row r="27" spans="1:3" s="5" customFormat="1" ht="12.75" x14ac:dyDescent="0.25">
      <c r="A27" s="90" t="s">
        <v>181</v>
      </c>
      <c r="B27" s="16">
        <v>3763.45</v>
      </c>
    </row>
    <row r="28" spans="1:3" s="5" customFormat="1" ht="12.75" x14ac:dyDescent="0.25">
      <c r="A28" s="90" t="s">
        <v>129</v>
      </c>
      <c r="B28" s="16">
        <v>3763.45</v>
      </c>
    </row>
    <row r="29" spans="1:3" s="5" customFormat="1" ht="12.75" x14ac:dyDescent="0.25">
      <c r="A29" s="87" t="s">
        <v>130</v>
      </c>
      <c r="B29" s="54">
        <v>195699.42999999996</v>
      </c>
    </row>
    <row r="30" spans="1:3" s="5" customFormat="1" ht="12.75" x14ac:dyDescent="0.25">
      <c r="A30" s="89" t="s">
        <v>131</v>
      </c>
      <c r="B30" s="16">
        <v>25440.93</v>
      </c>
    </row>
    <row r="31" spans="1:3" s="5" customFormat="1" ht="12.75" x14ac:dyDescent="0.25">
      <c r="A31" s="89" t="s">
        <v>71</v>
      </c>
      <c r="B31" s="16">
        <v>11741.97</v>
      </c>
    </row>
    <row r="32" spans="1:3" s="5" customFormat="1" ht="12.75" x14ac:dyDescent="0.25">
      <c r="A32" s="87" t="s">
        <v>72</v>
      </c>
      <c r="B32" s="54">
        <v>232882.32999999996</v>
      </c>
    </row>
    <row r="33" spans="1:2" s="5" customFormat="1" ht="12.75" x14ac:dyDescent="0.25">
      <c r="A33" s="89" t="str">
        <f>"4% ICIO (Taxa Obres) sobre "&amp;B29</f>
        <v>4% ICIO (Taxa Obres) sobre 195699,43</v>
      </c>
      <c r="B33" s="16">
        <v>7827.98</v>
      </c>
    </row>
    <row r="34" spans="1:2" s="5" customFormat="1" ht="12.75" x14ac:dyDescent="0.25">
      <c r="A34" s="89" t="str">
        <f>"21% IVA vigent sobre "&amp;B32</f>
        <v>21% IVA vigent sobre 232882,33</v>
      </c>
      <c r="B34" s="16">
        <v>48905.29</v>
      </c>
    </row>
    <row r="35" spans="1:2" x14ac:dyDescent="0.25">
      <c r="A35" s="87" t="s">
        <v>175</v>
      </c>
      <c r="B35" s="54">
        <v>289615.59999999998</v>
      </c>
    </row>
  </sheetData>
  <pageMargins left="0.23622047244094491" right="0.23622047244094491" top="0.74803149606299213" bottom="0.74803149606299213" header="0.31496062992125984" footer="0.31496062992125984"/>
  <pageSetup paperSize="9" fitToHeight="10" orientation="portrait" horizontalDpi="1200" verticalDpi="1200" r:id="rId1"/>
  <headerFooter>
    <oddFooter xml:space="preserve">&amp;RPàg.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Pressupost</vt:lpstr>
      <vt:lpstr>Resum PTO</vt:lpstr>
      <vt:lpstr>Pressupost!Área_de_impresión</vt:lpstr>
      <vt:lpstr>'Resum PTO'!Área_de_impresión</vt:lpstr>
      <vt:lpstr>Pressupost!Títulos_a_imprimir</vt:lpstr>
      <vt:lpstr>'Resum PTO'!Títulos_a_imprimir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2024-04-18T09:43:03Z</dcterms:modified>
</cp:coreProperties>
</file>