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M:\comun\1-EXPEDIENTS\2267-LLAMBILLES\Annexos\Postinforme\Abril 2025\"/>
    </mc:Choice>
  </mc:AlternateContent>
  <xr:revisionPtr revIDLastSave="0" documentId="13_ncr:1_{BBEB61B6-6506-4535-9765-600CD08044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44" i="1"/>
  <c r="C43" i="1"/>
  <c r="C45" i="1" l="1"/>
  <c r="C23" i="1"/>
  <c r="C9" i="1"/>
  <c r="C27" i="1" s="1"/>
  <c r="C26" i="1" l="1"/>
  <c r="C36" i="1" l="1"/>
  <c r="C46" i="1" s="1"/>
  <c r="C47" i="1" s="1"/>
  <c r="C10" i="1" l="1"/>
  <c r="C38" i="1"/>
  <c r="C48" i="1"/>
</calcChain>
</file>

<file path=xl/sharedStrings.xml><?xml version="1.0" encoding="utf-8"?>
<sst xmlns="http://schemas.openxmlformats.org/spreadsheetml/2006/main" count="45" uniqueCount="45">
  <si>
    <t>Any base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</si>
  <si>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facturats</t>
    </r>
  </si>
  <si>
    <t>Ingressos aigua (Augment tarifa 2,8%)</t>
  </si>
  <si>
    <t>Ingressos tarifaris</t>
  </si>
  <si>
    <t>Ingressos no tarifaris</t>
  </si>
  <si>
    <t>Despeses</t>
  </si>
  <si>
    <t>Personal</t>
  </si>
  <si>
    <t>Energia elèctrica</t>
  </si>
  <si>
    <t>Compra d'aigua</t>
  </si>
  <si>
    <t>Materials de conservació</t>
  </si>
  <si>
    <t>Treballs de tercers</t>
  </si>
  <si>
    <t>Tractament</t>
  </si>
  <si>
    <t>Transports</t>
  </si>
  <si>
    <t>Impostos i taxes</t>
  </si>
  <si>
    <t>Generals</t>
  </si>
  <si>
    <t>Despeses constitució i licitació</t>
  </si>
  <si>
    <t>Retribució del concessionari</t>
  </si>
  <si>
    <t>Total despeses d'explotació</t>
  </si>
  <si>
    <t>Import de Transmissions Patrimonials</t>
  </si>
  <si>
    <t>Aval garantia definitiva</t>
  </si>
  <si>
    <t>Amortització de les inversions</t>
  </si>
  <si>
    <t>Cost financer del net revertible</t>
  </si>
  <si>
    <t>Cost financer del net revertible equilibri tarifa</t>
  </si>
  <si>
    <t xml:space="preserve">Total despeses </t>
  </si>
  <si>
    <t>Resultat de l'exercici</t>
  </si>
  <si>
    <t>m3 facturats</t>
  </si>
  <si>
    <t>m3 registrats (facturats+municipals)</t>
  </si>
  <si>
    <t>m3 subministrats</t>
  </si>
  <si>
    <t>Rendiment</t>
  </si>
  <si>
    <t>Increment tarifa mitjana Any Base</t>
  </si>
  <si>
    <t>Increment anual tarifa en 3 anys</t>
  </si>
  <si>
    <t>% sobre despeses d'explotació</t>
  </si>
  <si>
    <t>% sobre compra aigua</t>
  </si>
  <si>
    <t>Total ingressos desitjats</t>
  </si>
  <si>
    <t>Total ingressos reals</t>
  </si>
  <si>
    <t>FIXE</t>
  </si>
  <si>
    <t>LICITADOR</t>
  </si>
  <si>
    <t>AUTOMÀTIC</t>
  </si>
  <si>
    <t>Tarifa mitjana servei aigua prevista</t>
  </si>
  <si>
    <t>Fons de reposició</t>
  </si>
  <si>
    <t xml:space="preserve">Canon Ajuntament </t>
  </si>
  <si>
    <t>Impagats (1,5%)</t>
  </si>
  <si>
    <t>Seguiment i control (1,2%)</t>
  </si>
  <si>
    <t xml:space="preserve">m3 2024 </t>
  </si>
  <si>
    <t>Tarifa mitjana real Any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</si>
</sst>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3" fontId="5" fillId="4" borderId="2" xfId="0" applyNumberFormat="1" applyFont="1" applyFill="1" applyBorder="1"/>
    <xf numFmtId="0" fontId="0" fillId="0" borderId="5" xfId="0" applyBorder="1"/>
    <xf numFmtId="3" fontId="0" fillId="2" borderId="5" xfId="0" applyNumberFormat="1" applyFill="1" applyBorder="1"/>
    <xf numFmtId="0" fontId="2" fillId="0" borderId="5" xfId="0" applyFont="1" applyBorder="1"/>
    <xf numFmtId="3" fontId="0" fillId="3" borderId="5" xfId="0" applyNumberFormat="1" applyFill="1" applyBorder="1"/>
    <xf numFmtId="3" fontId="4" fillId="3" borderId="5" xfId="0" applyNumberFormat="1" applyFont="1" applyFill="1" applyBorder="1"/>
    <xf numFmtId="0" fontId="0" fillId="2" borderId="5" xfId="0" applyFill="1" applyBorder="1"/>
    <xf numFmtId="3" fontId="0" fillId="4" borderId="5" xfId="0" applyNumberFormat="1" applyFill="1" applyBorder="1"/>
    <xf numFmtId="9" fontId="0" fillId="3" borderId="5" xfId="1" applyFont="1" applyFill="1" applyBorder="1"/>
    <xf numFmtId="3" fontId="2" fillId="2" borderId="6" xfId="0" applyNumberFormat="1" applyFont="1" applyFill="1" applyBorder="1"/>
    <xf numFmtId="0" fontId="0" fillId="0" borderId="7" xfId="0" applyBorder="1"/>
    <xf numFmtId="9" fontId="0" fillId="3" borderId="7" xfId="1" applyFont="1" applyFill="1" applyBorder="1"/>
    <xf numFmtId="0" fontId="0" fillId="0" borderId="8" xfId="0" applyBorder="1"/>
    <xf numFmtId="3" fontId="0" fillId="2" borderId="8" xfId="0" applyNumberFormat="1" applyFill="1" applyBorder="1"/>
    <xf numFmtId="3" fontId="2" fillId="4" borderId="6" xfId="0" applyNumberFormat="1" applyFont="1" applyFill="1" applyBorder="1"/>
    <xf numFmtId="3" fontId="0" fillId="2" borderId="7" xfId="0" applyNumberFormat="1" applyFill="1" applyBorder="1"/>
    <xf numFmtId="164" fontId="2" fillId="4" borderId="5" xfId="0" applyNumberFormat="1" applyFont="1" applyFill="1" applyBorder="1"/>
    <xf numFmtId="10" fontId="2" fillId="4" borderId="5" xfId="1" applyNumberFormat="1" applyFont="1" applyFill="1" applyBorder="1"/>
    <xf numFmtId="0" fontId="2" fillId="0" borderId="0" xfId="0" applyFont="1"/>
    <xf numFmtId="3" fontId="2" fillId="0" borderId="0" xfId="0" applyNumberFormat="1" applyFont="1"/>
    <xf numFmtId="0" fontId="0" fillId="3" borderId="0" xfId="0" applyFill="1"/>
    <xf numFmtId="0" fontId="0" fillId="4" borderId="0" xfId="0" applyFill="1"/>
    <xf numFmtId="164" fontId="0" fillId="0" borderId="0" xfId="0" applyNumberFormat="1"/>
    <xf numFmtId="3" fontId="0" fillId="2" borderId="0" xfId="0" applyNumberFormat="1" applyFill="1"/>
    <xf numFmtId="0" fontId="0" fillId="2" borderId="8" xfId="0" applyFill="1" applyBorder="1"/>
    <xf numFmtId="0" fontId="0" fillId="0" borderId="9" xfId="0" applyBorder="1"/>
    <xf numFmtId="0" fontId="0" fillId="2" borderId="9" xfId="0" applyFill="1" applyBorder="1"/>
    <xf numFmtId="9" fontId="0" fillId="2" borderId="5" xfId="1" applyFont="1" applyFill="1" applyBorder="1"/>
    <xf numFmtId="3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8"/>
  <sheetViews>
    <sheetView tabSelected="1" workbookViewId="0">
      <selection activeCell="H11" sqref="H11"/>
    </sheetView>
  </sheetViews>
  <sheetFormatPr baseColWidth="10" defaultColWidth="9.140625" defaultRowHeight="15" x14ac:dyDescent="0.25"/>
  <cols>
    <col min="1" max="1" width="6.28515625" customWidth="1"/>
    <col min="2" max="2" width="42.85546875" bestFit="1" customWidth="1"/>
    <col min="3" max="3" width="10.140625" bestFit="1" customWidth="1"/>
    <col min="5" max="5" width="11.7109375" bestFit="1" customWidth="1"/>
  </cols>
  <sheetData>
    <row r="2" spans="2:5" x14ac:dyDescent="0.25">
      <c r="C2" s="1" t="s">
        <v>0</v>
      </c>
    </row>
    <row r="3" spans="2:5" x14ac:dyDescent="0.25">
      <c r="C3" s="1">
        <v>2024</v>
      </c>
    </row>
    <row r="4" spans="2:5" x14ac:dyDescent="0.25">
      <c r="C4" s="2"/>
      <c r="E4" s="2" t="s">
        <v>35</v>
      </c>
    </row>
    <row r="5" spans="2:5" ht="17.25" x14ac:dyDescent="0.25">
      <c r="B5" s="7" t="s">
        <v>1</v>
      </c>
      <c r="C5" s="29">
        <v>25828</v>
      </c>
      <c r="E5" s="26" t="s">
        <v>36</v>
      </c>
    </row>
    <row r="6" spans="2:5" x14ac:dyDescent="0.25">
      <c r="B6" s="9" t="s">
        <v>2</v>
      </c>
      <c r="C6" s="8"/>
      <c r="E6" s="27" t="s">
        <v>37</v>
      </c>
    </row>
    <row r="7" spans="2:5" x14ac:dyDescent="0.25">
      <c r="B7" s="7" t="s">
        <v>3</v>
      </c>
      <c r="C7" s="8">
        <v>52471</v>
      </c>
    </row>
    <row r="8" spans="2:5" ht="15.75" thickBot="1" x14ac:dyDescent="0.3">
      <c r="B8" s="7" t="s">
        <v>4</v>
      </c>
      <c r="C8" s="8">
        <v>2425</v>
      </c>
    </row>
    <row r="9" spans="2:5" ht="15.75" thickBot="1" x14ac:dyDescent="0.3">
      <c r="B9" s="3" t="s">
        <v>34</v>
      </c>
      <c r="C9" s="15">
        <f>SUM(C7:C8)</f>
        <v>54896</v>
      </c>
    </row>
    <row r="10" spans="2:5" x14ac:dyDescent="0.25">
      <c r="B10" s="24" t="s">
        <v>33</v>
      </c>
      <c r="C10" s="25">
        <f>+C36</f>
        <v>101796.56984000001</v>
      </c>
    </row>
    <row r="12" spans="2:5" x14ac:dyDescent="0.25">
      <c r="B12" s="9" t="s">
        <v>5</v>
      </c>
      <c r="C12" s="8"/>
    </row>
    <row r="13" spans="2:5" x14ac:dyDescent="0.25">
      <c r="B13" s="7" t="s">
        <v>6</v>
      </c>
      <c r="C13" s="10">
        <v>19046</v>
      </c>
    </row>
    <row r="14" spans="2:5" x14ac:dyDescent="0.25">
      <c r="B14" s="7" t="s">
        <v>7</v>
      </c>
      <c r="C14" s="10">
        <v>3487</v>
      </c>
    </row>
    <row r="15" spans="2:5" x14ac:dyDescent="0.25">
      <c r="B15" s="7" t="s">
        <v>8</v>
      </c>
      <c r="C15" s="10">
        <v>31079</v>
      </c>
    </row>
    <row r="16" spans="2:5" x14ac:dyDescent="0.25">
      <c r="B16" s="7" t="s">
        <v>9</v>
      </c>
      <c r="C16" s="10">
        <v>7772</v>
      </c>
    </row>
    <row r="17" spans="2:3" x14ac:dyDescent="0.25">
      <c r="B17" s="7" t="s">
        <v>10</v>
      </c>
      <c r="C17" s="10">
        <v>13280</v>
      </c>
    </row>
    <row r="18" spans="2:3" x14ac:dyDescent="0.25">
      <c r="B18" s="7" t="s">
        <v>11</v>
      </c>
      <c r="C18" s="10">
        <v>3764</v>
      </c>
    </row>
    <row r="19" spans="2:3" x14ac:dyDescent="0.25">
      <c r="B19" s="7" t="s">
        <v>12</v>
      </c>
      <c r="C19" s="11">
        <v>2795</v>
      </c>
    </row>
    <row r="20" spans="2:3" x14ac:dyDescent="0.25">
      <c r="B20" s="7" t="s">
        <v>13</v>
      </c>
      <c r="C20" s="10">
        <v>1912.5</v>
      </c>
    </row>
    <row r="21" spans="2:3" x14ac:dyDescent="0.25">
      <c r="B21" s="7" t="s">
        <v>14</v>
      </c>
      <c r="C21" s="10">
        <v>7615</v>
      </c>
    </row>
    <row r="22" spans="2:3" x14ac:dyDescent="0.25">
      <c r="B22" s="7" t="s">
        <v>15</v>
      </c>
      <c r="C22" s="12"/>
    </row>
    <row r="23" spans="2:3" x14ac:dyDescent="0.25">
      <c r="B23" s="7" t="s">
        <v>16</v>
      </c>
      <c r="C23" s="13">
        <f>+(SUM(C13:C22)-C15)*$C$24+(C15*$C$25)</f>
        <v>9025.32</v>
      </c>
    </row>
    <row r="24" spans="2:3" x14ac:dyDescent="0.25">
      <c r="B24" s="7" t="s">
        <v>31</v>
      </c>
      <c r="C24" s="14">
        <v>0.12</v>
      </c>
    </row>
    <row r="25" spans="2:3" ht="15.75" thickBot="1" x14ac:dyDescent="0.3">
      <c r="B25" s="16" t="s">
        <v>32</v>
      </c>
      <c r="C25" s="17">
        <v>0.06</v>
      </c>
    </row>
    <row r="26" spans="2:3" ht="15.75" thickBot="1" x14ac:dyDescent="0.3">
      <c r="B26" s="4" t="s">
        <v>17</v>
      </c>
      <c r="C26" s="20">
        <f>SUM(C13:C23)</f>
        <v>99775.82</v>
      </c>
    </row>
    <row r="27" spans="2:3" x14ac:dyDescent="0.25">
      <c r="B27" s="18" t="s">
        <v>41</v>
      </c>
      <c r="C27" s="19">
        <f>C9*0.015</f>
        <v>823.43999999999994</v>
      </c>
    </row>
    <row r="28" spans="2:3" x14ac:dyDescent="0.25">
      <c r="B28" s="7" t="s">
        <v>18</v>
      </c>
      <c r="C28" s="8"/>
    </row>
    <row r="29" spans="2:3" x14ac:dyDescent="0.25">
      <c r="B29" s="16" t="s">
        <v>40</v>
      </c>
      <c r="C29" s="21"/>
    </row>
    <row r="30" spans="2:3" x14ac:dyDescent="0.25">
      <c r="B30" s="31" t="s">
        <v>39</v>
      </c>
      <c r="C30" s="32"/>
    </row>
    <row r="31" spans="2:3" x14ac:dyDescent="0.25">
      <c r="B31" s="18" t="s">
        <v>19</v>
      </c>
      <c r="C31" s="30"/>
    </row>
    <row r="32" spans="2:3" x14ac:dyDescent="0.25">
      <c r="B32" s="7" t="s">
        <v>20</v>
      </c>
      <c r="C32" s="8"/>
    </row>
    <row r="33" spans="2:5" x14ac:dyDescent="0.25">
      <c r="B33" s="7" t="s">
        <v>21</v>
      </c>
      <c r="C33" s="8"/>
    </row>
    <row r="34" spans="2:5" x14ac:dyDescent="0.25">
      <c r="B34" s="7" t="s">
        <v>22</v>
      </c>
      <c r="C34" s="7"/>
    </row>
    <row r="35" spans="2:5" ht="15.75" thickBot="1" x14ac:dyDescent="0.3">
      <c r="B35" s="16" t="s">
        <v>42</v>
      </c>
      <c r="C35" s="21">
        <f>0.012*(SUM(C26))</f>
        <v>1197.3098400000001</v>
      </c>
    </row>
    <row r="36" spans="2:5" ht="15.75" thickBot="1" x14ac:dyDescent="0.3">
      <c r="B36" s="4" t="s">
        <v>23</v>
      </c>
      <c r="C36" s="20">
        <f>SUM(C26:C35)</f>
        <v>101796.56984000001</v>
      </c>
      <c r="E36" s="34"/>
    </row>
    <row r="37" spans="2:5" ht="15.75" thickBot="1" x14ac:dyDescent="0.3"/>
    <row r="38" spans="2:5" ht="15.75" thickBot="1" x14ac:dyDescent="0.3">
      <c r="B38" s="5" t="s">
        <v>24</v>
      </c>
      <c r="C38" s="6">
        <f>+C9-C36</f>
        <v>-46900.569840000011</v>
      </c>
    </row>
    <row r="40" spans="2:5" x14ac:dyDescent="0.25">
      <c r="B40" s="7" t="s">
        <v>26</v>
      </c>
      <c r="C40" s="29">
        <v>25325</v>
      </c>
    </row>
    <row r="41" spans="2:5" x14ac:dyDescent="0.25">
      <c r="B41" s="7" t="s">
        <v>25</v>
      </c>
      <c r="C41" s="8">
        <v>25828</v>
      </c>
    </row>
    <row r="42" spans="2:5" x14ac:dyDescent="0.25">
      <c r="B42" s="7" t="s">
        <v>27</v>
      </c>
      <c r="C42" s="8">
        <v>57780</v>
      </c>
    </row>
    <row r="43" spans="2:5" x14ac:dyDescent="0.25">
      <c r="B43" t="s">
        <v>43</v>
      </c>
      <c r="C43" s="29">
        <f>+C5</f>
        <v>25828</v>
      </c>
    </row>
    <row r="44" spans="2:5" x14ac:dyDescent="0.25">
      <c r="B44" s="7" t="s">
        <v>28</v>
      </c>
      <c r="C44" s="33">
        <f>+C43/C42</f>
        <v>0.44700588438906197</v>
      </c>
    </row>
    <row r="45" spans="2:5" x14ac:dyDescent="0.25">
      <c r="B45" t="s">
        <v>44</v>
      </c>
      <c r="C45" s="28">
        <f>+C7/C5</f>
        <v>2.0315549016571164</v>
      </c>
    </row>
    <row r="46" spans="2:5" x14ac:dyDescent="0.25">
      <c r="B46" s="7" t="s">
        <v>38</v>
      </c>
      <c r="C46" s="22">
        <f>+(C36-C8)/C43</f>
        <v>3.8474357224717366</v>
      </c>
    </row>
    <row r="47" spans="2:5" x14ac:dyDescent="0.25">
      <c r="B47" s="7" t="s">
        <v>29</v>
      </c>
      <c r="C47" s="23">
        <f>+(C46/C45)-1</f>
        <v>0.89383792647367133</v>
      </c>
    </row>
    <row r="48" spans="2:5" x14ac:dyDescent="0.25">
      <c r="B48" s="7" t="s">
        <v>30</v>
      </c>
      <c r="C48" s="23">
        <f>+(C46/C45)^(1/3)-1</f>
        <v>0.23722191246283342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Adrià</dc:creator>
  <cp:lastModifiedBy>Francesc Heras</cp:lastModifiedBy>
  <cp:lastPrinted>2025-04-30T08:35:36Z</cp:lastPrinted>
  <dcterms:created xsi:type="dcterms:W3CDTF">2015-06-05T18:19:34Z</dcterms:created>
  <dcterms:modified xsi:type="dcterms:W3CDTF">2025-04-30T08:35:37Z</dcterms:modified>
</cp:coreProperties>
</file>