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\0H100 FINANCES\H134 DESPESES\H139 Contractacio admin\H164 Subministraments\2025\25000104_Cabines sanitàries\"/>
    </mc:Choice>
  </mc:AlternateContent>
  <xr:revisionPtr revIDLastSave="0" documentId="13_ncr:1_{C4E1515C-DF1A-4675-B865-058B0A4250A0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25000104 (%)" sheetId="9" r:id="rId1"/>
    <sheet name="25000104 (Preu)" sheetId="11" r:id="rId2"/>
  </sheets>
  <definedNames>
    <definedName name="__FPMExcelClient_CellBasedFunctionStatus" localSheetId="0" hidden="1">"2_2_2_2_2"</definedName>
    <definedName name="__FPMExcelClient_CellBasedFunctionStatus" localSheetId="1" hidden="1">"2_2_2_2_2"</definedName>
    <definedName name="_xlnm.Print_Area" localSheetId="0">'25000104 (%)'!$A$9:$L$16</definedName>
    <definedName name="_xlnm.Print_Area" localSheetId="1">'25000104 (Preu)'!$A$9:$L$16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1" l="1"/>
  <c r="M35" i="11"/>
  <c r="L21" i="11"/>
  <c r="M21" i="11"/>
  <c r="L22" i="11"/>
  <c r="M22" i="11"/>
  <c r="L23" i="11"/>
  <c r="M23" i="11"/>
  <c r="L24" i="11"/>
  <c r="M24" i="11"/>
  <c r="L25" i="11"/>
  <c r="M25" i="11"/>
  <c r="L26" i="11"/>
  <c r="M26" i="11"/>
  <c r="L27" i="11"/>
  <c r="M27" i="11"/>
  <c r="L28" i="11"/>
  <c r="M28" i="11"/>
  <c r="L29" i="11"/>
  <c r="M29" i="11"/>
  <c r="L30" i="11"/>
  <c r="M30" i="11"/>
  <c r="L31" i="11"/>
  <c r="M31" i="11"/>
  <c r="M20" i="11"/>
  <c r="L20" i="11"/>
  <c r="I3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29" i="11"/>
  <c r="J29" i="11"/>
  <c r="J30" i="11"/>
  <c r="I31" i="11"/>
  <c r="J31" i="11"/>
  <c r="J20" i="11"/>
  <c r="I20" i="11"/>
  <c r="F32" i="11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29" i="9"/>
  <c r="M29" i="9"/>
  <c r="L30" i="9"/>
  <c r="M30" i="9"/>
  <c r="L31" i="9"/>
  <c r="M31" i="9"/>
  <c r="M20" i="9"/>
  <c r="L20" i="9"/>
  <c r="J20" i="9"/>
  <c r="I21" i="9"/>
  <c r="J21" i="9"/>
  <c r="I22" i="9"/>
  <c r="J22" i="9"/>
  <c r="I23" i="9"/>
  <c r="J23" i="9"/>
  <c r="I24" i="9"/>
  <c r="J24" i="9"/>
  <c r="I25" i="9"/>
  <c r="J25" i="9"/>
  <c r="I26" i="9"/>
  <c r="J26" i="9"/>
  <c r="I27" i="9"/>
  <c r="J27" i="9"/>
  <c r="I28" i="9"/>
  <c r="J28" i="9"/>
  <c r="I29" i="9"/>
  <c r="J29" i="9"/>
  <c r="I30" i="9"/>
  <c r="J30" i="9"/>
  <c r="I31" i="9"/>
  <c r="J31" i="9"/>
  <c r="I20" i="9"/>
  <c r="F32" i="9"/>
  <c r="L32" i="11" l="1"/>
  <c r="M32" i="11"/>
  <c r="I32" i="11"/>
  <c r="F14" i="11" s="1"/>
  <c r="I14" i="11" s="1"/>
  <c r="J32" i="11"/>
  <c r="F15" i="11" s="1"/>
  <c r="I15" i="11" s="1"/>
  <c r="M32" i="9"/>
  <c r="L32" i="9"/>
  <c r="J32" i="9"/>
  <c r="F15" i="9" s="1"/>
  <c r="I15" i="9" s="1"/>
  <c r="I32" i="9"/>
  <c r="F14" i="9" s="1"/>
  <c r="I14" i="9" s="1"/>
  <c r="O36" i="11" l="1"/>
  <c r="M35" i="9"/>
  <c r="M36" i="9" s="1"/>
  <c r="N36" i="9" s="1"/>
  <c r="N36" i="11" l="1"/>
  <c r="O36" i="9"/>
</calcChain>
</file>

<file path=xl/sharedStrings.xml><?xml version="1.0" encoding="utf-8"?>
<sst xmlns="http://schemas.openxmlformats.org/spreadsheetml/2006/main" count="101" uniqueCount="44">
  <si>
    <t>Empresa</t>
  </si>
  <si>
    <t>NIF</t>
  </si>
  <si>
    <t>Departament de Recursos Interns</t>
  </si>
  <si>
    <t>Districte de l’Eixample</t>
  </si>
  <si>
    <t>Aragó, 311, 2a planta</t>
  </si>
  <si>
    <t>08009 Barcelona</t>
  </si>
  <si>
    <t>Contracte</t>
  </si>
  <si>
    <t>Dia</t>
  </si>
  <si>
    <t>Hora</t>
  </si>
  <si>
    <t>Presentació oferta</t>
  </si>
  <si>
    <t>Puntuació TOTAL</t>
  </si>
  <si>
    <t>Subministrament de cabines sanitàries</t>
  </si>
  <si>
    <t>Toi Toi Sanitarios Móviles, S.A.</t>
  </si>
  <si>
    <t>A62518121</t>
  </si>
  <si>
    <t>Vallas &amp; Toilets, S.L.U.</t>
  </si>
  <si>
    <t>B12528543</t>
  </si>
  <si>
    <t>Producte</t>
  </si>
  <si>
    <t>Preu licitació</t>
  </si>
  <si>
    <t>CABINA BÀSICA (per a 1 u.)</t>
  </si>
  <si>
    <t>CABINA BÀSICA (per a 2-3 u.)</t>
  </si>
  <si>
    <t>CABINA BÀSICA (per a &gt; 3 u.)</t>
  </si>
  <si>
    <t>CABINA ADAPTADA (per a 1 u.)</t>
  </si>
  <si>
    <t>CABINA ADAPTADA (per a 2-3 u.)</t>
  </si>
  <si>
    <t>CABINA ADAPTADA (per a &gt; 3 u.)</t>
  </si>
  <si>
    <t>URINARIS (per a 1 u.)</t>
  </si>
  <si>
    <t>URINARIS (per a 2-3 u.)</t>
  </si>
  <si>
    <t>URINARIS (per a &gt; 3 u.)</t>
  </si>
  <si>
    <t>NETEJA I BUIDAT (per a 1 u.)</t>
  </si>
  <si>
    <t>NETEJA I BUIDAT (per a 2-3 u.)</t>
  </si>
  <si>
    <t>NETEJA I BUIDAT (per a &gt; 3 u.)</t>
  </si>
  <si>
    <t>Punts</t>
  </si>
  <si>
    <t>Unitats previstes</t>
  </si>
  <si>
    <t>Preu licitació a efectes baixa</t>
  </si>
  <si>
    <t>Mitjana ofertes</t>
  </si>
  <si>
    <t>10% per sota mitjana</t>
  </si>
  <si>
    <t>Oferta desproporcionada</t>
  </si>
  <si>
    <t>1. Preus unitaris</t>
  </si>
  <si>
    <t>Vallas</t>
  </si>
  <si>
    <t>Toi Toi</t>
  </si>
  <si>
    <t>2. Termini reparació</t>
  </si>
  <si>
    <t>3. Termini retirada</t>
  </si>
  <si>
    <t>Oferta  % descompte</t>
  </si>
  <si>
    <t>Oferta  preu</t>
  </si>
  <si>
    <t>Igualtat efectiva homes/dones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</si>
</sst>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P_t_s_-;\-* #,##0\ _P_t_s_-;_-* &quot;-&quot;\ _P_t_s_-;_-@_-"/>
    <numFmt numFmtId="166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7" borderId="7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justify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</cellXfs>
  <cellStyles count="6">
    <cellStyle name="Milers [0] 2" xfId="3" xr:uid="{CBE87588-1C63-4AAF-BFEE-42E17A04FD42}"/>
    <cellStyle name="Millares [0]_Baixa Inversions (2)" xfId="2" xr:uid="{00000000-0005-0000-0000-000000000000}"/>
    <cellStyle name="Normal" xfId="0" builtinId="0"/>
    <cellStyle name="Normal 2" xfId="4" xr:uid="{8EE96728-8E90-4014-8928-E674FBAEF406}"/>
    <cellStyle name="Percentatge" xfId="1" builtinId="5"/>
    <cellStyle name="Percentatge 2" xfId="5" xr:uid="{341E43ED-DC1E-4400-B064-D6EF5DD28FEB}"/>
  </cellStyles>
  <dxfs count="4">
    <dxf>
      <fill>
        <patternFill>
          <bgColor theme="5" tint="0.39994506668294322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112202</xdr:colOff>
      <xdr:row>0</xdr:row>
      <xdr:rowOff>22220</xdr:rowOff>
    </xdr:from>
    <xdr:to>
      <xdr:col>3</xdr:col>
      <xdr:colOff>104067</xdr:colOff>
      <xdr:row>2</xdr:row>
      <xdr:rowOff>162453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2" y="22220"/>
          <a:ext cx="1617465" cy="508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112202</xdr:colOff>
      <xdr:row>0</xdr:row>
      <xdr:rowOff>22220</xdr:rowOff>
    </xdr:from>
    <xdr:to>
      <xdr:col>3</xdr:col>
      <xdr:colOff>104067</xdr:colOff>
      <xdr:row>2</xdr:row>
      <xdr:rowOff>162453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7F5DA6-7508-4204-892C-E16001DB702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2" y="22220"/>
          <a:ext cx="1623815" cy="49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37"/>
  <sheetViews>
    <sheetView tabSelected="1" topLeftCell="A9" zoomScale="120" zoomScaleNormal="120" workbookViewId="0">
      <selection activeCell="D34" sqref="D34"/>
    </sheetView>
  </sheetViews>
  <sheetFormatPr defaultColWidth="9.1796875" defaultRowHeight="14.5" x14ac:dyDescent="0.35"/>
  <cols>
    <col min="1" max="1" width="3.81640625" style="1" customWidth="1"/>
    <col min="2" max="2" width="10.7265625" style="1" customWidth="1"/>
    <col min="3" max="3" width="8.7265625" style="1" customWidth="1"/>
    <col min="4" max="4" width="33.453125" style="1" customWidth="1"/>
    <col min="5" max="5" width="12.7265625" style="1" bestFit="1" customWidth="1"/>
    <col min="6" max="6" width="10.6328125" style="3" customWidth="1"/>
    <col min="7" max="15" width="10.6328125" style="1" customWidth="1"/>
    <col min="16" max="16" width="10.7265625" style="1" customWidth="1"/>
    <col min="17" max="17" width="2.7265625" style="1" customWidth="1"/>
    <col min="18" max="18" width="10.7265625" style="1" customWidth="1"/>
    <col min="19" max="19" width="2.7265625" style="1" customWidth="1"/>
    <col min="20" max="24" width="9.1796875" style="1"/>
    <col min="25" max="25" width="9.36328125" style="1" bestFit="1" customWidth="1"/>
    <col min="26" max="16384" width="9.1796875" style="1"/>
  </cols>
  <sheetData>
    <row r="4" spans="1:17" x14ac:dyDescent="0.35">
      <c r="A4"/>
      <c r="B4" s="8" t="s">
        <v>2</v>
      </c>
      <c r="C4" s="8"/>
      <c r="D4" s="10"/>
    </row>
    <row r="5" spans="1:17" x14ac:dyDescent="0.35">
      <c r="A5"/>
      <c r="B5" s="8" t="s">
        <v>3</v>
      </c>
      <c r="C5" s="8"/>
      <c r="D5" s="10"/>
    </row>
    <row r="6" spans="1:17" x14ac:dyDescent="0.35">
      <c r="A6"/>
      <c r="B6" s="9" t="s">
        <v>4</v>
      </c>
      <c r="C6" s="9"/>
    </row>
    <row r="7" spans="1:17" x14ac:dyDescent="0.35">
      <c r="A7"/>
      <c r="B7" s="9" t="s">
        <v>5</v>
      </c>
      <c r="C7" s="9"/>
    </row>
    <row r="8" spans="1:17" x14ac:dyDescent="0.35">
      <c r="A8" s="9"/>
      <c r="B8"/>
      <c r="C8"/>
    </row>
    <row r="9" spans="1:17" x14ac:dyDescent="0.35">
      <c r="B9" s="5"/>
      <c r="C9" s="5" t="s">
        <v>6</v>
      </c>
      <c r="D9" s="24">
        <v>25000104</v>
      </c>
    </row>
    <row r="10" spans="1:17" x14ac:dyDescent="0.35">
      <c r="B10" s="5"/>
      <c r="C10" s="5"/>
      <c r="D10" s="24" t="s">
        <v>11</v>
      </c>
    </row>
    <row r="12" spans="1:17" s="4" customFormat="1" ht="15.5" x14ac:dyDescent="0.35">
      <c r="A12" s="6"/>
      <c r="B12" s="26" t="s">
        <v>9</v>
      </c>
      <c r="C12" s="27"/>
      <c r="D12" s="6"/>
      <c r="E12" s="6"/>
      <c r="F12" s="7"/>
      <c r="G12" s="6"/>
      <c r="H12" s="1"/>
      <c r="I12" s="1"/>
      <c r="J12" s="5"/>
      <c r="K12" s="18"/>
      <c r="L12" s="1"/>
      <c r="M12" s="1"/>
      <c r="N12" s="1"/>
      <c r="O12" s="1"/>
      <c r="P12" s="1"/>
    </row>
    <row r="13" spans="1:17" s="12" customFormat="1" ht="29" x14ac:dyDescent="0.35">
      <c r="A13" s="13"/>
      <c r="B13" s="13" t="s">
        <v>7</v>
      </c>
      <c r="C13" s="13" t="s">
        <v>8</v>
      </c>
      <c r="D13" s="13" t="s">
        <v>0</v>
      </c>
      <c r="E13" s="13" t="s">
        <v>1</v>
      </c>
      <c r="F13" s="44" t="s">
        <v>36</v>
      </c>
      <c r="G13" s="14" t="s">
        <v>39</v>
      </c>
      <c r="H13" s="14" t="s">
        <v>40</v>
      </c>
      <c r="I13" s="23" t="s">
        <v>10</v>
      </c>
      <c r="J13" s="5"/>
      <c r="K13" s="18"/>
      <c r="L13" s="1"/>
      <c r="M13" s="1"/>
      <c r="N13" s="1"/>
      <c r="O13" s="1"/>
      <c r="P13" s="1"/>
      <c r="Q13" s="22"/>
    </row>
    <row r="14" spans="1:17" s="11" customFormat="1" ht="15.5" x14ac:dyDescent="0.35">
      <c r="A14" s="16">
        <v>1</v>
      </c>
      <c r="B14" s="20">
        <v>45728</v>
      </c>
      <c r="C14" s="21">
        <v>0.7597222222222223</v>
      </c>
      <c r="D14" s="17" t="s">
        <v>14</v>
      </c>
      <c r="E14" s="19" t="s">
        <v>15</v>
      </c>
      <c r="F14" s="15">
        <f>+I32</f>
        <v>60</v>
      </c>
      <c r="G14" s="43">
        <v>20</v>
      </c>
      <c r="H14" s="43">
        <v>20</v>
      </c>
      <c r="I14" s="15">
        <f>+F14+G14+H14</f>
        <v>100</v>
      </c>
      <c r="J14" s="5"/>
      <c r="K14" s="18"/>
      <c r="L14" s="1"/>
      <c r="M14" s="1"/>
      <c r="N14" s="1"/>
      <c r="O14" s="1"/>
      <c r="P14" s="1"/>
    </row>
    <row r="15" spans="1:17" s="11" customFormat="1" ht="15.5" x14ac:dyDescent="0.35">
      <c r="A15" s="16">
        <v>2</v>
      </c>
      <c r="B15" s="20">
        <v>45740</v>
      </c>
      <c r="C15" s="21">
        <v>0.54513888888888895</v>
      </c>
      <c r="D15" s="25" t="s">
        <v>12</v>
      </c>
      <c r="E15" s="19" t="s">
        <v>13</v>
      </c>
      <c r="F15" s="15">
        <f>+J32</f>
        <v>29.810000000000006</v>
      </c>
      <c r="G15" s="43">
        <v>20</v>
      </c>
      <c r="H15" s="43">
        <v>20</v>
      </c>
      <c r="I15" s="15">
        <f>+F15+G15+H15</f>
        <v>69.81</v>
      </c>
      <c r="J15" s="2" t="s">
        <v>43</v>
      </c>
      <c r="K15" s="18"/>
      <c r="L15" s="1"/>
      <c r="M15" s="1"/>
      <c r="N15" s="1"/>
      <c r="O15" s="1"/>
      <c r="P15" s="1"/>
    </row>
    <row r="16" spans="1:17" ht="15.5" x14ac:dyDescent="0.35">
      <c r="J16" s="5"/>
      <c r="K16" s="18"/>
    </row>
    <row r="17" spans="3:13" x14ac:dyDescent="0.35">
      <c r="F17" s="1"/>
    </row>
    <row r="18" spans="3:13" x14ac:dyDescent="0.3">
      <c r="C18" s="28"/>
      <c r="D18" s="29"/>
      <c r="E18" s="29"/>
      <c r="F18" s="29"/>
      <c r="G18" s="45" t="s">
        <v>41</v>
      </c>
      <c r="H18" s="46"/>
      <c r="I18" s="46" t="s">
        <v>30</v>
      </c>
      <c r="J18" s="46"/>
      <c r="K18" s="45" t="s">
        <v>31</v>
      </c>
      <c r="L18" s="47" t="s">
        <v>17</v>
      </c>
      <c r="M18" s="46"/>
    </row>
    <row r="19" spans="3:13" x14ac:dyDescent="0.3">
      <c r="C19" s="28"/>
      <c r="D19" s="54" t="s">
        <v>16</v>
      </c>
      <c r="E19" s="55" t="s">
        <v>17</v>
      </c>
      <c r="F19" s="56" t="s">
        <v>30</v>
      </c>
      <c r="G19" s="33" t="s">
        <v>37</v>
      </c>
      <c r="H19" s="34" t="s">
        <v>38</v>
      </c>
      <c r="I19" s="33" t="s">
        <v>37</v>
      </c>
      <c r="J19" s="34" t="s">
        <v>38</v>
      </c>
      <c r="K19" s="45"/>
      <c r="L19" s="33" t="s">
        <v>37</v>
      </c>
      <c r="M19" s="34" t="s">
        <v>38</v>
      </c>
    </row>
    <row r="20" spans="3:13" x14ac:dyDescent="0.35">
      <c r="C20" s="50">
        <v>1</v>
      </c>
      <c r="D20" s="51" t="s">
        <v>18</v>
      </c>
      <c r="E20" s="52">
        <v>145</v>
      </c>
      <c r="F20" s="31">
        <v>1</v>
      </c>
      <c r="G20" s="48">
        <v>20</v>
      </c>
      <c r="H20" s="48">
        <v>11</v>
      </c>
      <c r="I20" s="35">
        <f>+$F20*G20/(MAX($G20:$H20))</f>
        <v>1</v>
      </c>
      <c r="J20" s="36">
        <f>+$F20*H20/(MAX($G20:$H20))</f>
        <v>0.55000000000000004</v>
      </c>
      <c r="K20" s="31">
        <v>5</v>
      </c>
      <c r="L20" s="37">
        <f>+(E20-(E20*G20/100))*K20</f>
        <v>580</v>
      </c>
      <c r="M20" s="38">
        <f>+(E20-(E20*H20/100))*K20</f>
        <v>645.25</v>
      </c>
    </row>
    <row r="21" spans="3:13" x14ac:dyDescent="0.35">
      <c r="C21" s="50">
        <v>2</v>
      </c>
      <c r="D21" s="53" t="s">
        <v>19</v>
      </c>
      <c r="E21" s="52">
        <v>85</v>
      </c>
      <c r="F21" s="31">
        <v>4</v>
      </c>
      <c r="G21" s="48">
        <v>25</v>
      </c>
      <c r="H21" s="48">
        <v>11</v>
      </c>
      <c r="I21" s="35">
        <f t="shared" ref="I21:I31" si="0">+$F21*G21/(MAX($G21:$H21))</f>
        <v>4</v>
      </c>
      <c r="J21" s="36">
        <f t="shared" ref="J21:J31" si="1">+$F21*H21/(MAX($G21:$H21))</f>
        <v>1.76</v>
      </c>
      <c r="K21" s="31">
        <v>50</v>
      </c>
      <c r="L21" s="37">
        <f t="shared" ref="L21:L31" si="2">+(E21-(E21*G21/100))*K21</f>
        <v>3187.5</v>
      </c>
      <c r="M21" s="38">
        <f t="shared" ref="M21:M31" si="3">+(E21-(E21*H21/100))*K21</f>
        <v>3782.5000000000005</v>
      </c>
    </row>
    <row r="22" spans="3:13" x14ac:dyDescent="0.35">
      <c r="C22" s="50">
        <v>3</v>
      </c>
      <c r="D22" s="53" t="s">
        <v>20</v>
      </c>
      <c r="E22" s="52">
        <v>82</v>
      </c>
      <c r="F22" s="31">
        <v>1</v>
      </c>
      <c r="G22" s="48">
        <v>25</v>
      </c>
      <c r="H22" s="48">
        <v>11</v>
      </c>
      <c r="I22" s="35">
        <f t="shared" si="0"/>
        <v>1</v>
      </c>
      <c r="J22" s="36">
        <f t="shared" si="1"/>
        <v>0.44</v>
      </c>
      <c r="K22" s="31">
        <v>40</v>
      </c>
      <c r="L22" s="37">
        <f t="shared" si="2"/>
        <v>2460</v>
      </c>
      <c r="M22" s="38">
        <f t="shared" si="3"/>
        <v>2919.2000000000003</v>
      </c>
    </row>
    <row r="23" spans="3:13" x14ac:dyDescent="0.35">
      <c r="C23" s="50">
        <v>4</v>
      </c>
      <c r="D23" s="53" t="s">
        <v>21</v>
      </c>
      <c r="E23" s="52">
        <v>160</v>
      </c>
      <c r="F23" s="31">
        <v>10</v>
      </c>
      <c r="G23" s="48">
        <v>25</v>
      </c>
      <c r="H23" s="48">
        <v>11</v>
      </c>
      <c r="I23" s="35">
        <f t="shared" si="0"/>
        <v>10</v>
      </c>
      <c r="J23" s="36">
        <f t="shared" si="1"/>
        <v>4.4000000000000004</v>
      </c>
      <c r="K23" s="31">
        <v>20</v>
      </c>
      <c r="L23" s="37">
        <f t="shared" si="2"/>
        <v>2400</v>
      </c>
      <c r="M23" s="38">
        <f t="shared" si="3"/>
        <v>2848</v>
      </c>
    </row>
    <row r="24" spans="3:13" x14ac:dyDescent="0.35">
      <c r="C24" s="50">
        <v>5</v>
      </c>
      <c r="D24" s="53" t="s">
        <v>22</v>
      </c>
      <c r="E24" s="52">
        <v>120</v>
      </c>
      <c r="F24" s="31">
        <v>10</v>
      </c>
      <c r="G24" s="48">
        <v>25</v>
      </c>
      <c r="H24" s="48">
        <v>11</v>
      </c>
      <c r="I24" s="35">
        <f t="shared" si="0"/>
        <v>10</v>
      </c>
      <c r="J24" s="36">
        <f t="shared" si="1"/>
        <v>4.4000000000000004</v>
      </c>
      <c r="K24" s="31">
        <v>50</v>
      </c>
      <c r="L24" s="37">
        <f t="shared" si="2"/>
        <v>4500</v>
      </c>
      <c r="M24" s="38">
        <f t="shared" si="3"/>
        <v>5340</v>
      </c>
    </row>
    <row r="25" spans="3:13" x14ac:dyDescent="0.35">
      <c r="C25" s="50">
        <v>6</v>
      </c>
      <c r="D25" s="53" t="s">
        <v>23</v>
      </c>
      <c r="E25" s="52">
        <v>100</v>
      </c>
      <c r="F25" s="31">
        <v>4</v>
      </c>
      <c r="G25" s="48">
        <v>25</v>
      </c>
      <c r="H25" s="48">
        <v>11</v>
      </c>
      <c r="I25" s="35">
        <f t="shared" si="0"/>
        <v>4</v>
      </c>
      <c r="J25" s="36">
        <f t="shared" si="1"/>
        <v>1.76</v>
      </c>
      <c r="K25" s="31">
        <v>30</v>
      </c>
      <c r="L25" s="37">
        <f t="shared" si="2"/>
        <v>2250</v>
      </c>
      <c r="M25" s="38">
        <f t="shared" si="3"/>
        <v>2670</v>
      </c>
    </row>
    <row r="26" spans="3:13" x14ac:dyDescent="0.35">
      <c r="C26" s="50">
        <v>7</v>
      </c>
      <c r="D26" s="53" t="s">
        <v>24</v>
      </c>
      <c r="E26" s="52">
        <v>145</v>
      </c>
      <c r="F26" s="31">
        <v>8</v>
      </c>
      <c r="G26" s="48">
        <v>20</v>
      </c>
      <c r="H26" s="48">
        <v>11</v>
      </c>
      <c r="I26" s="35">
        <f t="shared" si="0"/>
        <v>8</v>
      </c>
      <c r="J26" s="36">
        <f t="shared" si="1"/>
        <v>4.4000000000000004</v>
      </c>
      <c r="K26" s="31">
        <v>2</v>
      </c>
      <c r="L26" s="37">
        <f t="shared" si="2"/>
        <v>232</v>
      </c>
      <c r="M26" s="38">
        <f t="shared" si="3"/>
        <v>258.10000000000002</v>
      </c>
    </row>
    <row r="27" spans="3:13" x14ac:dyDescent="0.35">
      <c r="C27" s="50">
        <v>8</v>
      </c>
      <c r="D27" s="53" t="s">
        <v>25</v>
      </c>
      <c r="E27" s="52">
        <v>90</v>
      </c>
      <c r="F27" s="31">
        <v>7</v>
      </c>
      <c r="G27" s="48">
        <v>20</v>
      </c>
      <c r="H27" s="48">
        <v>11</v>
      </c>
      <c r="I27" s="35">
        <f t="shared" si="0"/>
        <v>7</v>
      </c>
      <c r="J27" s="36">
        <f t="shared" si="1"/>
        <v>3.85</v>
      </c>
      <c r="K27" s="31">
        <v>15</v>
      </c>
      <c r="L27" s="37">
        <f t="shared" si="2"/>
        <v>1080</v>
      </c>
      <c r="M27" s="38">
        <f t="shared" si="3"/>
        <v>1201.5</v>
      </c>
    </row>
    <row r="28" spans="3:13" x14ac:dyDescent="0.35">
      <c r="C28" s="50">
        <v>9</v>
      </c>
      <c r="D28" s="53" t="s">
        <v>26</v>
      </c>
      <c r="E28" s="52">
        <v>80</v>
      </c>
      <c r="F28" s="31">
        <v>2</v>
      </c>
      <c r="G28" s="48">
        <v>20</v>
      </c>
      <c r="H28" s="48">
        <v>11</v>
      </c>
      <c r="I28" s="35">
        <f t="shared" si="0"/>
        <v>2</v>
      </c>
      <c r="J28" s="36">
        <f t="shared" si="1"/>
        <v>1.1000000000000001</v>
      </c>
      <c r="K28" s="31">
        <v>10</v>
      </c>
      <c r="L28" s="37">
        <f t="shared" si="2"/>
        <v>640</v>
      </c>
      <c r="M28" s="38">
        <f t="shared" si="3"/>
        <v>712</v>
      </c>
    </row>
    <row r="29" spans="3:13" x14ac:dyDescent="0.35">
      <c r="C29" s="50">
        <v>10</v>
      </c>
      <c r="D29" s="53" t="s">
        <v>27</v>
      </c>
      <c r="E29" s="52">
        <v>50</v>
      </c>
      <c r="F29" s="31">
        <v>2</v>
      </c>
      <c r="G29" s="48">
        <v>20</v>
      </c>
      <c r="H29" s="48">
        <v>11</v>
      </c>
      <c r="I29" s="35">
        <f t="shared" si="0"/>
        <v>2</v>
      </c>
      <c r="J29" s="36">
        <f t="shared" si="1"/>
        <v>1.1000000000000001</v>
      </c>
      <c r="K29" s="31">
        <v>4</v>
      </c>
      <c r="L29" s="37">
        <f t="shared" si="2"/>
        <v>160</v>
      </c>
      <c r="M29" s="38">
        <f t="shared" si="3"/>
        <v>178</v>
      </c>
    </row>
    <row r="30" spans="3:13" x14ac:dyDescent="0.35">
      <c r="C30" s="50">
        <v>11</v>
      </c>
      <c r="D30" s="53" t="s">
        <v>28</v>
      </c>
      <c r="E30" s="52">
        <v>40</v>
      </c>
      <c r="F30" s="31">
        <v>2</v>
      </c>
      <c r="G30" s="48">
        <v>20</v>
      </c>
      <c r="H30" s="48">
        <v>11</v>
      </c>
      <c r="I30" s="35">
        <f t="shared" si="0"/>
        <v>2</v>
      </c>
      <c r="J30" s="36">
        <f t="shared" si="1"/>
        <v>1.1000000000000001</v>
      </c>
      <c r="K30" s="31">
        <v>19</v>
      </c>
      <c r="L30" s="37">
        <f t="shared" si="2"/>
        <v>608</v>
      </c>
      <c r="M30" s="38">
        <f t="shared" si="3"/>
        <v>676.4</v>
      </c>
    </row>
    <row r="31" spans="3:13" x14ac:dyDescent="0.35">
      <c r="C31" s="50">
        <v>12</v>
      </c>
      <c r="D31" s="53" t="s">
        <v>29</v>
      </c>
      <c r="E31" s="52">
        <v>30</v>
      </c>
      <c r="F31" s="31">
        <v>9</v>
      </c>
      <c r="G31" s="48">
        <v>20</v>
      </c>
      <c r="H31" s="48">
        <v>11</v>
      </c>
      <c r="I31" s="35">
        <f t="shared" si="0"/>
        <v>9</v>
      </c>
      <c r="J31" s="36">
        <f t="shared" si="1"/>
        <v>4.95</v>
      </c>
      <c r="K31" s="31">
        <v>113</v>
      </c>
      <c r="L31" s="37">
        <f t="shared" si="2"/>
        <v>2712</v>
      </c>
      <c r="M31" s="38">
        <f t="shared" si="3"/>
        <v>3017.1</v>
      </c>
    </row>
    <row r="32" spans="3:13" x14ac:dyDescent="0.35">
      <c r="C32" s="30"/>
      <c r="D32"/>
      <c r="E32"/>
      <c r="F32" s="49">
        <f>SUM(F20:F31)</f>
        <v>60</v>
      </c>
      <c r="I32" s="39">
        <f t="shared" ref="I32:J32" si="4">SUM(I20:I31)</f>
        <v>60</v>
      </c>
      <c r="J32" s="40">
        <f t="shared" si="4"/>
        <v>29.810000000000006</v>
      </c>
      <c r="L32" s="41">
        <f t="shared" ref="L32" si="5">SUM(L20:L31)</f>
        <v>20809.5</v>
      </c>
      <c r="M32" s="42">
        <f t="shared" ref="M32" si="6">SUM(M20:M31)</f>
        <v>24248.05</v>
      </c>
    </row>
    <row r="33" spans="6:15" x14ac:dyDescent="0.35">
      <c r="F33" s="1"/>
    </row>
    <row r="34" spans="6:15" x14ac:dyDescent="0.35">
      <c r="F34" s="1"/>
      <c r="L34" s="5" t="s">
        <v>32</v>
      </c>
      <c r="M34" s="3">
        <v>27245</v>
      </c>
      <c r="N34" s="46" t="s">
        <v>35</v>
      </c>
      <c r="O34" s="46"/>
    </row>
    <row r="35" spans="6:15" x14ac:dyDescent="0.35">
      <c r="F35" s="1"/>
      <c r="L35" s="5" t="s">
        <v>33</v>
      </c>
      <c r="M35" s="3">
        <f>+AVERAGE(L32:M32)</f>
        <v>22528.775000000001</v>
      </c>
      <c r="N35" s="57" t="s">
        <v>37</v>
      </c>
      <c r="O35" s="32" t="s">
        <v>38</v>
      </c>
    </row>
    <row r="36" spans="6:15" ht="29" x14ac:dyDescent="0.35">
      <c r="L36" s="5" t="s">
        <v>34</v>
      </c>
      <c r="M36" s="3">
        <f>+M35*0.9</f>
        <v>20275.897500000003</v>
      </c>
      <c r="N36" s="58" t="str">
        <f>+IF(L32&lt;M36,"Desproporcionada","Admesa")</f>
        <v>Admesa</v>
      </c>
      <c r="O36" s="58" t="str">
        <f>+IF(M32&lt;M36,"Desproporcionada","Admesa")</f>
        <v>Admesa</v>
      </c>
    </row>
    <row r="37" spans="6:15" x14ac:dyDescent="0.35">
      <c r="M37" s="3"/>
    </row>
  </sheetData>
  <mergeCells count="6">
    <mergeCell ref="N34:O34"/>
    <mergeCell ref="G18:H18"/>
    <mergeCell ref="I18:J18"/>
    <mergeCell ref="L18:M18"/>
    <mergeCell ref="K18:K19"/>
    <mergeCell ref="B12:C12"/>
  </mergeCells>
  <conditionalFormatting sqref="I14:I15">
    <cfRule type="top10" dxfId="3" priority="3" rank="1"/>
  </conditionalFormatting>
  <conditionalFormatting sqref="N36:O36">
    <cfRule type="containsText" dxfId="2" priority="1" operator="containsText" text="Desproporcionada">
      <formula>NOT(ISERROR(SEARCH("Desproporcionada",N36)))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D724-6CC6-4FF1-9A2D-D88B98FABE43}">
  <sheetPr>
    <pageSetUpPr fitToPage="1"/>
  </sheetPr>
  <dimension ref="A4:Q37"/>
  <sheetViews>
    <sheetView topLeftCell="A4" zoomScaleNormal="100" workbookViewId="0">
      <selection activeCell="D38" sqref="D38"/>
    </sheetView>
  </sheetViews>
  <sheetFormatPr defaultColWidth="9.1796875" defaultRowHeight="14.5" x14ac:dyDescent="0.35"/>
  <cols>
    <col min="1" max="1" width="3.81640625" style="1" customWidth="1"/>
    <col min="2" max="2" width="10.7265625" style="1" customWidth="1"/>
    <col min="3" max="3" width="8.7265625" style="1" customWidth="1"/>
    <col min="4" max="4" width="34.54296875" style="1" customWidth="1"/>
    <col min="5" max="5" width="12.7265625" style="1" bestFit="1" customWidth="1"/>
    <col min="6" max="6" width="10.6328125" style="3" customWidth="1"/>
    <col min="7" max="15" width="10.6328125" style="1" customWidth="1"/>
    <col min="16" max="16" width="10.7265625" style="1" customWidth="1"/>
    <col min="17" max="17" width="2.7265625" style="1" customWidth="1"/>
    <col min="18" max="18" width="10.7265625" style="1" customWidth="1"/>
    <col min="19" max="19" width="2.7265625" style="1" customWidth="1"/>
    <col min="20" max="24" width="9.1796875" style="1"/>
    <col min="25" max="25" width="9.36328125" style="1" bestFit="1" customWidth="1"/>
    <col min="26" max="16384" width="9.1796875" style="1"/>
  </cols>
  <sheetData>
    <row r="4" spans="1:17" x14ac:dyDescent="0.35">
      <c r="A4"/>
      <c r="B4" s="8" t="s">
        <v>2</v>
      </c>
      <c r="C4" s="8"/>
      <c r="D4" s="10"/>
    </row>
    <row r="5" spans="1:17" x14ac:dyDescent="0.35">
      <c r="A5"/>
      <c r="B5" s="8" t="s">
        <v>3</v>
      </c>
      <c r="C5" s="8"/>
      <c r="D5" s="10"/>
    </row>
    <row r="6" spans="1:17" x14ac:dyDescent="0.35">
      <c r="A6"/>
      <c r="B6" s="9" t="s">
        <v>4</v>
      </c>
      <c r="C6" s="9"/>
    </row>
    <row r="7" spans="1:17" x14ac:dyDescent="0.35">
      <c r="A7"/>
      <c r="B7" s="9" t="s">
        <v>5</v>
      </c>
      <c r="C7" s="9"/>
    </row>
    <row r="8" spans="1:17" x14ac:dyDescent="0.35">
      <c r="A8" s="9"/>
      <c r="B8"/>
      <c r="C8"/>
    </row>
    <row r="9" spans="1:17" x14ac:dyDescent="0.35">
      <c r="B9" s="5" t="s">
        <v>6</v>
      </c>
      <c r="C9" s="5"/>
      <c r="D9" s="24">
        <v>25000104</v>
      </c>
    </row>
    <row r="10" spans="1:17" x14ac:dyDescent="0.35">
      <c r="B10" s="5"/>
      <c r="C10" s="5"/>
      <c r="D10" s="24" t="s">
        <v>11</v>
      </c>
    </row>
    <row r="12" spans="1:17" s="4" customFormat="1" ht="15.5" x14ac:dyDescent="0.35">
      <c r="A12" s="6"/>
      <c r="B12" s="26" t="s">
        <v>9</v>
      </c>
      <c r="C12" s="27"/>
      <c r="D12" s="6"/>
      <c r="E12" s="6"/>
      <c r="F12" s="7"/>
      <c r="G12" s="6"/>
      <c r="H12" s="1"/>
      <c r="I12" s="1"/>
      <c r="J12" s="5"/>
      <c r="K12" s="18"/>
      <c r="L12" s="1"/>
      <c r="M12" s="1"/>
      <c r="N12" s="1"/>
      <c r="O12" s="1"/>
      <c r="P12" s="1"/>
    </row>
    <row r="13" spans="1:17" s="12" customFormat="1" ht="29" x14ac:dyDescent="0.35">
      <c r="A13" s="13"/>
      <c r="B13" s="13" t="s">
        <v>7</v>
      </c>
      <c r="C13" s="13" t="s">
        <v>8</v>
      </c>
      <c r="D13" s="13" t="s">
        <v>0</v>
      </c>
      <c r="E13" s="13" t="s">
        <v>1</v>
      </c>
      <c r="F13" s="44" t="s">
        <v>36</v>
      </c>
      <c r="G13" s="14" t="s">
        <v>39</v>
      </c>
      <c r="H13" s="14" t="s">
        <v>40</v>
      </c>
      <c r="I13" s="23" t="s">
        <v>10</v>
      </c>
      <c r="J13" s="5"/>
      <c r="K13" s="18"/>
      <c r="L13" s="1"/>
      <c r="M13" s="1"/>
      <c r="N13" s="1"/>
      <c r="O13" s="1"/>
      <c r="P13" s="1"/>
      <c r="Q13" s="22"/>
    </row>
    <row r="14" spans="1:17" s="11" customFormat="1" ht="15.5" x14ac:dyDescent="0.35">
      <c r="A14" s="16">
        <v>1</v>
      </c>
      <c r="B14" s="20">
        <v>45728</v>
      </c>
      <c r="C14" s="21">
        <v>0.7597222222222223</v>
      </c>
      <c r="D14" s="17" t="s">
        <v>14</v>
      </c>
      <c r="E14" s="19" t="s">
        <v>15</v>
      </c>
      <c r="F14" s="15">
        <f>+I32</f>
        <v>42.424242424242422</v>
      </c>
      <c r="G14" s="43">
        <v>10</v>
      </c>
      <c r="H14" s="43">
        <v>10</v>
      </c>
      <c r="I14" s="15">
        <f>+F14+G14+H14</f>
        <v>62.424242424242422</v>
      </c>
      <c r="J14" s="5"/>
      <c r="K14" s="18"/>
      <c r="L14" s="1"/>
      <c r="M14" s="1"/>
      <c r="N14" s="1"/>
      <c r="O14" s="1"/>
      <c r="P14" s="1"/>
    </row>
    <row r="15" spans="1:17" s="11" customFormat="1" ht="15.5" x14ac:dyDescent="0.35">
      <c r="A15" s="16">
        <v>2</v>
      </c>
      <c r="B15" s="20">
        <v>45740</v>
      </c>
      <c r="C15" s="21">
        <v>0.54513888888888895</v>
      </c>
      <c r="D15" s="25" t="s">
        <v>12</v>
      </c>
      <c r="E15" s="19" t="s">
        <v>13</v>
      </c>
      <c r="F15" s="15">
        <f>+J32</f>
        <v>44.936019536019536</v>
      </c>
      <c r="G15" s="43">
        <v>10</v>
      </c>
      <c r="H15" s="43">
        <v>10</v>
      </c>
      <c r="I15" s="15">
        <f>+F15+G15+H15</f>
        <v>64.936019536019529</v>
      </c>
      <c r="J15" s="5"/>
      <c r="K15" s="18"/>
      <c r="L15" s="1"/>
      <c r="M15" s="1"/>
      <c r="N15" s="1"/>
      <c r="O15" s="1"/>
      <c r="P15" s="1"/>
    </row>
    <row r="16" spans="1:17" ht="15.5" x14ac:dyDescent="0.35">
      <c r="J16" s="5"/>
      <c r="K16" s="18"/>
    </row>
    <row r="17" spans="3:13" x14ac:dyDescent="0.35">
      <c r="F17" s="1"/>
    </row>
    <row r="18" spans="3:13" x14ac:dyDescent="0.3">
      <c r="C18" s="28"/>
      <c r="D18" s="29"/>
      <c r="E18" s="29"/>
      <c r="F18" s="29"/>
      <c r="G18" s="45" t="s">
        <v>42</v>
      </c>
      <c r="H18" s="46"/>
      <c r="I18" s="46" t="s">
        <v>30</v>
      </c>
      <c r="J18" s="46"/>
      <c r="K18" s="45" t="s">
        <v>31</v>
      </c>
      <c r="L18" s="47" t="s">
        <v>17</v>
      </c>
      <c r="M18" s="46"/>
    </row>
    <row r="19" spans="3:13" x14ac:dyDescent="0.3">
      <c r="C19" s="28"/>
      <c r="D19" s="54" t="s">
        <v>16</v>
      </c>
      <c r="E19" s="55" t="s">
        <v>17</v>
      </c>
      <c r="F19" s="56" t="s">
        <v>30</v>
      </c>
      <c r="G19" s="33" t="s">
        <v>37</v>
      </c>
      <c r="H19" s="34" t="s">
        <v>38</v>
      </c>
      <c r="I19" s="33" t="s">
        <v>37</v>
      </c>
      <c r="J19" s="34" t="s">
        <v>38</v>
      </c>
      <c r="K19" s="45"/>
      <c r="L19" s="33" t="s">
        <v>37</v>
      </c>
      <c r="M19" s="34" t="s">
        <v>38</v>
      </c>
    </row>
    <row r="20" spans="3:13" x14ac:dyDescent="0.35">
      <c r="C20" s="50">
        <v>1</v>
      </c>
      <c r="D20" s="51" t="s">
        <v>18</v>
      </c>
      <c r="E20" s="52">
        <v>145</v>
      </c>
      <c r="F20" s="31">
        <v>1</v>
      </c>
      <c r="G20" s="48">
        <v>110</v>
      </c>
      <c r="H20" s="48">
        <v>140</v>
      </c>
      <c r="I20" s="35">
        <f>+($E20-G20)/($E20-MIN($G20:$H20))*$F20</f>
        <v>1</v>
      </c>
      <c r="J20" s="36">
        <f>+($E20-H20)/($E20-MIN($G20:$H20))*$F20</f>
        <v>0.14285714285714285</v>
      </c>
      <c r="K20" s="31">
        <v>5</v>
      </c>
      <c r="L20" s="37">
        <f>+G20*$K20</f>
        <v>550</v>
      </c>
      <c r="M20" s="38">
        <f>+H20*$K20</f>
        <v>700</v>
      </c>
    </row>
    <row r="21" spans="3:13" x14ac:dyDescent="0.35">
      <c r="C21" s="50">
        <v>2</v>
      </c>
      <c r="D21" s="53" t="s">
        <v>19</v>
      </c>
      <c r="E21" s="52">
        <v>85</v>
      </c>
      <c r="F21" s="31">
        <v>4</v>
      </c>
      <c r="G21" s="48">
        <v>60</v>
      </c>
      <c r="H21" s="48">
        <v>70</v>
      </c>
      <c r="I21" s="35">
        <f t="shared" ref="I21:I31" si="0">+($E21-G21)/($E21-MIN($G21:$H21))*$F21</f>
        <v>4</v>
      </c>
      <c r="J21" s="36">
        <f t="shared" ref="J21:J31" si="1">+($E21-H21)/($E21-MIN($G21:$H21))*$F21</f>
        <v>2.4</v>
      </c>
      <c r="K21" s="31">
        <v>50</v>
      </c>
      <c r="L21" s="37">
        <f t="shared" ref="L21:L31" si="2">+G21*$K21</f>
        <v>3000</v>
      </c>
      <c r="M21" s="38">
        <f t="shared" ref="M21:M31" si="3">+H21*$K21</f>
        <v>3500</v>
      </c>
    </row>
    <row r="22" spans="3:13" x14ac:dyDescent="0.35">
      <c r="C22" s="50">
        <v>3</v>
      </c>
      <c r="D22" s="53" t="s">
        <v>20</v>
      </c>
      <c r="E22" s="52">
        <v>82</v>
      </c>
      <c r="F22" s="31">
        <v>1</v>
      </c>
      <c r="G22" s="48">
        <v>80</v>
      </c>
      <c r="H22" s="48">
        <v>60</v>
      </c>
      <c r="I22" s="35">
        <f t="shared" si="0"/>
        <v>9.0909090909090912E-2</v>
      </c>
      <c r="J22" s="36">
        <f t="shared" si="1"/>
        <v>1</v>
      </c>
      <c r="K22" s="31">
        <v>40</v>
      </c>
      <c r="L22" s="37">
        <f t="shared" si="2"/>
        <v>3200</v>
      </c>
      <c r="M22" s="38">
        <f t="shared" si="3"/>
        <v>2400</v>
      </c>
    </row>
    <row r="23" spans="3:13" x14ac:dyDescent="0.35">
      <c r="C23" s="50">
        <v>4</v>
      </c>
      <c r="D23" s="53" t="s">
        <v>21</v>
      </c>
      <c r="E23" s="52">
        <v>160</v>
      </c>
      <c r="F23" s="31">
        <v>10</v>
      </c>
      <c r="G23" s="48">
        <v>30</v>
      </c>
      <c r="H23" s="48">
        <v>100</v>
      </c>
      <c r="I23" s="35">
        <f t="shared" si="0"/>
        <v>10</v>
      </c>
      <c r="J23" s="36">
        <f t="shared" si="1"/>
        <v>4.6153846153846159</v>
      </c>
      <c r="K23" s="31">
        <v>20</v>
      </c>
      <c r="L23" s="37">
        <f t="shared" si="2"/>
        <v>600</v>
      </c>
      <c r="M23" s="38">
        <f t="shared" si="3"/>
        <v>2000</v>
      </c>
    </row>
    <row r="24" spans="3:13" x14ac:dyDescent="0.35">
      <c r="C24" s="50">
        <v>5</v>
      </c>
      <c r="D24" s="53" t="s">
        <v>22</v>
      </c>
      <c r="E24" s="52">
        <v>120</v>
      </c>
      <c r="F24" s="31">
        <v>10</v>
      </c>
      <c r="G24" s="48">
        <v>110</v>
      </c>
      <c r="H24" s="48">
        <v>90</v>
      </c>
      <c r="I24" s="35">
        <f t="shared" si="0"/>
        <v>3.333333333333333</v>
      </c>
      <c r="J24" s="36">
        <f t="shared" si="1"/>
        <v>10</v>
      </c>
      <c r="K24" s="31">
        <v>50</v>
      </c>
      <c r="L24" s="37">
        <f t="shared" si="2"/>
        <v>5500</v>
      </c>
      <c r="M24" s="38">
        <f t="shared" si="3"/>
        <v>4500</v>
      </c>
    </row>
    <row r="25" spans="3:13" x14ac:dyDescent="0.35">
      <c r="C25" s="50">
        <v>6</v>
      </c>
      <c r="D25" s="53" t="s">
        <v>23</v>
      </c>
      <c r="E25" s="52">
        <v>100</v>
      </c>
      <c r="F25" s="31">
        <v>4</v>
      </c>
      <c r="G25" s="48">
        <v>90</v>
      </c>
      <c r="H25" s="48">
        <v>80</v>
      </c>
      <c r="I25" s="35">
        <f t="shared" si="0"/>
        <v>2</v>
      </c>
      <c r="J25" s="36">
        <f t="shared" si="1"/>
        <v>4</v>
      </c>
      <c r="K25" s="31">
        <v>30</v>
      </c>
      <c r="L25" s="37">
        <f t="shared" si="2"/>
        <v>2700</v>
      </c>
      <c r="M25" s="38">
        <f t="shared" si="3"/>
        <v>2400</v>
      </c>
    </row>
    <row r="26" spans="3:13" x14ac:dyDescent="0.35">
      <c r="C26" s="50">
        <v>7</v>
      </c>
      <c r="D26" s="53" t="s">
        <v>24</v>
      </c>
      <c r="E26" s="52">
        <v>145</v>
      </c>
      <c r="F26" s="31">
        <v>8</v>
      </c>
      <c r="G26" s="48">
        <v>100</v>
      </c>
      <c r="H26" s="48">
        <v>120</v>
      </c>
      <c r="I26" s="35">
        <f t="shared" si="0"/>
        <v>8</v>
      </c>
      <c r="J26" s="36">
        <f t="shared" si="1"/>
        <v>4.4444444444444446</v>
      </c>
      <c r="K26" s="31">
        <v>2</v>
      </c>
      <c r="L26" s="37">
        <f t="shared" si="2"/>
        <v>200</v>
      </c>
      <c r="M26" s="38">
        <f t="shared" si="3"/>
        <v>240</v>
      </c>
    </row>
    <row r="27" spans="3:13" x14ac:dyDescent="0.35">
      <c r="C27" s="50">
        <v>8</v>
      </c>
      <c r="D27" s="53" t="s">
        <v>25</v>
      </c>
      <c r="E27" s="52">
        <v>90</v>
      </c>
      <c r="F27" s="31">
        <v>7</v>
      </c>
      <c r="G27" s="48">
        <v>80</v>
      </c>
      <c r="H27" s="48">
        <v>70</v>
      </c>
      <c r="I27" s="35">
        <f t="shared" si="0"/>
        <v>3.5</v>
      </c>
      <c r="J27" s="36">
        <f t="shared" si="1"/>
        <v>7</v>
      </c>
      <c r="K27" s="31">
        <v>15</v>
      </c>
      <c r="L27" s="37">
        <f t="shared" si="2"/>
        <v>1200</v>
      </c>
      <c r="M27" s="38">
        <f t="shared" si="3"/>
        <v>1050</v>
      </c>
    </row>
    <row r="28" spans="3:13" x14ac:dyDescent="0.35">
      <c r="C28" s="50">
        <v>9</v>
      </c>
      <c r="D28" s="53" t="s">
        <v>26</v>
      </c>
      <c r="E28" s="52">
        <v>80</v>
      </c>
      <c r="F28" s="31">
        <v>2</v>
      </c>
      <c r="G28" s="48">
        <v>50</v>
      </c>
      <c r="H28" s="48">
        <v>75</v>
      </c>
      <c r="I28" s="35">
        <f t="shared" si="0"/>
        <v>2</v>
      </c>
      <c r="J28" s="36">
        <f t="shared" si="1"/>
        <v>0.33333333333333331</v>
      </c>
      <c r="K28" s="31">
        <v>10</v>
      </c>
      <c r="L28" s="37">
        <f t="shared" si="2"/>
        <v>500</v>
      </c>
      <c r="M28" s="38">
        <f t="shared" si="3"/>
        <v>750</v>
      </c>
    </row>
    <row r="29" spans="3:13" x14ac:dyDescent="0.35">
      <c r="C29" s="50">
        <v>10</v>
      </c>
      <c r="D29" s="53" t="s">
        <v>27</v>
      </c>
      <c r="E29" s="52">
        <v>50</v>
      </c>
      <c r="F29" s="31">
        <v>2</v>
      </c>
      <c r="G29" s="48">
        <v>30</v>
      </c>
      <c r="H29" s="48">
        <v>40</v>
      </c>
      <c r="I29" s="35">
        <f t="shared" si="0"/>
        <v>2</v>
      </c>
      <c r="J29" s="36">
        <f t="shared" si="1"/>
        <v>1</v>
      </c>
      <c r="K29" s="31">
        <v>4</v>
      </c>
      <c r="L29" s="37">
        <f t="shared" si="2"/>
        <v>120</v>
      </c>
      <c r="M29" s="38">
        <f t="shared" si="3"/>
        <v>160</v>
      </c>
    </row>
    <row r="30" spans="3:13" x14ac:dyDescent="0.35">
      <c r="C30" s="50">
        <v>11</v>
      </c>
      <c r="D30" s="53" t="s">
        <v>28</v>
      </c>
      <c r="E30" s="52">
        <v>40</v>
      </c>
      <c r="F30" s="31">
        <v>2</v>
      </c>
      <c r="G30" s="48">
        <v>20</v>
      </c>
      <c r="H30" s="48">
        <v>30</v>
      </c>
      <c r="I30" s="35">
        <f>+($E30-G30)/($E30-MIN($G30:$H30))*$F30</f>
        <v>2</v>
      </c>
      <c r="J30" s="36">
        <f t="shared" si="1"/>
        <v>1</v>
      </c>
      <c r="K30" s="31">
        <v>19</v>
      </c>
      <c r="L30" s="37">
        <f t="shared" si="2"/>
        <v>380</v>
      </c>
      <c r="M30" s="38">
        <f t="shared" si="3"/>
        <v>570</v>
      </c>
    </row>
    <row r="31" spans="3:13" x14ac:dyDescent="0.35">
      <c r="C31" s="50">
        <v>12</v>
      </c>
      <c r="D31" s="53" t="s">
        <v>29</v>
      </c>
      <c r="E31" s="52">
        <v>30</v>
      </c>
      <c r="F31" s="31">
        <v>9</v>
      </c>
      <c r="G31" s="48">
        <v>20</v>
      </c>
      <c r="H31" s="48">
        <v>10</v>
      </c>
      <c r="I31" s="35">
        <f t="shared" si="0"/>
        <v>4.5</v>
      </c>
      <c r="J31" s="36">
        <f t="shared" si="1"/>
        <v>9</v>
      </c>
      <c r="K31" s="31">
        <v>113</v>
      </c>
      <c r="L31" s="37">
        <f t="shared" si="2"/>
        <v>2260</v>
      </c>
      <c r="M31" s="38">
        <f t="shared" si="3"/>
        <v>1130</v>
      </c>
    </row>
    <row r="32" spans="3:13" x14ac:dyDescent="0.35">
      <c r="C32" s="30"/>
      <c r="D32"/>
      <c r="E32"/>
      <c r="F32" s="49">
        <f>SUM(F20:F31)</f>
        <v>60</v>
      </c>
      <c r="I32" s="39">
        <f t="shared" ref="I32:J32" si="4">SUM(I20:I31)</f>
        <v>42.424242424242422</v>
      </c>
      <c r="J32" s="40">
        <f t="shared" si="4"/>
        <v>44.936019536019536</v>
      </c>
      <c r="L32" s="41">
        <f t="shared" ref="L32:M32" si="5">SUM(L20:L31)</f>
        <v>20210</v>
      </c>
      <c r="M32" s="42">
        <f t="shared" si="5"/>
        <v>19400</v>
      </c>
    </row>
    <row r="33" spans="6:15" x14ac:dyDescent="0.35">
      <c r="F33" s="1"/>
    </row>
    <row r="34" spans="6:15" x14ac:dyDescent="0.35">
      <c r="F34" s="1"/>
      <c r="L34" s="5" t="s">
        <v>32</v>
      </c>
      <c r="M34" s="3">
        <v>27245</v>
      </c>
      <c r="N34" s="46" t="s">
        <v>35</v>
      </c>
      <c r="O34" s="46"/>
    </row>
    <row r="35" spans="6:15" x14ac:dyDescent="0.35">
      <c r="F35" s="1"/>
      <c r="L35" s="5" t="s">
        <v>33</v>
      </c>
      <c r="M35" s="3">
        <f>+AVERAGE(L32:M32)</f>
        <v>19805</v>
      </c>
      <c r="N35" s="57" t="s">
        <v>37</v>
      </c>
      <c r="O35" s="32" t="s">
        <v>38</v>
      </c>
    </row>
    <row r="36" spans="6:15" x14ac:dyDescent="0.35">
      <c r="L36" s="5" t="s">
        <v>34</v>
      </c>
      <c r="M36" s="3">
        <f>+M35*0.9</f>
        <v>17824.5</v>
      </c>
      <c r="N36" s="31" t="str">
        <f>+IF(L32&lt;M36,"Desproporcionada","Admesa")</f>
        <v>Admesa</v>
      </c>
      <c r="O36" s="58" t="str">
        <f>+IF(M32&lt;M36,"Desproporcionada","Admesa")</f>
        <v>Admesa</v>
      </c>
    </row>
    <row r="37" spans="6:15" x14ac:dyDescent="0.35">
      <c r="M37" s="3"/>
    </row>
  </sheetData>
  <mergeCells count="6">
    <mergeCell ref="B12:C12"/>
    <mergeCell ref="G18:H18"/>
    <mergeCell ref="I18:J18"/>
    <mergeCell ref="K18:K19"/>
    <mergeCell ref="L18:M18"/>
    <mergeCell ref="N34:O34"/>
  </mergeCells>
  <conditionalFormatting sqref="I14:I15">
    <cfRule type="top10" dxfId="1" priority="2" rank="1"/>
  </conditionalFormatting>
  <conditionalFormatting sqref="N36:O36">
    <cfRule type="containsText" dxfId="0" priority="1" operator="containsText" text="Desproporcionada">
      <formula>NOT(ISERROR(SEARCH("Desproporcionada",N36)))</formula>
    </cfRule>
  </conditionalFormatting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25000104 (%)</vt:lpstr>
      <vt:lpstr>25000104 (Preu)</vt:lpstr>
      <vt:lpstr>'25000104 (%)'!Àrea_d'impressió</vt:lpstr>
      <vt:lpstr>'25000104 (Preu)'!Àrea_d'impressió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ALVAREZ PIÑOL, XENIA</cp:lastModifiedBy>
  <cp:lastPrinted>2020-02-27T10:54:44Z</cp:lastPrinted>
  <dcterms:created xsi:type="dcterms:W3CDTF">2016-11-16T11:11:58Z</dcterms:created>
  <dcterms:modified xsi:type="dcterms:W3CDTF">2025-03-26T13:29:49Z</dcterms:modified>
</cp:coreProperties>
</file>