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:\Contrac. EXPEDIENTS ESCANEJATS\2024\117-6 LIO Obra Instal·lació BT de l'edifici Palau\"/>
    </mc:Choice>
  </mc:AlternateContent>
  <xr:revisionPtr revIDLastSave="0" documentId="8_{F07426F5-5D01-40C8-A4E9-CA9779758E96}" xr6:coauthVersionLast="47" xr6:coauthVersionMax="47" xr10:uidLastSave="{00000000-0000-0000-0000-000000000000}"/>
  <bookViews>
    <workbookView xWindow="1035" yWindow="135" windowWidth="19290" windowHeight="14550" activeTab="2" xr2:uid="{00000000-000D-0000-FFFF-FFFF00000000}"/>
  </bookViews>
  <sheets>
    <sheet name="Criteri oferta econòmica" sheetId="4" r:id="rId1"/>
    <sheet name="Altres criteris automàtics" sheetId="7" r:id="rId2"/>
    <sheet name="Total" sheetId="8" r:id="rId3"/>
    <sheet name="..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8" l="1"/>
  <c r="I12" i="7"/>
  <c r="H12" i="7"/>
  <c r="G10" i="4"/>
  <c r="I10" i="4" s="1"/>
  <c r="F10" i="4"/>
  <c r="H10" i="4" s="1"/>
  <c r="E10" i="4"/>
  <c r="D6" i="7"/>
  <c r="G12" i="7" l="1"/>
  <c r="E12" i="7"/>
  <c r="F8" i="8" l="1"/>
  <c r="G8" i="8" s="1"/>
  <c r="D8" i="8"/>
  <c r="E9" i="3" l="1"/>
  <c r="E10" i="3"/>
  <c r="E11" i="3"/>
  <c r="E7" i="3" l="1"/>
  <c r="E8" i="3"/>
  <c r="D7" i="3"/>
  <c r="D8" i="3"/>
  <c r="D9" i="3"/>
  <c r="F9" i="3" s="1"/>
  <c r="D10" i="3"/>
  <c r="F10" i="3" s="1"/>
  <c r="D11" i="3"/>
  <c r="F11" i="3" s="1"/>
  <c r="F8" i="3" l="1"/>
  <c r="F7" i="3"/>
  <c r="G7" i="3" l="1"/>
  <c r="G9" i="3"/>
  <c r="G11" i="3"/>
  <c r="G10" i="3"/>
  <c r="G8" i="3"/>
  <c r="A9" i="3" l="1"/>
  <c r="A8" i="3"/>
</calcChain>
</file>

<file path=xl/sharedStrings.xml><?xml version="1.0" encoding="utf-8"?>
<sst xmlns="http://schemas.openxmlformats.org/spreadsheetml/2006/main" count="75" uniqueCount="57">
  <si>
    <t>Núm.    Oferta</t>
  </si>
  <si>
    <t>MÀXIM 100 PUNTS</t>
  </si>
  <si>
    <t>Licitadors (n)</t>
  </si>
  <si>
    <t>Més de 20 anys</t>
  </si>
  <si>
    <t>De 0 a 5 anys</t>
  </si>
  <si>
    <t>De 5 a 10 anys</t>
  </si>
  <si>
    <t>De 10 a 15 anys</t>
  </si>
  <si>
    <t>3 anys</t>
  </si>
  <si>
    <t>4 anys</t>
  </si>
  <si>
    <t>De 5 a 7 anys</t>
  </si>
  <si>
    <t>Més de 8 anys</t>
  </si>
  <si>
    <t>Posició</t>
  </si>
  <si>
    <t>Puntuació de l'oferta econòmica (Pec)</t>
  </si>
  <si>
    <t>Puntuació dels criteris relacionats amb l'experiència professional (Pqu)</t>
  </si>
  <si>
    <t>TOTAL (PT)</t>
  </si>
  <si>
    <t>2024/1/LIO_POR (64-1) - OAGRTL</t>
  </si>
  <si>
    <t>Obra adequació local per oficina OAGRTL a Mollerussa</t>
  </si>
  <si>
    <t>Oferta econòmica (fins a un màxim de punts:)</t>
  </si>
  <si>
    <t>Puntuació</t>
  </si>
  <si>
    <t>Puntuació preu</t>
  </si>
  <si>
    <t>Import de l'oferta admesa (IVA exclòs)</t>
  </si>
  <si>
    <t>Import de baixa</t>
  </si>
  <si>
    <t>Percentatge de baixa</t>
  </si>
  <si>
    <t>TEMERARIA &gt; 25%</t>
  </si>
  <si>
    <t>Punts</t>
  </si>
  <si>
    <t>TOTAL Puntuació</t>
  </si>
  <si>
    <t>TOTAL</t>
  </si>
  <si>
    <t>Opcions criteri Programa mesures ambientals</t>
  </si>
  <si>
    <t>2024/6/LIO_POR (117-6)</t>
  </si>
  <si>
    <t>Obra Projecte executiu instal·lació de baixa tensió per a la realització de diferents actuacions sobre el quadre general de la instal·lació elèctrica de l'Edifici Palau de la Diputació de Lleida</t>
  </si>
  <si>
    <t>Opcions criteri Termini garantia</t>
  </si>
  <si>
    <t>Sense ampliació termini garantia</t>
  </si>
  <si>
    <t>Ampliació en 3 mesos addicionals</t>
  </si>
  <si>
    <t>Ampliació en 6 mesos addicionals</t>
  </si>
  <si>
    <t>Ampliació en 9 mesos addicionals</t>
  </si>
  <si>
    <t>Ampliació en 12 mesos addicionals</t>
  </si>
  <si>
    <t>Ampliació en 15 mesos addicionals</t>
  </si>
  <si>
    <t>Sense manteniment preventiu i correctiu a cost zero</t>
  </si>
  <si>
    <t>Durant 3 mesos del termini de garantia</t>
  </si>
  <si>
    <t>Durant 6 mesos del termini de garantia</t>
  </si>
  <si>
    <t>Durant 9 mesos del termini de garantia</t>
  </si>
  <si>
    <t>Durant 12 mesos del termini de garantia</t>
  </si>
  <si>
    <t>Durant 15 mesos del termini de garantia</t>
  </si>
  <si>
    <t>Durant 18 mesos del termini de garantia</t>
  </si>
  <si>
    <t>Durant 21 mesos del termini de garantia</t>
  </si>
  <si>
    <t>Durant 24 mesos del termini de garantia</t>
  </si>
  <si>
    <t>Durant 27 mesos del termini de garantia</t>
  </si>
  <si>
    <t>Oferta ampliació termini garantia</t>
  </si>
  <si>
    <t>Oferta Manteniment preventiu i correctiu</t>
  </si>
  <si>
    <t>Ampliació del termini de garantia (fins a un màxim de punts:)</t>
  </si>
  <si>
    <t>Prestació del manteniment preventiu i correctiu sense cost (fins a un màxim de punts:)</t>
  </si>
  <si>
    <t>Puntuació total a.1</t>
  </si>
  <si>
    <t>Puntuació 2)</t>
  </si>
  <si>
    <t>Puntuació 1)</t>
  </si>
  <si>
    <t>Pressupost base de licitació (IVA exclòs)</t>
  </si>
  <si>
    <t>INSTALACIONES Y PROYECTOS DE VANGUARDIA, SL</t>
  </si>
  <si>
    <t>Puntuació altres criteris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</si>
</sst>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2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2"/>
      <name val="Arial"/>
      <family val="2"/>
    </font>
    <font>
      <b/>
      <sz val="12"/>
      <color rgb="FFFF0000"/>
      <name val="Arial"/>
      <family val="2"/>
    </font>
    <font>
      <b/>
      <sz val="12"/>
      <color theme="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color rgb="FF3F3F76"/>
      <name val="Calibri"/>
      <family val="2"/>
      <scheme val="minor"/>
    </font>
    <font>
      <b/>
      <sz val="16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4" borderId="5" applyNumberFormat="0" applyAlignment="0" applyProtection="0"/>
  </cellStyleXfs>
  <cellXfs count="69">
    <xf numFmtId="0" fontId="0" fillId="0" borderId="0" xfId="0"/>
    <xf numFmtId="0" fontId="9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2" fontId="3" fillId="5" borderId="4" xfId="1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" fontId="12" fillId="2" borderId="0" xfId="0" applyNumberFormat="1" applyFont="1" applyFill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10" fontId="9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0" fontId="12" fillId="2" borderId="0" xfId="0" applyFont="1" applyFill="1"/>
    <xf numFmtId="2" fontId="3" fillId="2" borderId="4" xfId="1" applyNumberFormat="1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2" fontId="13" fillId="2" borderId="4" xfId="1" applyNumberFormat="1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2" fontId="4" fillId="2" borderId="9" xfId="2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5" fillId="2" borderId="0" xfId="0" applyFont="1" applyFill="1"/>
    <xf numFmtId="164" fontId="17" fillId="3" borderId="1" xfId="2" applyNumberFormat="1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>
      <alignment horizontal="center" vertical="center" wrapText="1"/>
    </xf>
    <xf numFmtId="2" fontId="13" fillId="2" borderId="12" xfId="1" applyNumberFormat="1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/>
    </xf>
    <xf numFmtId="10" fontId="11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" fontId="15" fillId="2" borderId="0" xfId="0" applyNumberFormat="1" applyFont="1" applyFill="1" applyAlignment="1">
      <alignment horizontal="center" vertical="center"/>
    </xf>
    <xf numFmtId="10" fontId="15" fillId="2" borderId="0" xfId="0" applyNumberFormat="1" applyFont="1" applyFill="1" applyAlignment="1">
      <alignment horizontal="center" vertical="center"/>
    </xf>
    <xf numFmtId="164" fontId="19" fillId="3" borderId="10" xfId="2" applyNumberFormat="1" applyFont="1" applyFill="1" applyBorder="1" applyAlignment="1" applyProtection="1">
      <alignment horizontal="center" vertical="center"/>
      <protection locked="0"/>
    </xf>
    <xf numFmtId="10" fontId="16" fillId="2" borderId="0" xfId="0" applyNumberFormat="1" applyFont="1" applyFill="1" applyAlignment="1">
      <alignment horizontal="center" vertical="center"/>
    </xf>
    <xf numFmtId="164" fontId="18" fillId="2" borderId="0" xfId="2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9" fillId="2" borderId="10" xfId="2" applyNumberFormat="1" applyFont="1" applyFill="1" applyBorder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1" fontId="5" fillId="2" borderId="8" xfId="3" applyNumberFormat="1" applyFill="1" applyBorder="1" applyAlignment="1" applyProtection="1">
      <alignment horizontal="center" vertical="center" wrapText="1"/>
    </xf>
    <xf numFmtId="2" fontId="5" fillId="2" borderId="8" xfId="3" applyNumberFormat="1" applyFill="1" applyBorder="1" applyAlignment="1" applyProtection="1">
      <alignment horizontal="center" vertical="center" wrapText="1"/>
    </xf>
    <xf numFmtId="2" fontId="20" fillId="2" borderId="14" xfId="1" applyNumberFormat="1" applyFont="1" applyFill="1" applyBorder="1" applyAlignment="1" applyProtection="1">
      <alignment horizontal="center" vertical="center" wrapText="1"/>
    </xf>
    <xf numFmtId="1" fontId="21" fillId="2" borderId="8" xfId="3" applyNumberFormat="1" applyFont="1" applyFill="1" applyBorder="1" applyAlignment="1" applyProtection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22" fillId="2" borderId="0" xfId="0" applyFont="1" applyFill="1"/>
    <xf numFmtId="0" fontId="11" fillId="2" borderId="15" xfId="0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left" vertical="center" wrapText="1"/>
    </xf>
    <xf numFmtId="0" fontId="15" fillId="2" borderId="0" xfId="0" applyFont="1" applyFill="1" applyAlignment="1">
      <alignment wrapText="1"/>
    </xf>
    <xf numFmtId="164" fontId="19" fillId="2" borderId="6" xfId="2" applyNumberFormat="1" applyFont="1" applyFill="1" applyBorder="1" applyAlignment="1">
      <alignment horizontal="center" vertical="center" wrapText="1"/>
    </xf>
    <xf numFmtId="164" fontId="18" fillId="2" borderId="0" xfId="2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" fontId="19" fillId="2" borderId="10" xfId="0" applyNumberFormat="1" applyFont="1" applyFill="1" applyBorder="1" applyAlignment="1">
      <alignment horizontal="center" vertical="center"/>
    </xf>
    <xf numFmtId="2" fontId="11" fillId="2" borderId="1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2" fontId="15" fillId="2" borderId="0" xfId="0" applyNumberFormat="1" applyFont="1" applyFill="1"/>
    <xf numFmtId="2" fontId="19" fillId="2" borderId="6" xfId="2" applyNumberFormat="1" applyFont="1" applyFill="1" applyBorder="1" applyAlignment="1">
      <alignment horizontal="center" vertical="center"/>
    </xf>
    <xf numFmtId="2" fontId="18" fillId="2" borderId="0" xfId="2" applyNumberFormat="1" applyFont="1" applyFill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</cellXfs>
  <cellStyles count="4">
    <cellStyle name="Coma" xfId="1" builtinId="3"/>
    <cellStyle name="Entrada" xfId="3" builtinId="20"/>
    <cellStyle name="Normal" xfId="0" builtinId="0"/>
    <cellStyle name="Normal_ORIGINAL 12_11_2012 ANTONIO EXCEL 2003" xfId="2" xr:uid="{00000000-0005-0000-0000-000004000000}"/>
  </cellStyles>
  <dxfs count="52"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2" formatCode="0.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" formatCode="0.00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/>
        </patternFill>
      </fill>
    </dxf>
    <dxf>
      <fill>
        <patternFill>
          <bgColor theme="7"/>
        </patternFill>
      </fill>
    </dxf>
    <dxf>
      <fill>
        <patternFill>
          <bgColor rgb="FFFF8B8B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inor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rgb="FF7F7F7F"/>
        </right>
        <top style="thin">
          <color rgb="FF7F7F7F"/>
        </top>
        <bottom style="thin">
          <color rgb="FF7F7F7F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>
        <left style="thin">
          <color indexed="64"/>
        </left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4" formatCode="#,##0.00\ &quot;€&quot;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protection locked="1" hidden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 style="medium">
          <color indexed="64"/>
        </vertical>
        <horizontal/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0" formatCode="General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2"/>
        <name val="Arial"/>
        <scheme val="none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€&quot;"/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  <name val="Arial"/>
        <scheme val="none"/>
      </font>
      <numFmt numFmtId="1" formatCode="0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2"/>
        <name val="Arial"/>
        <scheme val="none"/>
      </font>
      <numFmt numFmtId="14" formatCode="0.00%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€&quot;"/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#,##0.00\ &quot;€&quot;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FF8B8B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</xdr:colOff>
      <xdr:row>0</xdr:row>
      <xdr:rowOff>161925</xdr:rowOff>
    </xdr:from>
    <xdr:to>
      <xdr:col>7</xdr:col>
      <xdr:colOff>489857</xdr:colOff>
      <xdr:row>3</xdr:row>
      <xdr:rowOff>398318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6685" y="161925"/>
          <a:ext cx="4194217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103907</xdr:colOff>
      <xdr:row>12</xdr:row>
      <xdr:rowOff>0</xdr:rowOff>
    </xdr:from>
    <xdr:to>
      <xdr:col>4</xdr:col>
      <xdr:colOff>53521</xdr:colOff>
      <xdr:row>28</xdr:row>
      <xdr:rowOff>34637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873F7DAD-104C-70AF-C791-99664FE6D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3680" y="4208318"/>
          <a:ext cx="7032750" cy="3082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848591</xdr:colOff>
      <xdr:row>1</xdr:row>
      <xdr:rowOff>75334</xdr:rowOff>
    </xdr:from>
    <xdr:to>
      <xdr:col>8</xdr:col>
      <xdr:colOff>34636</xdr:colOff>
      <xdr:row>6</xdr:row>
      <xdr:rowOff>86591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D763CA-C276-41DD-97A1-1297DA607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65834"/>
          <a:ext cx="3827318" cy="1933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174566</xdr:colOff>
      <xdr:row>15</xdr:row>
      <xdr:rowOff>122464</xdr:rowOff>
    </xdr:from>
    <xdr:to>
      <xdr:col>3</xdr:col>
      <xdr:colOff>530680</xdr:colOff>
      <xdr:row>22</xdr:row>
      <xdr:rowOff>312964</xdr:rowOff>
    </xdr:to>
    <xdr:grpSp>
      <xdr:nvGrpSpPr>
        <xdr:cNvPr id="5" name="Agrupa 4">
          <a:extLst>
            <a:ext uri="{FF2B5EF4-FFF2-40B4-BE49-F238E27FC236}">
              <a16:creationId xmlns:a16="http://schemas.microsoft.com/office/drawing/2014/main" id="{E6B55599-3AAD-FF66-A3E6-C64CF541863C}"/>
            </a:ext>
          </a:extLst>
        </xdr:cNvPr>
        <xdr:cNvGrpSpPr/>
      </xdr:nvGrpSpPr>
      <xdr:grpSpPr>
        <a:xfrm>
          <a:off x="446709" y="4884964"/>
          <a:ext cx="5649292" cy="2789464"/>
          <a:chOff x="378673" y="11198678"/>
          <a:chExt cx="6697041" cy="3376913"/>
        </a:xfrm>
      </xdr:grpSpPr>
      <xdr:pic>
        <xdr:nvPicPr>
          <xdr:cNvPr id="4" name="Imatge 3">
            <a:extLst>
              <a:ext uri="{FF2B5EF4-FFF2-40B4-BE49-F238E27FC236}">
                <a16:creationId xmlns:a16="http://schemas.microsoft.com/office/drawing/2014/main" id="{7A4F9608-3CE9-059A-F5BC-7B742B0199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81000" y="11702262"/>
            <a:ext cx="6694714" cy="2873329"/>
          </a:xfrm>
          <a:prstGeom prst="rect">
            <a:avLst/>
          </a:prstGeom>
        </xdr:spPr>
      </xdr:pic>
      <xdr:pic>
        <xdr:nvPicPr>
          <xdr:cNvPr id="3" name="Imatge 2">
            <a:extLst>
              <a:ext uri="{FF2B5EF4-FFF2-40B4-BE49-F238E27FC236}">
                <a16:creationId xmlns:a16="http://schemas.microsoft.com/office/drawing/2014/main" id="{D069728D-5A91-9EA5-7D51-3D8FCD11B6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8673" y="11198678"/>
            <a:ext cx="6128472" cy="48310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848591</xdr:colOff>
      <xdr:row>1</xdr:row>
      <xdr:rowOff>75334</xdr:rowOff>
    </xdr:from>
    <xdr:to>
      <xdr:col>9</xdr:col>
      <xdr:colOff>34636</xdr:colOff>
      <xdr:row>4</xdr:row>
      <xdr:rowOff>305784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13ADC0-3CB5-453A-B391-7855546D1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2366" y="265834"/>
          <a:ext cx="3824720" cy="197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7</xdr:col>
      <xdr:colOff>47625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190500"/>
          <a:ext cx="29051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BD2A02B-2B4F-465C-9F3D-03B8C15B9610}" name="Tabla44" displayName="Tabla44" ref="B9:I10" totalsRowShown="0" headerRowDxfId="51" dataDxfId="49" headerRowBorderDxfId="50" tableBorderDxfId="48" totalsRowBorderDxfId="47">
  <sortState xmlns:xlrd2="http://schemas.microsoft.com/office/spreadsheetml/2017/richdata2" ref="B10:I10">
    <sortCondition descending="1" ref="D22:D25"/>
  </sortState>
  <tableColumns count="8">
    <tableColumn id="1" xr3:uid="{37B7E703-97DF-42CE-BEFB-01B1A4E44B5E}" name="Núm.    Oferta" dataDxfId="46"/>
    <tableColumn id="2" xr3:uid="{9E409467-669F-42A8-8F63-78741417672D}" name="Licitadors (n)" dataDxfId="45" dataCellStyle="Normal_ORIGINAL 12_11_2012 ANTONIO EXCEL 2003"/>
    <tableColumn id="3" xr3:uid="{66E552CC-C489-4F5B-A7F2-7350DB719007}" name="Import de l'oferta admesa (IVA exclòs)" dataDxfId="44" dataCellStyle="Normal_ORIGINAL 12_11_2012 ANTONIO EXCEL 2003"/>
    <tableColumn id="4" xr3:uid="{27D265F0-9A47-4191-BC21-C1C984C2B40A}" name="Import de baixa" dataDxfId="43" dataCellStyle="Normal_ORIGINAL 12_11_2012 ANTONIO EXCEL 2003">
      <calculatedColumnFormula>IF(D10="","",$D$6-D10)</calculatedColumnFormula>
    </tableColumn>
    <tableColumn id="5" xr3:uid="{0B1BA068-F4CA-4D20-B91C-AA9ED2D1D56C}" name="Percentatge de baixa" dataDxfId="42">
      <calculatedColumnFormula>IF(D10="","",(1-(D10/$D$6)))</calculatedColumnFormula>
    </tableColumn>
    <tableColumn id="6" xr3:uid="{5DD0B1E6-5682-43D2-A67F-739F88C60437}" name="Puntuació" dataDxfId="41">
      <calculatedColumnFormula>IF($D10="","",ROUND(PRODUCT(MIN($D10)/$D10,$D$4),2))</calculatedColumnFormula>
    </tableColumn>
    <tableColumn id="7" xr3:uid="{892A78E6-9715-4293-A268-E39379B1225E}" name="TEMERARIA &gt; 25%" dataDxfId="40">
      <calculatedColumnFormula>IF(F10="","",IF(F10&gt;25%,"SI","NO"))</calculatedColumnFormula>
    </tableColumn>
    <tableColumn id="8" xr3:uid="{DA4BF663-4AAD-4ABD-94CB-4BA85BB4391E}" name="Posició" dataDxfId="39">
      <calculatedColumnFormula>IFERROR(RANK(G10,G10:G10),"")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7E27410-F0BE-4748-9C2A-DF3B6D045121}" name="Tabla449" displayName="Tabla449" ref="B11:I12" totalsRowShown="0" headerRowDxfId="38" dataDxfId="36" headerRowBorderDxfId="37" tableBorderDxfId="35" totalsRowBorderDxfId="34">
  <tableColumns count="8">
    <tableColumn id="1" xr3:uid="{A69F141E-B316-4DE3-AFE8-417B9973D564}" name="Núm.    Oferta" dataDxfId="33"/>
    <tableColumn id="2" xr3:uid="{EE290568-20D5-4F36-95EE-12DC1F6659A7}" name="Licitadors (n)" dataDxfId="32" dataCellStyle="Normal_ORIGINAL 12_11_2012 ANTONIO EXCEL 2003"/>
    <tableColumn id="4" xr3:uid="{39EF2329-0D8D-44CF-B2D4-158327BC1038}" name="Oferta ampliació termini garantia" dataDxfId="31" dataCellStyle="Normal_ORIGINAL 12_11_2012 ANTONIO EXCEL 2003"/>
    <tableColumn id="6" xr3:uid="{623A5655-C22C-42D3-BF75-858B5294D36E}" name="Puntuació 1)" dataDxfId="30">
      <calculatedColumnFormula>IF($D12="","",INDEX($F$18:$F$23,MATCH($D12,$E$18:$E$23,0)))</calculatedColumnFormula>
    </tableColumn>
    <tableColumn id="5" xr3:uid="{8B08C905-7741-42D4-96A7-44132D201B65}" name="Oferta Manteniment preventiu i correctiu" dataDxfId="29"/>
    <tableColumn id="3" xr3:uid="{A04AEAA9-7467-465B-BCC3-45CB76DB7E11}" name="Puntuació 2)" dataDxfId="28">
      <calculatedColumnFormula>IF($F12="","",INDEX($F$28:$F$37,MATCH($F12,$E$28:$E$37,0)))</calculatedColumnFormula>
    </tableColumn>
    <tableColumn id="7" xr3:uid="{06862D48-5D4F-43E8-9374-323C59D86A0C}" name="Puntuació total a.1" dataDxfId="27">
      <calculatedColumnFormula>SUM(E12,G12)</calculatedColumnFormula>
    </tableColumn>
    <tableColumn id="9" xr3:uid="{460A1B36-8495-4C77-9DA4-7C9B3C220129}" name="Posició" dataDxfId="26">
      <calculatedColumnFormula>IF($E12="","",RANK($E12,$E12))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5185827-EB58-4FF4-A93F-302CA147933B}" name="Tabla44911" displayName="Tabla44911" ref="B7:G8" totalsRowShown="0" headerRowDxfId="25" dataDxfId="23" headerRowBorderDxfId="24" tableBorderDxfId="22" totalsRowBorderDxfId="21">
  <sortState xmlns:xlrd2="http://schemas.microsoft.com/office/spreadsheetml/2017/richdata2" ref="B8:G8">
    <sortCondition descending="1" ref="D25:D28"/>
  </sortState>
  <tableColumns count="6">
    <tableColumn id="1" xr3:uid="{5FB5F333-1B31-493E-AC29-312FBF754C3B}" name="Núm.    Oferta" dataDxfId="20"/>
    <tableColumn id="2" xr3:uid="{7AEE027A-53C0-47A2-8022-6AE9CF3F023F}" name="Licitadors (n)" dataDxfId="19" dataCellStyle="Normal_ORIGINAL 12_11_2012 ANTONIO EXCEL 2003"/>
    <tableColumn id="3" xr3:uid="{D56C9CD3-65E1-4505-A720-D1BD6EE5896C}" name="Puntuació preu" dataDxfId="2" dataCellStyle="Normal_ORIGINAL 12_11_2012 ANTONIO EXCEL 2003">
      <calculatedColumnFormula>IF('Criteri oferta econòmica'!G10="","",'Criteri oferta econòmica'!G10)</calculatedColumnFormula>
    </tableColumn>
    <tableColumn id="4" xr3:uid="{77C8B101-CF4B-4B57-87EA-9785EC3CDA32}" name="Puntuació altres criteris" dataDxfId="1" dataCellStyle="Normal_ORIGINAL 12_11_2012 ANTONIO EXCEL 2003">
      <calculatedColumnFormula>IF('Altres criteris automàtics'!H12="","",'Altres criteris automàtics'!H12)</calculatedColumnFormula>
    </tableColumn>
    <tableColumn id="6" xr3:uid="{D3A4EAAF-B5A9-499F-9483-2CB2C4ABE3FD}" name="TOTAL Puntuació" dataDxfId="0">
      <calculatedColumnFormula>IF($E8="","",SUM(D8:E8))</calculatedColumnFormula>
    </tableColumn>
    <tableColumn id="9" xr3:uid="{52A64187-6424-4716-B9BA-DB5DDAC8B36F}" name="Posició" dataDxfId="18">
      <calculatedColumnFormula>IF($F8="","",RANK($F8,$F8))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la4346533" displayName="Tabla4346533" ref="B6:G11" totalsRowShown="0" headerRowDxfId="17" dataDxfId="15" headerRowBorderDxfId="16" tableBorderDxfId="14">
  <tableColumns count="6">
    <tableColumn id="1" xr3:uid="{00000000-0010-0000-0300-000001000000}" name="Núm.    Oferta" dataDxfId="13"/>
    <tableColumn id="2" xr3:uid="{00000000-0010-0000-0300-000002000000}" name="Licitadors (n)" dataDxfId="12" dataCellStyle="Normal_ORIGINAL 12_11_2012 ANTONIO EXCEL 2003"/>
    <tableColumn id="7" xr3:uid="{00000000-0010-0000-0300-000007000000}" name="Puntuació dels criteris relacionats amb l'experiència professional (Pqu)" dataDxfId="11" dataCellStyle="Entrada">
      <calculatedColumnFormula>#REF!</calculatedColumnFormula>
    </tableColumn>
    <tableColumn id="5" xr3:uid="{00000000-0010-0000-0300-000005000000}" name="Puntuació de l'oferta econòmica (Pec)" dataDxfId="10" dataCellStyle="Normal_ORIGINAL 12_11_2012 ANTONIO EXCEL 2003">
      <calculatedColumnFormula>'Criteri oferta econòmica'!#REF!</calculatedColumnFormula>
    </tableColumn>
    <tableColumn id="3" xr3:uid="{00000000-0010-0000-0300-000003000000}" name="TOTAL (PT)" dataDxfId="9" dataCellStyle="Normal_ORIGINAL 12_11_2012 ANTONIO EXCEL 2003">
      <calculatedColumnFormula>IF(AND(D7="",E7=""),"",SUM(PRODUCT(D7,0.51),PRODUCT(E7,0.49)))</calculatedColumnFormula>
    </tableColumn>
    <tableColumn id="4" xr3:uid="{00000000-0010-0000-0300-000004000000}" name="Posició" dataDxfId="8" dataCellStyle="Entrada">
      <calculatedColumnFormula>IF(OR($F$7="",$F$8="",$F$9="",$F$10="",$F$11=""),"",RANK($F7,Tabla4346533[TOTAL (PT)]))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0"/>
  <sheetViews>
    <sheetView zoomScale="55" zoomScaleNormal="55" workbookViewId="0">
      <selection activeCell="E10" sqref="E10"/>
    </sheetView>
  </sheetViews>
  <sheetFormatPr defaultColWidth="11.42578125" defaultRowHeight="15" x14ac:dyDescent="0.2"/>
  <cols>
    <col min="1" max="1" width="4" style="24" customWidth="1"/>
    <col min="2" max="2" width="23.42578125" style="24" customWidth="1"/>
    <col min="3" max="3" width="56" style="24" customWidth="1"/>
    <col min="4" max="4" width="26.7109375" style="24" customWidth="1"/>
    <col min="5" max="5" width="21.7109375" style="24" customWidth="1"/>
    <col min="6" max="6" width="33.28515625" style="24" customWidth="1"/>
    <col min="7" max="7" width="22.7109375" style="24" customWidth="1"/>
    <col min="8" max="8" width="26.85546875" style="24" customWidth="1"/>
    <col min="9" max="10" width="29.5703125" style="24" customWidth="1"/>
    <col min="11" max="11" width="27.140625" style="24" customWidth="1"/>
    <col min="12" max="12" width="10.85546875" style="24" customWidth="1"/>
    <col min="13" max="13" width="8.85546875" style="24" customWidth="1"/>
    <col min="14" max="14" width="9" style="24" customWidth="1"/>
    <col min="15" max="15" width="10" style="24" customWidth="1"/>
    <col min="16" max="16" width="39.85546875" style="24" customWidth="1"/>
    <col min="17" max="16384" width="11.42578125" style="24"/>
  </cols>
  <sheetData>
    <row r="2" spans="1:12" ht="24.75" customHeight="1" thickBot="1" x14ac:dyDescent="0.25"/>
    <row r="3" spans="1:12" ht="78.75" customHeight="1" thickBot="1" x14ac:dyDescent="0.25">
      <c r="B3" s="48" t="s">
        <v>28</v>
      </c>
      <c r="C3" s="59" t="s">
        <v>29</v>
      </c>
      <c r="D3" s="60"/>
    </row>
    <row r="4" spans="1:12" ht="36.75" customHeight="1" thickBot="1" x14ac:dyDescent="0.25">
      <c r="C4" s="46" t="s">
        <v>17</v>
      </c>
      <c r="D4" s="47">
        <v>100</v>
      </c>
    </row>
    <row r="5" spans="1:12" ht="15.75" thickBot="1" x14ac:dyDescent="0.25"/>
    <row r="6" spans="1:12" ht="26.25" customHeight="1" thickBot="1" x14ac:dyDescent="0.25">
      <c r="A6" s="36"/>
      <c r="B6" s="61" t="s">
        <v>54</v>
      </c>
      <c r="C6" s="62"/>
      <c r="D6" s="25">
        <v>72320.3</v>
      </c>
      <c r="E6" s="37"/>
    </row>
    <row r="7" spans="1:12" ht="26.25" customHeight="1" x14ac:dyDescent="0.2">
      <c r="A7" s="36"/>
      <c r="B7" s="49"/>
      <c r="C7" s="49"/>
      <c r="E7" s="37"/>
    </row>
    <row r="8" spans="1:12" ht="20.100000000000001" customHeight="1" thickBot="1" x14ac:dyDescent="0.35">
      <c r="B8" s="50"/>
    </row>
    <row r="9" spans="1:12" ht="30" customHeight="1" thickBot="1" x14ac:dyDescent="0.25">
      <c r="B9" s="26" t="s">
        <v>0</v>
      </c>
      <c r="C9" s="27" t="s">
        <v>2</v>
      </c>
      <c r="D9" s="28" t="s">
        <v>20</v>
      </c>
      <c r="E9" s="28" t="s">
        <v>21</v>
      </c>
      <c r="F9" s="28" t="s">
        <v>22</v>
      </c>
      <c r="G9" s="58" t="s">
        <v>18</v>
      </c>
      <c r="H9" s="28" t="s">
        <v>23</v>
      </c>
      <c r="I9" s="28" t="s">
        <v>11</v>
      </c>
    </row>
    <row r="10" spans="1:12" s="32" customFormat="1" ht="26.25" customHeight="1" x14ac:dyDescent="0.25">
      <c r="A10" s="38"/>
      <c r="B10" s="29">
        <v>1</v>
      </c>
      <c r="C10" s="20" t="s">
        <v>55</v>
      </c>
      <c r="D10" s="35">
        <v>66173.09</v>
      </c>
      <c r="E10" s="39">
        <f>IF(D10="","",$D$6-D10)</f>
        <v>6147.2100000000064</v>
      </c>
      <c r="F10" s="30">
        <f>IF(D10="","",(1-(D10/$D$6)))</f>
        <v>8.4999785675667905E-2</v>
      </c>
      <c r="G10" s="45">
        <f>IF($D10="","",ROUND(PRODUCT(MIN($D10)/$D10,$D$4),2))</f>
        <v>100</v>
      </c>
      <c r="H10" s="31" t="str">
        <f>IF(F10="","",IF(F10&gt;25%,"SI","NO"))</f>
        <v>NO</v>
      </c>
      <c r="I10" s="31">
        <f>IFERROR(RANK(G10,G10:G10),"")</f>
        <v>1</v>
      </c>
    </row>
    <row r="11" spans="1:12" ht="15.75" x14ac:dyDescent="0.2">
      <c r="A11" s="36"/>
      <c r="B11" s="49"/>
      <c r="C11" s="49"/>
      <c r="E11" s="37"/>
    </row>
    <row r="12" spans="1:12" ht="15.75" x14ac:dyDescent="0.2">
      <c r="A12" s="36"/>
      <c r="B12" s="49"/>
      <c r="C12" s="49"/>
      <c r="E12" s="37"/>
    </row>
    <row r="13" spans="1:12" s="32" customFormat="1" x14ac:dyDescent="0.25">
      <c r="A13" s="38"/>
      <c r="B13" s="34"/>
      <c r="C13" s="40"/>
      <c r="K13" s="33"/>
      <c r="L13" s="33"/>
    </row>
    <row r="14" spans="1:12" s="32" customFormat="1" x14ac:dyDescent="0.25">
      <c r="A14" s="38"/>
      <c r="B14" s="34"/>
      <c r="C14" s="40"/>
      <c r="K14" s="33"/>
      <c r="L14" s="33"/>
    </row>
    <row r="15" spans="1:12" s="32" customFormat="1" x14ac:dyDescent="0.25">
      <c r="B15" s="34"/>
      <c r="C15" s="40"/>
      <c r="K15" s="33"/>
    </row>
    <row r="16" spans="1:12" s="32" customFormat="1" x14ac:dyDescent="0.25">
      <c r="B16" s="34"/>
      <c r="C16" s="40"/>
      <c r="K16" s="33"/>
    </row>
    <row r="17" spans="2:11" s="32" customFormat="1" x14ac:dyDescent="0.25">
      <c r="B17" s="34"/>
      <c r="C17" s="40"/>
      <c r="K17" s="33"/>
    </row>
    <row r="18" spans="2:11" x14ac:dyDescent="0.2"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spans="2:11" x14ac:dyDescent="0.2"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2:11" x14ac:dyDescent="0.2">
      <c r="B20" s="32"/>
      <c r="C20" s="32"/>
      <c r="D20" s="32"/>
      <c r="E20" s="32"/>
      <c r="F20" s="32"/>
      <c r="I20" s="32"/>
      <c r="J20" s="32"/>
      <c r="K20" s="32"/>
    </row>
  </sheetData>
  <mergeCells count="2">
    <mergeCell ref="C3:D3"/>
    <mergeCell ref="B6:C6"/>
  </mergeCells>
  <conditionalFormatting sqref="D10">
    <cfRule type="cellIs" dxfId="7" priority="1" operator="greaterThan">
      <formula>$D$6</formula>
    </cfRule>
  </conditionalFormatting>
  <conditionalFormatting sqref="H10">
    <cfRule type="cellIs" dxfId="6" priority="2" operator="equal">
      <formula>"NO INCLOU"</formula>
    </cfRule>
    <cfRule type="cellIs" dxfId="5" priority="3" operator="equal">
      <formula>"INCLOU"</formula>
    </cfRule>
  </conditionalFormatting>
  <conditionalFormatting sqref="I10">
    <cfRule type="cellIs" dxfId="4" priority="6" operator="equal">
      <formula>"Es Baixa Temeraria"</formula>
    </cfRule>
    <cfRule type="cellIs" dxfId="3" priority="7" operator="equal">
      <formula>"No es Baixa Temeraria"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B18B6-23F2-4769-8D21-060525635B62}">
  <dimension ref="A2:I37"/>
  <sheetViews>
    <sheetView zoomScale="70" zoomScaleNormal="70" workbookViewId="0">
      <selection activeCell="D15" sqref="D15"/>
    </sheetView>
  </sheetViews>
  <sheetFormatPr defaultColWidth="11.42578125" defaultRowHeight="15" x14ac:dyDescent="0.2"/>
  <cols>
    <col min="1" max="1" width="4" style="24" customWidth="1"/>
    <col min="2" max="2" width="23.42578125" style="24" customWidth="1"/>
    <col min="3" max="3" width="56" style="24" customWidth="1"/>
    <col min="4" max="4" width="26.7109375" style="24" customWidth="1"/>
    <col min="5" max="5" width="26.7109375" style="53" customWidth="1"/>
    <col min="6" max="8" width="26.7109375" style="24" customWidth="1"/>
    <col min="9" max="9" width="12.28515625" style="24" customWidth="1"/>
    <col min="10" max="10" width="10" style="24" customWidth="1"/>
    <col min="11" max="11" width="39.85546875" style="24" customWidth="1"/>
    <col min="12" max="16384" width="11.42578125" style="24"/>
  </cols>
  <sheetData>
    <row r="2" spans="1:9" ht="24.75" customHeight="1" thickBot="1" x14ac:dyDescent="0.25"/>
    <row r="3" spans="1:9" ht="70.5" customHeight="1" thickBot="1" x14ac:dyDescent="0.25">
      <c r="B3" s="48" t="s">
        <v>28</v>
      </c>
      <c r="C3" s="59" t="s">
        <v>29</v>
      </c>
      <c r="D3" s="60"/>
    </row>
    <row r="4" spans="1:9" ht="36.75" customHeight="1" thickBot="1" x14ac:dyDescent="0.25">
      <c r="C4" s="46" t="s">
        <v>49</v>
      </c>
      <c r="D4" s="47">
        <v>10</v>
      </c>
    </row>
    <row r="5" spans="1:9" ht="37.5" customHeight="1" thickBot="1" x14ac:dyDescent="0.25">
      <c r="C5" s="46" t="s">
        <v>50</v>
      </c>
      <c r="D5" s="47">
        <v>18</v>
      </c>
    </row>
    <row r="6" spans="1:9" ht="16.5" thickBot="1" x14ac:dyDescent="0.25">
      <c r="C6" s="46" t="s">
        <v>26</v>
      </c>
      <c r="D6" s="47">
        <f>SUM(D4:D5)</f>
        <v>28</v>
      </c>
    </row>
    <row r="10" spans="1:9" ht="20.100000000000001" customHeight="1" thickBot="1" x14ac:dyDescent="0.35">
      <c r="B10" s="50"/>
    </row>
    <row r="11" spans="1:9" ht="30" customHeight="1" thickBot="1" x14ac:dyDescent="0.25">
      <c r="B11" s="26" t="s">
        <v>0</v>
      </c>
      <c r="C11" s="27" t="s">
        <v>2</v>
      </c>
      <c r="D11" s="28" t="s">
        <v>47</v>
      </c>
      <c r="E11" s="28" t="s">
        <v>53</v>
      </c>
      <c r="F11" s="51" t="s">
        <v>48</v>
      </c>
      <c r="G11" s="51" t="s">
        <v>52</v>
      </c>
      <c r="H11" s="51" t="s">
        <v>51</v>
      </c>
      <c r="I11" s="51" t="s">
        <v>11</v>
      </c>
    </row>
    <row r="12" spans="1:9" s="32" customFormat="1" ht="26.25" customHeight="1" x14ac:dyDescent="0.25">
      <c r="A12" s="38"/>
      <c r="B12" s="29">
        <v>1</v>
      </c>
      <c r="C12" s="20" t="s">
        <v>55</v>
      </c>
      <c r="D12" s="54" t="s">
        <v>36</v>
      </c>
      <c r="E12" s="57">
        <f>IF($D12="","",INDEX($F$18:$F$23,MATCH($D12,$E$18:$E$23,0)))</f>
        <v>10</v>
      </c>
      <c r="F12" s="57" t="s">
        <v>42</v>
      </c>
      <c r="G12" s="57">
        <f>IF($F12="","",INDEX($F$28:$F$37,MATCH($F12,$E$28:$E$37,0)))</f>
        <v>10</v>
      </c>
      <c r="H12" s="57">
        <f>SUM(E12,G12)</f>
        <v>20</v>
      </c>
      <c r="I12" s="20">
        <f>IF($E12="","",RANK($E12,$E12))</f>
        <v>1</v>
      </c>
    </row>
    <row r="13" spans="1:9" ht="15.75" x14ac:dyDescent="0.2">
      <c r="A13" s="36"/>
      <c r="B13" s="49"/>
      <c r="C13" s="49"/>
      <c r="E13" s="55"/>
    </row>
    <row r="15" spans="1:9" ht="22.5" customHeight="1" x14ac:dyDescent="0.2"/>
    <row r="16" spans="1:9" s="32" customFormat="1" ht="15.75" thickBot="1" x14ac:dyDescent="0.3">
      <c r="A16" s="38"/>
      <c r="B16" s="34"/>
      <c r="C16" s="40"/>
      <c r="E16" s="56"/>
      <c r="F16" s="33"/>
      <c r="G16" s="33"/>
    </row>
    <row r="17" spans="1:7" s="32" customFormat="1" ht="39" customHeight="1" thickBot="1" x14ac:dyDescent="0.3">
      <c r="A17" s="38"/>
      <c r="B17" s="34"/>
      <c r="C17" s="40"/>
      <c r="E17" s="28" t="s">
        <v>30</v>
      </c>
      <c r="F17" s="28" t="s">
        <v>24</v>
      </c>
      <c r="G17" s="33"/>
    </row>
    <row r="18" spans="1:7" s="32" customFormat="1" ht="30" x14ac:dyDescent="0.25">
      <c r="B18" s="34"/>
      <c r="C18" s="40"/>
      <c r="E18" s="52" t="s">
        <v>31</v>
      </c>
      <c r="F18" s="32">
        <v>0</v>
      </c>
    </row>
    <row r="19" spans="1:7" s="32" customFormat="1" ht="30" x14ac:dyDescent="0.25">
      <c r="B19" s="34"/>
      <c r="C19" s="40"/>
      <c r="E19" s="52" t="s">
        <v>32</v>
      </c>
      <c r="F19" s="32">
        <v>2</v>
      </c>
    </row>
    <row r="20" spans="1:7" s="32" customFormat="1" ht="30" x14ac:dyDescent="0.25">
      <c r="B20" s="34"/>
      <c r="C20" s="40"/>
      <c r="E20" s="52" t="s">
        <v>33</v>
      </c>
      <c r="F20" s="32">
        <v>4</v>
      </c>
    </row>
    <row r="21" spans="1:7" s="32" customFormat="1" ht="30" x14ac:dyDescent="0.25">
      <c r="B21" s="34"/>
      <c r="C21" s="40"/>
      <c r="E21" s="52" t="s">
        <v>34</v>
      </c>
      <c r="F21" s="32">
        <v>6</v>
      </c>
    </row>
    <row r="22" spans="1:7" s="32" customFormat="1" ht="30" x14ac:dyDescent="0.25">
      <c r="B22" s="34"/>
      <c r="C22" s="40"/>
      <c r="E22" s="52" t="s">
        <v>35</v>
      </c>
      <c r="F22" s="32">
        <v>8</v>
      </c>
    </row>
    <row r="23" spans="1:7" s="32" customFormat="1" ht="30" x14ac:dyDescent="0.25">
      <c r="B23" s="34"/>
      <c r="C23" s="40"/>
      <c r="E23" s="52" t="s">
        <v>36</v>
      </c>
      <c r="F23" s="32">
        <v>10</v>
      </c>
    </row>
    <row r="24" spans="1:7" s="32" customFormat="1" x14ac:dyDescent="0.25">
      <c r="B24" s="34"/>
      <c r="C24" s="40"/>
      <c r="E24" s="52"/>
    </row>
    <row r="25" spans="1:7" s="32" customFormat="1" x14ac:dyDescent="0.25">
      <c r="B25" s="34"/>
      <c r="C25" s="40"/>
      <c r="E25" s="52"/>
    </row>
    <row r="26" spans="1:7" s="32" customFormat="1" ht="15.75" thickBot="1" x14ac:dyDescent="0.3">
      <c r="B26" s="34"/>
      <c r="C26" s="40"/>
      <c r="E26" s="52"/>
    </row>
    <row r="27" spans="1:7" s="32" customFormat="1" ht="48" thickBot="1" x14ac:dyDescent="0.3">
      <c r="B27" s="34"/>
      <c r="C27" s="40"/>
      <c r="E27" s="28" t="s">
        <v>27</v>
      </c>
      <c r="F27" s="28" t="s">
        <v>24</v>
      </c>
    </row>
    <row r="28" spans="1:7" ht="45" x14ac:dyDescent="0.2">
      <c r="B28" s="32"/>
      <c r="C28" s="32"/>
      <c r="D28" s="32"/>
      <c r="E28" s="52" t="s">
        <v>37</v>
      </c>
      <c r="F28" s="32">
        <v>0</v>
      </c>
    </row>
    <row r="29" spans="1:7" ht="30" x14ac:dyDescent="0.2">
      <c r="B29" s="32"/>
      <c r="C29" s="32"/>
      <c r="D29" s="32"/>
      <c r="E29" s="52" t="s">
        <v>38</v>
      </c>
      <c r="F29" s="32">
        <v>2</v>
      </c>
    </row>
    <row r="30" spans="1:7" ht="30" x14ac:dyDescent="0.2">
      <c r="B30" s="32"/>
      <c r="C30" s="32"/>
      <c r="D30" s="32"/>
      <c r="E30" s="52" t="s">
        <v>39</v>
      </c>
      <c r="F30" s="32">
        <v>4</v>
      </c>
    </row>
    <row r="31" spans="1:7" ht="30" x14ac:dyDescent="0.2">
      <c r="E31" s="52" t="s">
        <v>40</v>
      </c>
      <c r="F31" s="32">
        <v>6</v>
      </c>
    </row>
    <row r="32" spans="1:7" ht="30" x14ac:dyDescent="0.2">
      <c r="E32" s="52" t="s">
        <v>41</v>
      </c>
      <c r="F32" s="32">
        <v>8</v>
      </c>
    </row>
    <row r="33" spans="5:6" ht="30" x14ac:dyDescent="0.2">
      <c r="E33" s="52" t="s">
        <v>42</v>
      </c>
      <c r="F33" s="32">
        <v>10</v>
      </c>
    </row>
    <row r="34" spans="5:6" ht="30" x14ac:dyDescent="0.2">
      <c r="E34" s="52" t="s">
        <v>43</v>
      </c>
      <c r="F34" s="32">
        <v>12</v>
      </c>
    </row>
    <row r="35" spans="5:6" ht="30" x14ac:dyDescent="0.2">
      <c r="E35" s="52" t="s">
        <v>44</v>
      </c>
      <c r="F35" s="32">
        <v>14</v>
      </c>
    </row>
    <row r="36" spans="5:6" ht="30" x14ac:dyDescent="0.2">
      <c r="E36" s="52" t="s">
        <v>45</v>
      </c>
      <c r="F36" s="32">
        <v>16</v>
      </c>
    </row>
    <row r="37" spans="5:6" ht="30" x14ac:dyDescent="0.2">
      <c r="E37" s="52" t="s">
        <v>46</v>
      </c>
      <c r="F37" s="32">
        <v>18</v>
      </c>
    </row>
  </sheetData>
  <mergeCells count="1">
    <mergeCell ref="C3:D3"/>
  </mergeCells>
  <dataValidations count="2">
    <dataValidation type="list" allowBlank="1" showInputMessage="1" showErrorMessage="1" sqref="D12" xr:uid="{D6CB8380-2DD1-4628-AD54-AF30A2721268}">
      <formula1>$E$18:$E$23</formula1>
    </dataValidation>
    <dataValidation type="list" allowBlank="1" showInputMessage="1" showErrorMessage="1" sqref="F12" xr:uid="{CF1C75E1-E231-401C-AF36-2EBC77F1E8DD}">
      <formula1>$E$28:$E$37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821A-221A-416D-87F3-15E81F87F765}">
  <dimension ref="A2:H19"/>
  <sheetViews>
    <sheetView tabSelected="1" zoomScale="55" zoomScaleNormal="55" workbookViewId="0">
      <selection activeCell="F21" sqref="F21"/>
    </sheetView>
  </sheetViews>
  <sheetFormatPr defaultColWidth="11.42578125" defaultRowHeight="15" x14ac:dyDescent="0.2"/>
  <cols>
    <col min="1" max="1" width="4" style="24" customWidth="1"/>
    <col min="2" max="2" width="23.42578125" style="24" customWidth="1"/>
    <col min="3" max="3" width="56" style="24" customWidth="1"/>
    <col min="4" max="4" width="26.7109375" style="65" customWidth="1"/>
    <col min="5" max="6" width="22.7109375" style="65" customWidth="1"/>
    <col min="7" max="7" width="27.140625" style="24" customWidth="1"/>
    <col min="8" max="8" width="10.85546875" style="24" customWidth="1"/>
    <col min="9" max="9" width="8.85546875" style="24" customWidth="1"/>
    <col min="10" max="10" width="9" style="24" customWidth="1"/>
    <col min="11" max="11" width="10" style="24" customWidth="1"/>
    <col min="12" max="12" width="39.85546875" style="24" customWidth="1"/>
    <col min="13" max="16384" width="11.42578125" style="24"/>
  </cols>
  <sheetData>
    <row r="2" spans="1:8" ht="24.75" customHeight="1" thickBot="1" x14ac:dyDescent="0.25"/>
    <row r="3" spans="1:8" ht="72" customHeight="1" thickBot="1" x14ac:dyDescent="0.25">
      <c r="B3" s="48" t="s">
        <v>28</v>
      </c>
      <c r="C3" s="59" t="s">
        <v>29</v>
      </c>
      <c r="D3" s="60"/>
    </row>
    <row r="5" spans="1:8" ht="26.25" customHeight="1" x14ac:dyDescent="0.2">
      <c r="A5" s="36"/>
      <c r="B5" s="32"/>
      <c r="C5" s="32"/>
      <c r="D5" s="40"/>
    </row>
    <row r="6" spans="1:8" ht="20.100000000000001" customHeight="1" thickBot="1" x14ac:dyDescent="0.35">
      <c r="B6" s="50"/>
    </row>
    <row r="7" spans="1:8" ht="30" customHeight="1" thickBot="1" x14ac:dyDescent="0.25">
      <c r="B7" s="26" t="s">
        <v>0</v>
      </c>
      <c r="C7" s="27" t="s">
        <v>2</v>
      </c>
      <c r="D7" s="58" t="s">
        <v>19</v>
      </c>
      <c r="E7" s="58" t="s">
        <v>56</v>
      </c>
      <c r="F7" s="58" t="s">
        <v>25</v>
      </c>
      <c r="G7" s="51" t="s">
        <v>11</v>
      </c>
    </row>
    <row r="8" spans="1:8" s="32" customFormat="1" ht="26.25" customHeight="1" x14ac:dyDescent="0.25">
      <c r="A8" s="38"/>
      <c r="B8" s="29">
        <v>1</v>
      </c>
      <c r="C8" s="20" t="s">
        <v>55</v>
      </c>
      <c r="D8" s="66">
        <f>IF('Criteri oferta econòmica'!G10="","",'Criteri oferta econòmica'!G10)</f>
        <v>100</v>
      </c>
      <c r="E8" s="66">
        <f>IF('Altres criteris automàtics'!H12="","",'Altres criteris automàtics'!H12)</f>
        <v>20</v>
      </c>
      <c r="F8" s="68">
        <f>IF($E8="","",SUM(D8:E8))</f>
        <v>120</v>
      </c>
      <c r="G8" s="32">
        <f>IF($F8="","",RANK($F8,$F8))</f>
        <v>1</v>
      </c>
    </row>
    <row r="9" spans="1:8" ht="15.75" x14ac:dyDescent="0.2">
      <c r="A9" s="36"/>
      <c r="B9" s="49"/>
      <c r="C9" s="49"/>
      <c r="E9" s="67"/>
    </row>
    <row r="11" spans="1:8" ht="22.5" customHeight="1" x14ac:dyDescent="0.2"/>
    <row r="12" spans="1:8" s="32" customFormat="1" x14ac:dyDescent="0.25">
      <c r="A12" s="38"/>
      <c r="B12" s="34"/>
      <c r="C12" s="40"/>
      <c r="D12" s="40"/>
      <c r="E12" s="40"/>
      <c r="F12" s="40"/>
      <c r="G12" s="33"/>
      <c r="H12" s="33"/>
    </row>
    <row r="13" spans="1:8" s="32" customFormat="1" x14ac:dyDescent="0.25">
      <c r="A13" s="38"/>
      <c r="B13" s="34"/>
      <c r="C13" s="40"/>
      <c r="D13" s="40"/>
      <c r="E13" s="40"/>
      <c r="F13" s="40"/>
      <c r="G13" s="33"/>
      <c r="H13" s="33"/>
    </row>
    <row r="14" spans="1:8" s="32" customFormat="1" x14ac:dyDescent="0.25">
      <c r="B14" s="34"/>
      <c r="C14" s="40"/>
      <c r="D14" s="40"/>
      <c r="E14" s="40"/>
      <c r="F14" s="40"/>
      <c r="G14" s="33"/>
    </row>
    <row r="15" spans="1:8" s="32" customFormat="1" x14ac:dyDescent="0.25">
      <c r="B15" s="34"/>
      <c r="C15" s="40"/>
      <c r="D15" s="40"/>
      <c r="E15" s="40"/>
      <c r="F15" s="40"/>
      <c r="G15" s="33"/>
    </row>
    <row r="16" spans="1:8" s="32" customFormat="1" x14ac:dyDescent="0.25">
      <c r="B16" s="34"/>
      <c r="C16" s="40"/>
      <c r="D16" s="40"/>
      <c r="E16" s="40"/>
      <c r="F16" s="40"/>
      <c r="G16" s="33"/>
    </row>
    <row r="17" spans="2:7" x14ac:dyDescent="0.2">
      <c r="B17" s="32"/>
      <c r="C17" s="32"/>
      <c r="D17" s="40"/>
      <c r="E17" s="40"/>
      <c r="F17" s="40"/>
      <c r="G17" s="32"/>
    </row>
    <row r="18" spans="2:7" x14ac:dyDescent="0.2">
      <c r="B18" s="32"/>
      <c r="C18" s="32"/>
      <c r="D18" s="40"/>
      <c r="E18" s="40"/>
      <c r="F18" s="40"/>
      <c r="G18" s="32"/>
    </row>
    <row r="19" spans="2:7" x14ac:dyDescent="0.2">
      <c r="B19" s="32"/>
      <c r="C19" s="32"/>
      <c r="D19" s="40"/>
      <c r="E19" s="40"/>
      <c r="F19" s="40"/>
      <c r="G19" s="32"/>
    </row>
  </sheetData>
  <mergeCells count="1">
    <mergeCell ref="C3:D3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59"/>
  <sheetViews>
    <sheetView zoomScale="62" zoomScaleNormal="62" workbookViewId="0">
      <selection activeCell="G8" sqref="G8"/>
    </sheetView>
  </sheetViews>
  <sheetFormatPr defaultColWidth="11.42578125" defaultRowHeight="14.25" x14ac:dyDescent="0.2"/>
  <cols>
    <col min="1" max="1" width="4" style="1" customWidth="1"/>
    <col min="2" max="2" width="23.42578125" style="1" customWidth="1"/>
    <col min="3" max="3" width="59.42578125" style="1" customWidth="1"/>
    <col min="4" max="4" width="23.140625" style="1" customWidth="1"/>
    <col min="5" max="7" width="21.42578125" style="1" customWidth="1"/>
    <col min="8" max="8" width="20.85546875" style="1" customWidth="1"/>
    <col min="9" max="9" width="18" style="1" customWidth="1"/>
    <col min="10" max="10" width="10" style="1" customWidth="1"/>
    <col min="11" max="11" width="39.85546875" style="1" customWidth="1"/>
    <col min="12" max="16384" width="11.42578125" style="1"/>
  </cols>
  <sheetData>
    <row r="1" spans="1:23" ht="15" thickBot="1" x14ac:dyDescent="0.25">
      <c r="E1" s="2"/>
      <c r="F1" s="2"/>
      <c r="G1" s="2"/>
      <c r="H1" s="2"/>
      <c r="I1" s="2"/>
      <c r="J1" s="2"/>
      <c r="K1" s="2"/>
    </row>
    <row r="2" spans="1:23" ht="73.5" customHeight="1" thickBot="1" x14ac:dyDescent="0.25">
      <c r="B2" s="48" t="s">
        <v>15</v>
      </c>
      <c r="C2" s="59" t="s">
        <v>16</v>
      </c>
      <c r="D2" s="60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25" customHeight="1" thickBot="1" x14ac:dyDescent="0.25">
      <c r="C3" s="63" t="s">
        <v>1</v>
      </c>
      <c r="D3" s="6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11.25" customHeight="1" x14ac:dyDescent="0.2">
      <c r="B4" s="3"/>
      <c r="C4" s="4"/>
      <c r="D4" s="4"/>
      <c r="E4" s="5"/>
      <c r="F4" s="5"/>
      <c r="G4" s="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15" thickBot="1" x14ac:dyDescent="0.25"/>
    <row r="6" spans="1:23" ht="51.75" thickBot="1" x14ac:dyDescent="0.25">
      <c r="B6" s="18" t="s">
        <v>0</v>
      </c>
      <c r="C6" s="19" t="s">
        <v>2</v>
      </c>
      <c r="D6" s="17" t="s">
        <v>13</v>
      </c>
      <c r="E6" s="17" t="s">
        <v>12</v>
      </c>
      <c r="F6" s="6" t="s">
        <v>14</v>
      </c>
      <c r="G6" s="43" t="s">
        <v>11</v>
      </c>
    </row>
    <row r="7" spans="1:23" s="8" customFormat="1" ht="24.75" customHeight="1" x14ac:dyDescent="0.25">
      <c r="A7" s="7"/>
      <c r="B7" s="22">
        <v>1</v>
      </c>
      <c r="C7" s="23"/>
      <c r="D7" s="41" t="e">
        <f>#REF!</f>
        <v>#REF!</v>
      </c>
      <c r="E7" s="42" t="e">
        <f>'Criteri oferta econòmica'!#REF!</f>
        <v>#REF!</v>
      </c>
      <c r="F7" s="21" t="e">
        <f>IF(AND(D7="",E7=""),"",SUM(PRODUCT(D7,0.51),PRODUCT(E7,0.49)))</f>
        <v>#REF!</v>
      </c>
      <c r="G7" s="44" t="e">
        <f>IF(OR($F$7="",$F$8="",$F$9="",$F$10="",$F$11=""),"",RANK($F7,Tabla4346533[TOTAL (PT)]))</f>
        <v>#REF!</v>
      </c>
      <c r="I7" s="7">
        <v>0</v>
      </c>
    </row>
    <row r="8" spans="1:23" s="8" customFormat="1" ht="26.25" customHeight="1" x14ac:dyDescent="0.25">
      <c r="A8" s="7">
        <f>I8</f>
        <v>0</v>
      </c>
      <c r="B8" s="22">
        <v>2</v>
      </c>
      <c r="C8" s="23"/>
      <c r="D8" s="41" t="e">
        <f>#REF!</f>
        <v>#REF!</v>
      </c>
      <c r="E8" s="42" t="e">
        <f>'Criteri oferta econòmica'!#REF!</f>
        <v>#REF!</v>
      </c>
      <c r="F8" s="21" t="e">
        <f t="shared" ref="F8:F11" si="0">IF(AND(D8="",E8=""),"",SUM(PRODUCT(D8,0.51),PRODUCT(E8,0.49)))</f>
        <v>#REF!</v>
      </c>
      <c r="G8" s="44" t="e">
        <f>IF(OR($F$7="",$F$8="",$F$9="",$F$10="",$F$11=""),"",RANK($F8,Tabla4346533[TOTAL (PT)]))</f>
        <v>#REF!</v>
      </c>
      <c r="H8" s="11"/>
      <c r="K8" s="12" t="s">
        <v>3</v>
      </c>
      <c r="L8" s="13"/>
    </row>
    <row r="9" spans="1:23" s="8" customFormat="1" ht="22.5" customHeight="1" x14ac:dyDescent="0.25">
      <c r="A9" s="7" t="e">
        <f>#REF!</f>
        <v>#REF!</v>
      </c>
      <c r="B9" s="22">
        <v>3</v>
      </c>
      <c r="C9" s="23"/>
      <c r="D9" s="41" t="e">
        <f>#REF!</f>
        <v>#REF!</v>
      </c>
      <c r="E9" s="42" t="e">
        <f>'Criteri oferta econòmica'!#REF!</f>
        <v>#REF!</v>
      </c>
      <c r="F9" s="21" t="e">
        <f t="shared" si="0"/>
        <v>#REF!</v>
      </c>
      <c r="G9" s="44" t="e">
        <f>IF(OR($F$7="",$F$8="",$F$9="",$F$10="",$F$11=""),"",RANK($F9,Tabla4346533[TOTAL (PT)]))</f>
        <v>#REF!</v>
      </c>
      <c r="I9" s="13"/>
    </row>
    <row r="10" spans="1:23" s="8" customFormat="1" ht="23.25" customHeight="1" x14ac:dyDescent="0.25">
      <c r="A10" s="7"/>
      <c r="B10" s="22">
        <v>4</v>
      </c>
      <c r="C10" s="23"/>
      <c r="D10" s="41" t="e">
        <f>#REF!</f>
        <v>#REF!</v>
      </c>
      <c r="E10" s="42" t="e">
        <f>'Criteri oferta econòmica'!#REF!</f>
        <v>#REF!</v>
      </c>
      <c r="F10" s="21" t="e">
        <f t="shared" si="0"/>
        <v>#REF!</v>
      </c>
      <c r="G10" s="44" t="e">
        <f>IF(OR($F$7="",$F$8="",$F$9="",$F$10="",$F$11=""),"",RANK($F10,Tabla4346533[TOTAL (PT)]))</f>
        <v>#REF!</v>
      </c>
    </row>
    <row r="11" spans="1:23" s="8" customFormat="1" ht="22.5" customHeight="1" x14ac:dyDescent="0.25">
      <c r="B11" s="22">
        <v>5</v>
      </c>
      <c r="C11" s="23"/>
      <c r="D11" s="41" t="e">
        <f>#REF!</f>
        <v>#REF!</v>
      </c>
      <c r="E11" s="42" t="e">
        <f>'Criteri oferta econòmica'!#REF!</f>
        <v>#REF!</v>
      </c>
      <c r="F11" s="21" t="e">
        <f t="shared" si="0"/>
        <v>#REF!</v>
      </c>
      <c r="G11" s="44" t="e">
        <f>IF(OR($F$7="",$F$8="",$F$9="",$F$10="",$F$11=""),"",RANK($F11,Tabla4346533[TOTAL (PT)]))</f>
        <v>#REF!</v>
      </c>
    </row>
    <row r="12" spans="1:23" s="8" customFormat="1" ht="23.25" customHeight="1" x14ac:dyDescent="0.25">
      <c r="B12" s="9"/>
      <c r="C12" s="10"/>
      <c r="D12" s="10"/>
      <c r="E12" s="11"/>
      <c r="F12" s="11"/>
    </row>
    <row r="13" spans="1:23" s="8" customFormat="1" ht="27" customHeight="1" x14ac:dyDescent="0.25">
      <c r="B13" s="14"/>
      <c r="C13" s="15"/>
      <c r="D13" s="15"/>
    </row>
    <row r="14" spans="1:23" ht="24" customHeight="1" x14ac:dyDescent="0.2">
      <c r="D14" s="8"/>
      <c r="E14" s="8"/>
      <c r="F14" s="8"/>
    </row>
    <row r="15" spans="1:23" x14ac:dyDescent="0.2">
      <c r="C15" s="8"/>
      <c r="D15" s="8"/>
      <c r="E15" s="8"/>
      <c r="F15" s="8"/>
    </row>
    <row r="16" spans="1:23" x14ac:dyDescent="0.2">
      <c r="B16" s="7" t="s">
        <v>4</v>
      </c>
      <c r="C16" s="8"/>
      <c r="D16" s="8"/>
      <c r="E16" s="8"/>
      <c r="F16" s="8"/>
      <c r="G16" s="2"/>
      <c r="H16" s="2"/>
      <c r="I16" s="2"/>
      <c r="J16" s="2"/>
      <c r="K16" s="2"/>
    </row>
    <row r="17" spans="2:11" x14ac:dyDescent="0.2">
      <c r="B17" s="7" t="s">
        <v>5</v>
      </c>
      <c r="G17" s="2"/>
      <c r="H17" s="2"/>
      <c r="I17" s="2"/>
      <c r="J17" s="2"/>
      <c r="K17" s="2"/>
    </row>
    <row r="18" spans="2:11" x14ac:dyDescent="0.2">
      <c r="B18" s="7" t="s">
        <v>6</v>
      </c>
      <c r="G18" s="2"/>
      <c r="H18" s="2"/>
      <c r="I18" s="2"/>
      <c r="J18" s="2"/>
      <c r="K18" s="2"/>
    </row>
    <row r="19" spans="2:11" x14ac:dyDescent="0.2">
      <c r="B19" s="8"/>
      <c r="C19" s="8"/>
      <c r="G19" s="2"/>
      <c r="H19" s="2"/>
      <c r="I19" s="2"/>
      <c r="J19" s="2"/>
      <c r="K19" s="2"/>
    </row>
    <row r="20" spans="2:11" x14ac:dyDescent="0.2"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2:11" x14ac:dyDescent="0.2">
      <c r="B21" s="16" t="s">
        <v>7</v>
      </c>
      <c r="C21" s="2"/>
      <c r="D21" s="2"/>
      <c r="E21" s="2"/>
      <c r="F21" s="2"/>
      <c r="G21" s="2"/>
      <c r="H21" s="2"/>
      <c r="I21" s="2"/>
      <c r="J21" s="2"/>
      <c r="K21" s="2"/>
    </row>
    <row r="22" spans="2:11" x14ac:dyDescent="0.2">
      <c r="B22" s="16" t="s">
        <v>8</v>
      </c>
      <c r="C22" s="2"/>
      <c r="D22" s="2"/>
      <c r="E22" s="2"/>
      <c r="F22" s="2"/>
      <c r="G22" s="2"/>
      <c r="H22" s="2"/>
      <c r="I22" s="2"/>
      <c r="J22" s="2"/>
      <c r="K22" s="2"/>
    </row>
    <row r="23" spans="2:11" x14ac:dyDescent="0.2">
      <c r="B23" s="16" t="s">
        <v>9</v>
      </c>
      <c r="C23" s="2"/>
      <c r="D23" s="2"/>
      <c r="E23" s="2"/>
      <c r="F23" s="2"/>
      <c r="G23" s="2"/>
      <c r="H23" s="2"/>
      <c r="I23" s="2"/>
      <c r="J23" s="2"/>
      <c r="K23" s="2"/>
    </row>
    <row r="24" spans="2:11" x14ac:dyDescent="0.2">
      <c r="B24" s="16" t="s">
        <v>10</v>
      </c>
      <c r="C24" s="2"/>
      <c r="D24" s="2"/>
      <c r="E24" s="2"/>
      <c r="F24" s="2"/>
      <c r="G24" s="2"/>
      <c r="H24" s="2"/>
      <c r="I24" s="2"/>
      <c r="J24" s="2"/>
      <c r="K24" s="2"/>
    </row>
    <row r="25" spans="2:11" x14ac:dyDescent="0.2"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2:11" x14ac:dyDescent="0.2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x14ac:dyDescent="0.2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2:1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2:11" x14ac:dyDescent="0.2"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2:11" x14ac:dyDescent="0.2"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2:11" x14ac:dyDescent="0.2"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2:11" x14ac:dyDescent="0.2"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2:11" x14ac:dyDescent="0.2"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2:11" x14ac:dyDescent="0.2"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2:11" x14ac:dyDescent="0.2"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2:11" x14ac:dyDescent="0.2"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2:11" x14ac:dyDescent="0.2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1" x14ac:dyDescent="0.2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1" x14ac:dyDescent="0.2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1" x14ac:dyDescent="0.2"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2:11" x14ac:dyDescent="0.2"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2:11" x14ac:dyDescent="0.2"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2:11" x14ac:dyDescent="0.2"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2:11" x14ac:dyDescent="0.2"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2:11" x14ac:dyDescent="0.2"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2:1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2:11" x14ac:dyDescent="0.2"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2:11" x14ac:dyDescent="0.2"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2:1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2:11" x14ac:dyDescent="0.2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2:11" x14ac:dyDescent="0.2"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2:1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2:1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2:11" x14ac:dyDescent="0.2"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2:11" x14ac:dyDescent="0.2"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2:11" x14ac:dyDescent="0.2">
      <c r="B56" s="2"/>
      <c r="C56" s="2"/>
      <c r="D56" s="2"/>
      <c r="E56" s="2"/>
      <c r="F56" s="2"/>
    </row>
    <row r="57" spans="2:11" x14ac:dyDescent="0.2">
      <c r="B57" s="2"/>
      <c r="C57" s="2"/>
      <c r="D57" s="2"/>
      <c r="E57" s="2"/>
      <c r="F57" s="2"/>
    </row>
    <row r="58" spans="2:11" x14ac:dyDescent="0.2">
      <c r="B58" s="2"/>
      <c r="C58" s="2"/>
      <c r="D58" s="2"/>
      <c r="E58" s="2"/>
      <c r="F58" s="2"/>
    </row>
    <row r="59" spans="2:11" x14ac:dyDescent="0.2">
      <c r="B59" s="2"/>
      <c r="C59" s="2"/>
      <c r="D59" s="2"/>
      <c r="E59" s="2"/>
      <c r="F59" s="2"/>
    </row>
  </sheetData>
  <mergeCells count="2">
    <mergeCell ref="C2:D2"/>
    <mergeCell ref="C3:D3"/>
  </mergeCells>
  <dataValidations count="1">
    <dataValidation operator="greaterThan" allowBlank="1" showInputMessage="1" showErrorMessage="1" sqref="D7:D11" xr:uid="{00000000-0002-0000-0300-000000000000}"/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Criteri oferta econòmica</vt:lpstr>
      <vt:lpstr>Altres criteris automàtics</vt:lpstr>
      <vt:lpstr>Total</vt:lpstr>
      <vt:lpstr>..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Sanz Martí</dc:creator>
  <cp:lastModifiedBy>Adriana Sanz Martí</cp:lastModifiedBy>
  <dcterms:created xsi:type="dcterms:W3CDTF">2023-06-28T06:34:34Z</dcterms:created>
  <dcterms:modified xsi:type="dcterms:W3CDTF">2025-05-22T14:04:35Z</dcterms:modified>
</cp:coreProperties>
</file>