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trenacionalcat-my.sharepoint.com/personal/pbredin_tnc_cat/Documents/14. CONTRACTES 2025/GAS/ESTUDI COMSA/"/>
    </mc:Choice>
  </mc:AlternateContent>
  <xr:revisionPtr revIDLastSave="3" documentId="13_ncr:1_{48DEEA09-A9C2-46C4-9F38-CA877D6D57ED}" xr6:coauthVersionLast="47" xr6:coauthVersionMax="47" xr10:uidLastSave="{01A51C07-3622-4EF3-A64D-2B8AF2FF2638}"/>
  <bookViews>
    <workbookView xWindow="28680" yWindow="-120" windowWidth="29040" windowHeight="15720" activeTab="1" xr2:uid="{00000000-000D-0000-FFFF-FFFF00000000}"/>
  </bookViews>
  <sheets>
    <sheet name="CORBA TNC" sheetId="6" r:id="rId1"/>
    <sheet name="CORBA Taller" sheetId="1" r:id="rId2"/>
    <sheet name="LICITACIÓ" sheetId="5" r:id="rId3"/>
  </sheets>
  <definedNames>
    <definedName name="_xlnm.Print_Area" localSheetId="1">'CORBA Taller'!$A$1:$R$32</definedName>
    <definedName name="_xlnm.Print_Area" localSheetId="0">'CORBA TNC'!$A$1:$R$31</definedName>
    <definedName name="_xlnm.Print_Area" localSheetId="2">LICITACIÓ!$A$1:$N$39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5" l="1"/>
  <c r="L20" i="5"/>
  <c r="J20" i="5"/>
  <c r="L21" i="5"/>
  <c r="J21" i="5"/>
  <c r="M9" i="1"/>
  <c r="V7" i="5" l="1"/>
  <c r="V8" i="5" s="1"/>
  <c r="S9" i="5" s="1"/>
  <c r="S10" i="5" s="1"/>
  <c r="P19" i="6"/>
  <c r="P18" i="6"/>
  <c r="L33" i="5"/>
  <c r="Q10" i="5"/>
  <c r="P18" i="1"/>
  <c r="D10" i="5" s="1"/>
  <c r="P19" i="1"/>
  <c r="F9" i="1"/>
  <c r="R9" i="5" l="1"/>
  <c r="D9" i="5"/>
  <c r="D11" i="5" s="1"/>
  <c r="G27" i="5" s="1"/>
  <c r="F10" i="5" l="1"/>
  <c r="H10" i="5" s="1"/>
  <c r="F9" i="5"/>
  <c r="H9" i="5" s="1"/>
  <c r="L34" i="5" l="1"/>
  <c r="F21" i="5"/>
  <c r="F20" i="5"/>
  <c r="L35" i="5" l="1"/>
  <c r="L22" i="5"/>
  <c r="L9" i="5" l="1"/>
  <c r="L27" i="5" l="1"/>
  <c r="H11" i="5"/>
  <c r="I14" i="5" l="1"/>
  <c r="K14" i="5" s="1"/>
  <c r="F11" i="5"/>
  <c r="L10" i="5"/>
  <c r="L11" i="5" s="1"/>
  <c r="L37" i="5" s="1"/>
</calcChain>
</file>

<file path=xl/sharedStrings.xml><?xml version="1.0" encoding="utf-8"?>
<sst xmlns="http://schemas.openxmlformats.org/spreadsheetml/2006/main" count="135" uniqueCount="71">
  <si>
    <t>DADES PUNT DE SUBMINISTRAMENT :</t>
  </si>
  <si>
    <t>CODI CUPS :</t>
  </si>
  <si>
    <t>TARIFA:</t>
  </si>
  <si>
    <t>FINALITZACIO ACTUAL CONTRACTE :</t>
  </si>
  <si>
    <t>TIPUS D'OFERTES:</t>
  </si>
  <si>
    <t>DURACIO DEL NOU CONTRACTE:</t>
  </si>
  <si>
    <t>PERIODE DEL NOU CONTRACTE:</t>
  </si>
  <si>
    <t>CONDICIONS DE PAGAMENT:</t>
  </si>
  <si>
    <t>DATA LIMIT PRESENTACIO OFERTAS</t>
  </si>
  <si>
    <t>CORBA DE CARREGA</t>
  </si>
  <si>
    <t>DADES CONTRACTE ACTUAL</t>
  </si>
  <si>
    <t>TEATRE NACIONAL DE CATALUNYA</t>
  </si>
  <si>
    <t>Plaça Arts</t>
  </si>
  <si>
    <t>08013 - Barcelona</t>
  </si>
  <si>
    <t>kWh</t>
  </si>
  <si>
    <t>CONDICIONS DE PETICIÓ D'OFERTES</t>
  </si>
  <si>
    <t>TOTAL(kWh)</t>
  </si>
  <si>
    <t>ANNEX II</t>
  </si>
  <si>
    <t>Model de presentació d'ofertes (LICITACIÓ)</t>
  </si>
  <si>
    <t>Preu unitari</t>
  </si>
  <si>
    <t>c€/kWh</t>
  </si>
  <si>
    <t>import</t>
  </si>
  <si>
    <t>PREU FIX</t>
  </si>
  <si>
    <t>preu unitari</t>
  </si>
  <si>
    <t>TOTAL ANUAL</t>
  </si>
  <si>
    <t>preu de lloguer</t>
  </si>
  <si>
    <t>€/mes</t>
  </si>
  <si>
    <t>mesos</t>
  </si>
  <si>
    <t>període</t>
  </si>
  <si>
    <t>OFERTA IMPORT TOTAL ANUAL abans IVA</t>
  </si>
  <si>
    <t>€/MWh</t>
  </si>
  <si>
    <t>CONTRACTE</t>
  </si>
  <si>
    <t>Qd CONTRACTAT</t>
  </si>
  <si>
    <t>10.000 kWh</t>
  </si>
  <si>
    <t>CONSUM ENERGIA GAS NATURAL</t>
  </si>
  <si>
    <t>PCS (kWh/m3 (n)</t>
  </si>
  <si>
    <t>PREU MIG ANUAL RESULTANT DEL TERME FIX</t>
  </si>
  <si>
    <t>1.- TERME VARIABLE</t>
  </si>
  <si>
    <t>2.- TERME FIX</t>
  </si>
  <si>
    <t>Tarifa</t>
  </si>
  <si>
    <t>Qd contractada</t>
  </si>
  <si>
    <t xml:space="preserve">3.- IMPOST ESPECIAL HIDROCARBURS </t>
  </si>
  <si>
    <t>€/kWh</t>
  </si>
  <si>
    <t xml:space="preserve">impost </t>
  </si>
  <si>
    <t>4.- LLOGUER DE EQUIP DE MESURA</t>
  </si>
  <si>
    <t>ES0217010050665812VV</t>
  </si>
  <si>
    <t>INFORMACIÓ PER PETICIÓ D'OFERTES SUBMINISTRAMENT D'ENERGIA GAS NATURAL</t>
  </si>
  <si>
    <t>INFORMACIO PER PETICIO D'OFERTES SUBMINISTRAMENT D'ENERGIA GAS NATURAL</t>
  </si>
  <si>
    <t>ES0230010300247442LF</t>
  </si>
  <si>
    <t>TNC</t>
  </si>
  <si>
    <t>Taller</t>
  </si>
  <si>
    <t>TERME FIX</t>
  </si>
  <si>
    <t>Actuales</t>
  </si>
  <si>
    <t>Licitación</t>
  </si>
  <si>
    <t>consum anual*</t>
  </si>
  <si>
    <t>consum base (kWh)*</t>
  </si>
  <si>
    <t>CIF A60942851</t>
  </si>
  <si>
    <t>real</t>
  </si>
  <si>
    <t>Consum (kWh)</t>
  </si>
  <si>
    <t>Incremento</t>
  </si>
  <si>
    <t>RLTB.5</t>
  </si>
  <si>
    <t>1422107000331</t>
  </si>
  <si>
    <t>PROVEÏDOR:</t>
  </si>
  <si>
    <t>Preu Q4-25</t>
  </si>
  <si>
    <t>€/MW</t>
  </si>
  <si>
    <t>Cobertura</t>
  </si>
  <si>
    <t>Licitació</t>
  </si>
  <si>
    <t>€/kW</t>
  </si>
  <si>
    <t>NATURGY</t>
  </si>
  <si>
    <t>RL.4</t>
  </si>
  <si>
    <t>€/dia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</si>
</sst>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C0A]mmm\-yy;@"/>
    <numFmt numFmtId="166" formatCode="_-* #,##0\ _€_-;\-* #,##0\ _€_-;_-* &quot;-&quot;??\ _€_-;_-@_-"/>
    <numFmt numFmtId="167" formatCode="_-* #,##0.0000\ _€_-;\-* #,##0.0000\ _€_-;_-* &quot;-&quot;??\ _€_-;_-@_-"/>
    <numFmt numFmtId="168" formatCode="0.000%"/>
    <numFmt numFmtId="169" formatCode="_-* #,##0.000\ _€_-;\-* #,##0.000\ _€_-;_-* &quot;-&quot;??\ _€_-;_-@_-"/>
    <numFmt numFmtId="170" formatCode="0.000000"/>
    <numFmt numFmtId="171" formatCode="0.0%"/>
    <numFmt numFmtId="172" formatCode="0.000"/>
    <numFmt numFmtId="173" formatCode="[$-F400]h:mm:ss\ AM/PM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B8D8E"/>
        <bgColor indexed="64"/>
      </patternFill>
    </fill>
    <fill>
      <patternFill patternType="solid">
        <fgColor rgb="FFE0003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" fillId="0" borderId="0"/>
  </cellStyleXfs>
  <cellXfs count="109">
    <xf numFmtId="0" fontId="0" fillId="0" borderId="0" xfId="0"/>
    <xf numFmtId="0" fontId="0" fillId="2" borderId="0" xfId="0" applyFill="1"/>
    <xf numFmtId="17" fontId="0" fillId="2" borderId="7" xfId="0" applyNumberFormat="1" applyFill="1" applyBorder="1"/>
    <xf numFmtId="0" fontId="0" fillId="2" borderId="7" xfId="0" applyFill="1" applyBorder="1"/>
    <xf numFmtId="17" fontId="3" fillId="2" borderId="9" xfId="0" applyNumberFormat="1" applyFont="1" applyFill="1" applyBorder="1"/>
    <xf numFmtId="166" fontId="3" fillId="2" borderId="10" xfId="1" applyNumberFormat="1" applyFont="1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4" fillId="2" borderId="0" xfId="0" applyFont="1" applyFill="1"/>
    <xf numFmtId="0" fontId="2" fillId="2" borderId="0" xfId="0" applyFont="1" applyFill="1"/>
    <xf numFmtId="0" fontId="0" fillId="2" borderId="17" xfId="0" applyFill="1" applyBorder="1"/>
    <xf numFmtId="17" fontId="0" fillId="2" borderId="0" xfId="0" applyNumberFormat="1" applyFill="1"/>
    <xf numFmtId="0" fontId="0" fillId="2" borderId="18" xfId="0" applyFill="1" applyBorder="1"/>
    <xf numFmtId="0" fontId="0" fillId="2" borderId="12" xfId="0" applyFill="1" applyBorder="1"/>
    <xf numFmtId="0" fontId="0" fillId="2" borderId="19" xfId="0" applyFill="1" applyBorder="1"/>
    <xf numFmtId="165" fontId="3" fillId="2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/>
    <xf numFmtId="0" fontId="0" fillId="2" borderId="1" xfId="0" applyFill="1" applyBorder="1"/>
    <xf numFmtId="164" fontId="0" fillId="2" borderId="1" xfId="1" applyFont="1" applyFill="1" applyBorder="1"/>
    <xf numFmtId="44" fontId="0" fillId="2" borderId="1" xfId="3" applyFont="1" applyFill="1" applyBorder="1"/>
    <xf numFmtId="44" fontId="0" fillId="2" borderId="1" xfId="0" applyNumberFormat="1" applyFill="1" applyBorder="1"/>
    <xf numFmtId="164" fontId="2" fillId="2" borderId="1" xfId="1" applyFont="1" applyFill="1" applyBorder="1"/>
    <xf numFmtId="44" fontId="2" fillId="2" borderId="1" xfId="0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168" fontId="0" fillId="2" borderId="1" xfId="2" applyNumberFormat="1" applyFont="1" applyFill="1" applyBorder="1"/>
    <xf numFmtId="44" fontId="0" fillId="2" borderId="0" xfId="0" applyNumberFormat="1" applyFill="1"/>
    <xf numFmtId="0" fontId="2" fillId="2" borderId="3" xfId="0" applyFont="1" applyFill="1" applyBorder="1"/>
    <xf numFmtId="44" fontId="6" fillId="3" borderId="3" xfId="0" applyNumberFormat="1" applyFont="1" applyFill="1" applyBorder="1"/>
    <xf numFmtId="0" fontId="0" fillId="2" borderId="2" xfId="0" applyFill="1" applyBorder="1"/>
    <xf numFmtId="168" fontId="0" fillId="2" borderId="3" xfId="2" applyNumberFormat="1" applyFont="1" applyFill="1" applyBorder="1"/>
    <xf numFmtId="0" fontId="7" fillId="2" borderId="20" xfId="0" applyFont="1" applyFill="1" applyBorder="1"/>
    <xf numFmtId="0" fontId="7" fillId="2" borderId="21" xfId="0" applyFont="1" applyFill="1" applyBorder="1"/>
    <xf numFmtId="44" fontId="9" fillId="3" borderId="25" xfId="0" applyNumberFormat="1" applyFont="1" applyFill="1" applyBorder="1"/>
    <xf numFmtId="0" fontId="2" fillId="2" borderId="0" xfId="0" applyFont="1" applyFill="1" applyAlignment="1">
      <alignment horizontal="center" vertical="center"/>
    </xf>
    <xf numFmtId="0" fontId="8" fillId="2" borderId="15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44" fontId="0" fillId="2" borderId="17" xfId="0" applyNumberFormat="1" applyFill="1" applyBorder="1"/>
    <xf numFmtId="167" fontId="7" fillId="2" borderId="20" xfId="1" applyNumberFormat="1" applyFont="1" applyFill="1" applyBorder="1"/>
    <xf numFmtId="0" fontId="7" fillId="2" borderId="22" xfId="0" applyFont="1" applyFill="1" applyBorder="1"/>
    <xf numFmtId="165" fontId="3" fillId="2" borderId="8" xfId="0" applyNumberFormat="1" applyFont="1" applyFill="1" applyBorder="1" applyAlignment="1">
      <alignment horizontal="center" vertical="center"/>
    </xf>
    <xf numFmtId="166" fontId="0" fillId="2" borderId="8" xfId="1" applyNumberFormat="1" applyFont="1" applyFill="1" applyBorder="1" applyAlignment="1">
      <alignment horizontal="center"/>
    </xf>
    <xf numFmtId="166" fontId="3" fillId="2" borderId="11" xfId="1" applyNumberFormat="1" applyFont="1" applyFill="1" applyBorder="1" applyAlignment="1">
      <alignment horizontal="center"/>
    </xf>
    <xf numFmtId="0" fontId="2" fillId="2" borderId="2" xfId="0" applyFont="1" applyFill="1" applyBorder="1"/>
    <xf numFmtId="166" fontId="0" fillId="2" borderId="1" xfId="1" applyNumberFormat="1" applyFont="1" applyFill="1" applyBorder="1"/>
    <xf numFmtId="0" fontId="0" fillId="4" borderId="0" xfId="0" applyFill="1"/>
    <xf numFmtId="170" fontId="2" fillId="2" borderId="1" xfId="0" applyNumberFormat="1" applyFont="1" applyFill="1" applyBorder="1"/>
    <xf numFmtId="169" fontId="0" fillId="2" borderId="8" xfId="1" applyNumberFormat="1" applyFont="1" applyFill="1" applyBorder="1" applyAlignment="1">
      <alignment horizontal="center"/>
    </xf>
    <xf numFmtId="169" fontId="10" fillId="5" borderId="1" xfId="1" applyNumberFormat="1" applyFont="1" applyFill="1" applyBorder="1" applyAlignment="1">
      <alignment horizontal="center"/>
    </xf>
    <xf numFmtId="14" fontId="0" fillId="0" borderId="0" xfId="0" applyNumberFormat="1"/>
    <xf numFmtId="172" fontId="0" fillId="0" borderId="0" xfId="0" applyNumberFormat="1"/>
    <xf numFmtId="172" fontId="0" fillId="0" borderId="0" xfId="0" applyNumberFormat="1" applyAlignment="1">
      <alignment horizontal="center"/>
    </xf>
    <xf numFmtId="0" fontId="12" fillId="0" borderId="0" xfId="0" applyFont="1"/>
    <xf numFmtId="173" fontId="0" fillId="0" borderId="0" xfId="0" applyNumberFormat="1"/>
    <xf numFmtId="20" fontId="0" fillId="0" borderId="0" xfId="0" applyNumberFormat="1"/>
    <xf numFmtId="165" fontId="3" fillId="0" borderId="0" xfId="0" applyNumberFormat="1" applyFont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0" fontId="0" fillId="6" borderId="0" xfId="0" applyFill="1"/>
    <xf numFmtId="9" fontId="0" fillId="6" borderId="0" xfId="2" applyFont="1" applyFill="1"/>
    <xf numFmtId="0" fontId="0" fillId="6" borderId="1" xfId="0" applyFill="1" applyBorder="1"/>
    <xf numFmtId="166" fontId="10" fillId="5" borderId="1" xfId="1" applyNumberFormat="1" applyFont="1" applyFill="1" applyBorder="1" applyAlignment="1">
      <alignment horizontal="center"/>
    </xf>
    <xf numFmtId="166" fontId="10" fillId="5" borderId="3" xfId="1" applyNumberFormat="1" applyFont="1" applyFill="1" applyBorder="1" applyAlignment="1">
      <alignment vertical="center"/>
    </xf>
    <xf numFmtId="4" fontId="10" fillId="5" borderId="1" xfId="1" applyNumberFormat="1" applyFont="1" applyFill="1" applyBorder="1" applyAlignment="1">
      <alignment horizontal="center"/>
    </xf>
    <xf numFmtId="3" fontId="10" fillId="5" borderId="1" xfId="1" applyNumberFormat="1" applyFont="1" applyFill="1" applyBorder="1" applyAlignment="1">
      <alignment horizontal="center"/>
    </xf>
    <xf numFmtId="14" fontId="0" fillId="2" borderId="0" xfId="0" applyNumberFormat="1" applyFill="1"/>
    <xf numFmtId="3" fontId="10" fillId="5" borderId="3" xfId="1" applyNumberFormat="1" applyFont="1" applyFill="1" applyBorder="1" applyAlignment="1">
      <alignment horizontal="center" vertical="center"/>
    </xf>
    <xf numFmtId="4" fontId="10" fillId="5" borderId="3" xfId="1" applyNumberFormat="1" applyFont="1" applyFill="1" applyBorder="1" applyAlignment="1">
      <alignment horizontal="center" vertical="center"/>
    </xf>
    <xf numFmtId="0" fontId="5" fillId="2" borderId="0" xfId="0" applyFont="1" applyFill="1"/>
    <xf numFmtId="10" fontId="0" fillId="0" borderId="0" xfId="2" applyNumberFormat="1" applyFont="1"/>
    <xf numFmtId="0" fontId="13" fillId="2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2" fontId="0" fillId="7" borderId="1" xfId="0" applyNumberFormat="1" applyFill="1" applyBorder="1"/>
    <xf numFmtId="170" fontId="0" fillId="7" borderId="1" xfId="0" applyNumberFormat="1" applyFill="1" applyBorder="1"/>
    <xf numFmtId="0" fontId="0" fillId="2" borderId="0" xfId="0" applyFill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10" fontId="15" fillId="7" borderId="0" xfId="2" applyNumberFormat="1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49" fontId="0" fillId="2" borderId="0" xfId="1" applyNumberFormat="1" applyFont="1" applyFill="1" applyAlignment="1">
      <alignment horizontal="left"/>
    </xf>
    <xf numFmtId="0" fontId="0" fillId="2" borderId="0" xfId="0" applyFill="1" applyAlignment="1">
      <alignment horizontal="left" vertical="top" wrapText="1"/>
    </xf>
    <xf numFmtId="171" fontId="0" fillId="6" borderId="0" xfId="2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6" borderId="0" xfId="0" applyFill="1" applyAlignment="1">
      <alignment horizontal="left"/>
    </xf>
    <xf numFmtId="164" fontId="0" fillId="2" borderId="2" xfId="1" applyFont="1" applyFill="1" applyBorder="1" applyAlignment="1">
      <alignment vertical="center"/>
    </xf>
    <xf numFmtId="164" fontId="0" fillId="2" borderId="26" xfId="1" applyFont="1" applyFill="1" applyBorder="1" applyAlignment="1">
      <alignment vertical="center"/>
    </xf>
    <xf numFmtId="164" fontId="0" fillId="2" borderId="3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6">
    <cellStyle name="Millares" xfId="1" builtinId="3"/>
    <cellStyle name="Moneda" xfId="3" builtinId="4"/>
    <cellStyle name="Normal" xfId="0" builtinId="0"/>
    <cellStyle name="Normal 2" xfId="4" xr:uid="{00000000-0005-0000-0000-000003000000}"/>
    <cellStyle name="Normal 3" xfId="5" xr:uid="{EED2AD47-A724-46D1-83DE-35823B2545E8}"/>
    <cellStyle name="Porcentaje" xfId="2" builtinId="5"/>
  </cellStyles>
  <dxfs count="0"/>
  <tableStyles count="0" defaultTableStyle="TableStyleMedium2" defaultPivotStyle="PivotStyleLight16"/>
  <colors>
    <mruColors>
      <color rgb="FFE00034"/>
      <color rgb="FF8B8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371475</xdr:colOff>
      <xdr:row>12</xdr:row>
      <xdr:rowOff>19050</xdr:rowOff>
    </xdr:from>
    <xdr:to>
      <xdr:col>25</xdr:col>
      <xdr:colOff>702846</xdr:colOff>
      <xdr:row>48</xdr:row>
      <xdr:rowOff>48556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645DE6-53B6-602F-D019-5657BAA2F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1125" y="2305050"/>
          <a:ext cx="8389521" cy="666843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50</xdr:row>
      <xdr:rowOff>0</xdr:rowOff>
    </xdr:from>
    <xdr:to>
      <xdr:col>29</xdr:col>
      <xdr:colOff>592068</xdr:colOff>
      <xdr:row>84</xdr:row>
      <xdr:rowOff>124701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FBC064-7707-40B9-4566-7CAEFCCBA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91650" y="9286875"/>
          <a:ext cx="10879068" cy="6277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9"/>
  <sheetViews>
    <sheetView view="pageBreakPreview" zoomScaleNormal="85" zoomScaleSheetLayoutView="100" workbookViewId="0">
      <selection activeCell="M7" sqref="M7"/>
    </sheetView>
  </sheetViews>
  <sheetFormatPr baseColWidth="10" defaultRowHeight="15" x14ac:dyDescent="0.25"/>
  <cols>
    <col min="1" max="2" width="5.5703125" customWidth="1"/>
    <col min="3" max="3" width="17.85546875" customWidth="1"/>
    <col min="4" max="7" width="12.85546875" customWidth="1"/>
    <col min="8" max="13" width="11.5703125" customWidth="1"/>
    <col min="14" max="15" width="12.5703125" customWidth="1"/>
    <col min="16" max="16" width="16.140625" customWidth="1"/>
    <col min="17" max="18" width="5.5703125" customWidth="1"/>
  </cols>
  <sheetData>
    <row r="1" spans="1:18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1"/>
    </row>
    <row r="3" spans="1:18" ht="18.75" x14ac:dyDescent="0.3">
      <c r="A3" s="1"/>
      <c r="B3" s="9"/>
      <c r="C3" s="10" t="s">
        <v>47</v>
      </c>
      <c r="D3" s="1"/>
      <c r="E3" s="1"/>
      <c r="F3" s="1"/>
      <c r="G3" s="1"/>
      <c r="H3" s="1"/>
      <c r="I3" s="1"/>
      <c r="J3" s="1"/>
      <c r="K3" s="1"/>
      <c r="L3" s="1"/>
      <c r="M3" s="1"/>
      <c r="N3" s="11"/>
      <c r="O3" s="1"/>
      <c r="P3" s="1"/>
      <c r="Q3" s="12"/>
      <c r="R3" s="1"/>
    </row>
    <row r="4" spans="1:18" x14ac:dyDescent="0.25">
      <c r="A4" s="1"/>
      <c r="B4" s="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2"/>
      <c r="R4" s="1"/>
    </row>
    <row r="5" spans="1:18" ht="15.75" thickBot="1" x14ac:dyDescent="0.3">
      <c r="A5" s="1"/>
      <c r="B5" s="9"/>
      <c r="C5" s="1"/>
      <c r="D5" s="1"/>
      <c r="E5" s="1"/>
      <c r="F5" s="1"/>
      <c r="G5" s="1"/>
      <c r="H5" s="1"/>
      <c r="I5" s="1"/>
      <c r="J5" s="86" t="s">
        <v>10</v>
      </c>
      <c r="K5" s="86"/>
      <c r="L5" s="86"/>
      <c r="M5" s="86"/>
      <c r="N5" s="86"/>
      <c r="O5" s="86"/>
      <c r="P5" s="86"/>
      <c r="Q5" s="12"/>
      <c r="R5" s="1"/>
    </row>
    <row r="6" spans="1:18" x14ac:dyDescent="0.25">
      <c r="A6" s="1"/>
      <c r="B6" s="9"/>
      <c r="C6" s="11" t="s">
        <v>0</v>
      </c>
      <c r="D6" s="1"/>
      <c r="E6" s="1"/>
      <c r="F6" s="1" t="s">
        <v>11</v>
      </c>
      <c r="G6" s="1"/>
      <c r="H6" s="1"/>
      <c r="I6" s="1"/>
      <c r="K6" s="1"/>
      <c r="L6" s="1"/>
      <c r="M6" s="1"/>
      <c r="N6" s="1"/>
      <c r="O6" s="1"/>
      <c r="P6" s="1"/>
      <c r="Q6" s="12"/>
      <c r="R6" s="1"/>
    </row>
    <row r="7" spans="1:18" x14ac:dyDescent="0.25">
      <c r="A7" s="1"/>
      <c r="B7" s="9"/>
      <c r="C7" s="1"/>
      <c r="D7" s="1"/>
      <c r="E7" s="1"/>
      <c r="F7" s="1" t="s">
        <v>12</v>
      </c>
      <c r="G7" s="1"/>
      <c r="H7" s="1"/>
      <c r="I7" s="1"/>
      <c r="J7" s="11" t="s">
        <v>1</v>
      </c>
      <c r="K7" s="1"/>
      <c r="L7" s="1"/>
      <c r="M7" s="1" t="s">
        <v>48</v>
      </c>
      <c r="N7" s="1"/>
      <c r="O7" s="1"/>
      <c r="P7" s="1"/>
      <c r="Q7" s="12"/>
      <c r="R7" s="1"/>
    </row>
    <row r="8" spans="1:18" x14ac:dyDescent="0.25">
      <c r="A8" s="1"/>
      <c r="B8" s="9"/>
      <c r="C8" s="1"/>
      <c r="D8" s="1"/>
      <c r="E8" s="1"/>
      <c r="F8" s="1" t="s">
        <v>13</v>
      </c>
      <c r="G8" s="1"/>
      <c r="H8" s="1"/>
      <c r="I8" s="1"/>
      <c r="J8" s="11" t="s">
        <v>31</v>
      </c>
      <c r="K8" s="1"/>
      <c r="L8" s="1"/>
      <c r="M8" s="87" t="s">
        <v>61</v>
      </c>
      <c r="N8" s="87"/>
      <c r="O8" s="1"/>
      <c r="P8" s="1"/>
      <c r="Q8" s="12"/>
      <c r="R8" s="1"/>
    </row>
    <row r="9" spans="1:18" x14ac:dyDescent="0.25">
      <c r="A9" s="1"/>
      <c r="B9" s="9"/>
      <c r="C9" s="1"/>
      <c r="D9" s="1"/>
      <c r="E9" s="1"/>
      <c r="F9" s="1" t="s">
        <v>56</v>
      </c>
      <c r="G9" s="1"/>
      <c r="H9" s="1"/>
      <c r="I9" s="1"/>
      <c r="J9" s="11" t="s">
        <v>62</v>
      </c>
      <c r="K9" s="1"/>
      <c r="L9" s="1"/>
      <c r="M9" s="1" t="s">
        <v>68</v>
      </c>
      <c r="N9" s="1"/>
      <c r="O9" s="1"/>
      <c r="P9" s="1"/>
      <c r="Q9" s="12"/>
      <c r="R9" s="1"/>
    </row>
    <row r="10" spans="1:18" x14ac:dyDescent="0.25">
      <c r="A10" s="1"/>
      <c r="B10" s="9"/>
      <c r="C10" s="1"/>
      <c r="D10" s="1"/>
      <c r="E10" s="1"/>
      <c r="F10" s="1"/>
      <c r="G10" s="1"/>
      <c r="H10" s="1"/>
      <c r="I10" s="1"/>
      <c r="J10" s="11" t="s">
        <v>2</v>
      </c>
      <c r="K10" s="1"/>
      <c r="L10" s="1"/>
      <c r="M10" s="1" t="s">
        <v>60</v>
      </c>
      <c r="N10" s="1"/>
      <c r="O10" s="1"/>
      <c r="P10" s="1"/>
      <c r="Q10" s="12"/>
      <c r="R10" s="1"/>
    </row>
    <row r="11" spans="1:18" x14ac:dyDescent="0.25">
      <c r="A11" s="1"/>
      <c r="B11" s="9"/>
      <c r="C11" s="1"/>
      <c r="D11" s="1"/>
      <c r="E11" s="1"/>
      <c r="F11" s="1"/>
      <c r="G11" s="1"/>
      <c r="H11" s="1"/>
      <c r="I11" s="1"/>
      <c r="J11" s="11" t="s">
        <v>32</v>
      </c>
      <c r="K11" s="1"/>
      <c r="L11" s="1"/>
      <c r="M11" s="88" t="s">
        <v>33</v>
      </c>
      <c r="N11" s="88"/>
      <c r="O11" s="88"/>
      <c r="P11" s="88"/>
      <c r="Q11" s="12"/>
      <c r="R11" s="1"/>
    </row>
    <row r="12" spans="1:18" x14ac:dyDescent="0.25">
      <c r="A12" s="1"/>
      <c r="B12" s="9"/>
      <c r="C12" s="1"/>
      <c r="D12" s="1"/>
      <c r="E12" s="1"/>
      <c r="F12" s="1"/>
      <c r="G12" s="1"/>
      <c r="H12" s="1"/>
      <c r="I12" s="1"/>
      <c r="J12" s="11"/>
      <c r="K12" s="1"/>
      <c r="L12" s="1"/>
      <c r="M12" s="88"/>
      <c r="N12" s="88"/>
      <c r="O12" s="88"/>
      <c r="P12" s="88"/>
      <c r="Q12" s="12"/>
      <c r="R12" s="1"/>
    </row>
    <row r="13" spans="1:18" x14ac:dyDescent="0.25">
      <c r="A13" s="1"/>
      <c r="B13" s="9"/>
      <c r="C13" s="1"/>
      <c r="D13" s="1"/>
      <c r="E13" s="1"/>
      <c r="F13" s="1"/>
      <c r="G13" s="1"/>
      <c r="H13" s="1"/>
      <c r="I13" s="1"/>
      <c r="J13" s="11" t="s">
        <v>3</v>
      </c>
      <c r="K13" s="1"/>
      <c r="L13" s="1"/>
      <c r="M13" s="67"/>
      <c r="N13" s="1"/>
      <c r="O13" s="1"/>
      <c r="P13" s="1"/>
      <c r="Q13" s="12"/>
      <c r="R13" s="1"/>
    </row>
    <row r="14" spans="1:18" x14ac:dyDescent="0.25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2"/>
      <c r="R14" s="1"/>
    </row>
    <row r="15" spans="1:18" ht="15.75" thickBot="1" x14ac:dyDescent="0.3">
      <c r="A15" s="1"/>
      <c r="B15" s="9"/>
      <c r="C15" s="13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2"/>
      <c r="R15" s="1"/>
    </row>
    <row r="16" spans="1:18" x14ac:dyDescent="0.25">
      <c r="A16" s="1"/>
      <c r="B16" s="9"/>
      <c r="C16" s="82" t="s">
        <v>34</v>
      </c>
      <c r="D16" s="84" t="s">
        <v>9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5"/>
      <c r="Q16" s="12"/>
      <c r="R16" s="1"/>
    </row>
    <row r="17" spans="1:18" x14ac:dyDescent="0.25">
      <c r="A17" s="1"/>
      <c r="B17" s="9"/>
      <c r="C17" s="83"/>
      <c r="D17" s="17">
        <v>45292</v>
      </c>
      <c r="E17" s="17">
        <v>45323</v>
      </c>
      <c r="F17" s="17">
        <v>45352</v>
      </c>
      <c r="G17" s="17">
        <v>45383</v>
      </c>
      <c r="H17" s="17">
        <v>45413</v>
      </c>
      <c r="I17" s="17">
        <v>45444</v>
      </c>
      <c r="J17" s="17">
        <v>45474</v>
      </c>
      <c r="K17" s="17">
        <v>45505</v>
      </c>
      <c r="L17" s="17">
        <v>45536</v>
      </c>
      <c r="M17" s="17">
        <v>45566</v>
      </c>
      <c r="N17" s="17">
        <v>45597</v>
      </c>
      <c r="O17" s="17">
        <v>45627</v>
      </c>
      <c r="P17" s="43" t="s">
        <v>16</v>
      </c>
      <c r="Q17" s="12"/>
      <c r="R17" s="1"/>
    </row>
    <row r="18" spans="1:18" x14ac:dyDescent="0.25">
      <c r="A18" s="1"/>
      <c r="B18" s="9"/>
      <c r="C18" s="2" t="s">
        <v>58</v>
      </c>
      <c r="D18" s="66">
        <v>150165.592</v>
      </c>
      <c r="E18" s="66">
        <v>156651.1</v>
      </c>
      <c r="F18" s="66">
        <v>120217.674</v>
      </c>
      <c r="G18" s="66">
        <v>123559.792</v>
      </c>
      <c r="H18" s="66">
        <v>101776.33199999999</v>
      </c>
      <c r="I18" s="66">
        <v>25828.524000000001</v>
      </c>
      <c r="J18" s="66">
        <v>23649.3</v>
      </c>
      <c r="K18" s="66">
        <v>30480.032000000003</v>
      </c>
      <c r="L18" s="66">
        <v>26558.138999999999</v>
      </c>
      <c r="M18" s="66">
        <v>99996.244000000006</v>
      </c>
      <c r="N18" s="68">
        <v>133568.122</v>
      </c>
      <c r="O18" s="66">
        <v>183076.32</v>
      </c>
      <c r="P18" s="44">
        <f>SUM(D18:O18)</f>
        <v>1175527.1710000001</v>
      </c>
      <c r="Q18" s="12"/>
      <c r="R18" s="1"/>
    </row>
    <row r="19" spans="1:18" x14ac:dyDescent="0.25">
      <c r="A19" s="1"/>
      <c r="B19" s="9"/>
      <c r="C19" s="3" t="s">
        <v>35</v>
      </c>
      <c r="D19" s="65">
        <v>11.537000000000001</v>
      </c>
      <c r="E19" s="65">
        <v>11.51</v>
      </c>
      <c r="F19" s="65">
        <v>11.513999999999999</v>
      </c>
      <c r="G19" s="65">
        <v>11.672000000000001</v>
      </c>
      <c r="H19" s="65">
        <v>11.613</v>
      </c>
      <c r="I19" s="65">
        <v>11.666</v>
      </c>
      <c r="J19" s="65">
        <v>11.525</v>
      </c>
      <c r="K19" s="65">
        <v>11.528</v>
      </c>
      <c r="L19" s="65">
        <v>11.632999999999999</v>
      </c>
      <c r="M19" s="65">
        <v>11.579000000000001</v>
      </c>
      <c r="N19" s="69">
        <v>11.734</v>
      </c>
      <c r="O19" s="65">
        <v>11.536</v>
      </c>
      <c r="P19" s="50">
        <f>AVERAGE(D19:O19)</f>
        <v>11.587249999999999</v>
      </c>
      <c r="Q19" s="12"/>
      <c r="R19" s="1"/>
    </row>
    <row r="20" spans="1:18" ht="15.75" thickBot="1" x14ac:dyDescent="0.3">
      <c r="A20" s="1"/>
      <c r="B20" s="9"/>
      <c r="C20" s="4"/>
      <c r="D20" s="5" t="s">
        <v>57</v>
      </c>
      <c r="E20" s="5" t="s">
        <v>57</v>
      </c>
      <c r="F20" s="5" t="s">
        <v>57</v>
      </c>
      <c r="G20" s="5" t="s">
        <v>57</v>
      </c>
      <c r="H20" s="5" t="s">
        <v>57</v>
      </c>
      <c r="I20" s="5" t="s">
        <v>57</v>
      </c>
      <c r="J20" s="5" t="s">
        <v>57</v>
      </c>
      <c r="K20" s="5" t="s">
        <v>57</v>
      </c>
      <c r="L20" s="5" t="s">
        <v>57</v>
      </c>
      <c r="M20" s="5" t="s">
        <v>57</v>
      </c>
      <c r="N20" s="5" t="s">
        <v>57</v>
      </c>
      <c r="O20" s="5" t="s">
        <v>57</v>
      </c>
      <c r="P20" s="45"/>
      <c r="Q20" s="12"/>
      <c r="R20" s="1"/>
    </row>
    <row r="21" spans="1:18" x14ac:dyDescent="0.25">
      <c r="A21" s="1"/>
      <c r="B21" s="9"/>
      <c r="C21" s="13"/>
      <c r="D21" s="1"/>
      <c r="E21" s="1"/>
      <c r="F21" s="1"/>
      <c r="G21" s="1"/>
      <c r="H21" s="1"/>
      <c r="I21" s="1"/>
      <c r="J21" s="1"/>
      <c r="K21" s="70"/>
      <c r="L21" s="1"/>
      <c r="M21" s="1"/>
      <c r="N21" s="1"/>
      <c r="O21" s="1"/>
      <c r="P21" s="1"/>
      <c r="Q21" s="12"/>
      <c r="R21" s="1"/>
    </row>
    <row r="22" spans="1:18" x14ac:dyDescent="0.25">
      <c r="A22" s="1"/>
      <c r="B22" s="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2"/>
      <c r="R22" s="1"/>
    </row>
    <row r="23" spans="1:18" x14ac:dyDescent="0.25">
      <c r="A23" s="1"/>
      <c r="B23" s="9"/>
      <c r="C23" s="13" t="s">
        <v>15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2"/>
      <c r="R23" s="1"/>
    </row>
    <row r="24" spans="1:18" x14ac:dyDescent="0.25">
      <c r="A24" s="1"/>
      <c r="B24" s="9"/>
      <c r="C24" s="1" t="s">
        <v>4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2"/>
      <c r="R24" s="1"/>
    </row>
    <row r="25" spans="1:18" x14ac:dyDescent="0.25">
      <c r="A25" s="1"/>
      <c r="B25" s="9"/>
      <c r="C25" s="1" t="s">
        <v>5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2"/>
      <c r="R25" s="1"/>
    </row>
    <row r="26" spans="1:18" x14ac:dyDescent="0.25">
      <c r="A26" s="1"/>
      <c r="B26" s="9"/>
      <c r="C26" s="1" t="s">
        <v>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2"/>
      <c r="R26" s="1"/>
    </row>
    <row r="27" spans="1:18" x14ac:dyDescent="0.25">
      <c r="A27" s="1"/>
      <c r="B27" s="9"/>
      <c r="C27" s="1" t="s">
        <v>7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2"/>
      <c r="R27" s="1"/>
    </row>
    <row r="28" spans="1:18" x14ac:dyDescent="0.25">
      <c r="A28" s="1"/>
      <c r="B28" s="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2"/>
      <c r="R28" s="1"/>
    </row>
    <row r="29" spans="1:18" x14ac:dyDescent="0.25">
      <c r="A29" s="1"/>
      <c r="B29" s="9"/>
      <c r="C29" s="1" t="s">
        <v>8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2"/>
      <c r="R29" s="1"/>
    </row>
    <row r="30" spans="1:18" ht="15.75" thickBot="1" x14ac:dyDescent="0.3">
      <c r="A30" s="1"/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6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1"/>
      <c r="C34" s="4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</sheetData>
  <mergeCells count="5">
    <mergeCell ref="C16:C17"/>
    <mergeCell ref="D16:P16"/>
    <mergeCell ref="J5:P5"/>
    <mergeCell ref="M8:N8"/>
    <mergeCell ref="M11:P12"/>
  </mergeCells>
  <pageMargins left="0.7" right="0.7" top="0.75" bottom="0.75" header="0.3" footer="0.3"/>
  <pageSetup paperSize="9" scale="64" fitToHeight="0" orientation="landscape" r:id="rId1"/>
  <ignoredErrors>
    <ignoredError sqref="M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9"/>
  <sheetViews>
    <sheetView tabSelected="1" view="pageBreakPreview" zoomScaleNormal="90" zoomScaleSheetLayoutView="100" workbookViewId="0">
      <selection activeCell="M7" sqref="M7"/>
    </sheetView>
  </sheetViews>
  <sheetFormatPr baseColWidth="10" defaultRowHeight="15" x14ac:dyDescent="0.25"/>
  <cols>
    <col min="1" max="2" width="5.5703125" customWidth="1"/>
    <col min="3" max="3" width="17.85546875" customWidth="1"/>
    <col min="4" max="4" width="14.42578125" bestFit="1" customWidth="1"/>
    <col min="5" max="5" width="12.85546875" customWidth="1"/>
    <col min="6" max="6" width="13" customWidth="1"/>
    <col min="7" max="15" width="11.5703125" customWidth="1"/>
    <col min="16" max="16" width="14.5703125" bestFit="1" customWidth="1"/>
    <col min="17" max="18" width="5.5703125" customWidth="1"/>
  </cols>
  <sheetData>
    <row r="1" spans="1:18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1"/>
    </row>
    <row r="3" spans="1:18" ht="18.75" x14ac:dyDescent="0.3">
      <c r="A3" s="1"/>
      <c r="B3" s="9"/>
      <c r="C3" s="10" t="s">
        <v>46</v>
      </c>
      <c r="D3" s="1"/>
      <c r="E3" s="1"/>
      <c r="F3" s="1"/>
      <c r="G3" s="1"/>
      <c r="H3" s="1"/>
      <c r="I3" s="1"/>
      <c r="J3" s="1"/>
      <c r="K3" s="1"/>
      <c r="L3" s="1"/>
      <c r="M3" s="1"/>
      <c r="N3" s="11"/>
      <c r="O3" s="1"/>
      <c r="P3" s="1"/>
      <c r="Q3" s="12"/>
      <c r="R3" s="1"/>
    </row>
    <row r="4" spans="1:18" x14ac:dyDescent="0.25">
      <c r="A4" s="1"/>
      <c r="B4" s="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2"/>
      <c r="R4" s="1"/>
    </row>
    <row r="5" spans="1:18" ht="15.75" thickBot="1" x14ac:dyDescent="0.3">
      <c r="A5" s="1"/>
      <c r="B5" s="9"/>
      <c r="C5" s="1"/>
      <c r="D5" s="1"/>
      <c r="E5" s="1"/>
      <c r="F5" s="1"/>
      <c r="G5" s="1"/>
      <c r="H5" s="1"/>
      <c r="I5" s="1"/>
      <c r="J5" s="86" t="s">
        <v>10</v>
      </c>
      <c r="K5" s="86"/>
      <c r="L5" s="86"/>
      <c r="M5" s="86"/>
      <c r="N5" s="86"/>
      <c r="O5" s="86"/>
      <c r="P5" s="86"/>
      <c r="Q5" s="12"/>
      <c r="R5" s="1"/>
    </row>
    <row r="6" spans="1:18" x14ac:dyDescent="0.25">
      <c r="A6" s="1"/>
      <c r="B6" s="9"/>
      <c r="C6" s="11" t="s">
        <v>0</v>
      </c>
      <c r="D6" s="1"/>
      <c r="E6" s="1"/>
      <c r="F6" s="1" t="s">
        <v>11</v>
      </c>
      <c r="G6" s="1"/>
      <c r="H6" s="1"/>
      <c r="I6" s="1"/>
      <c r="K6" s="1"/>
      <c r="L6" s="1"/>
      <c r="M6" s="1"/>
      <c r="N6" s="1"/>
      <c r="O6" s="1"/>
      <c r="P6" s="1"/>
      <c r="Q6" s="12"/>
      <c r="R6" s="1"/>
    </row>
    <row r="7" spans="1:18" x14ac:dyDescent="0.25">
      <c r="A7" s="1"/>
      <c r="B7" s="9"/>
      <c r="C7" s="1"/>
      <c r="D7" s="1"/>
      <c r="E7" s="1"/>
      <c r="F7" s="1" t="s">
        <v>12</v>
      </c>
      <c r="G7" s="1"/>
      <c r="H7" s="1"/>
      <c r="I7" s="1"/>
      <c r="J7" s="11" t="s">
        <v>1</v>
      </c>
      <c r="K7" s="1"/>
      <c r="L7" s="1"/>
      <c r="M7" s="1" t="s">
        <v>45</v>
      </c>
      <c r="N7" s="1"/>
      <c r="O7" s="1"/>
      <c r="P7" s="1"/>
      <c r="Q7" s="12"/>
      <c r="R7" s="1"/>
    </row>
    <row r="8" spans="1:18" x14ac:dyDescent="0.25">
      <c r="A8" s="1"/>
      <c r="B8" s="9"/>
      <c r="C8" s="1"/>
      <c r="D8" s="1"/>
      <c r="E8" s="1"/>
      <c r="F8" s="1" t="s">
        <v>13</v>
      </c>
      <c r="G8" s="1"/>
      <c r="H8" s="1"/>
      <c r="I8" s="1"/>
      <c r="J8" s="11" t="s">
        <v>31</v>
      </c>
      <c r="K8" s="1"/>
      <c r="L8" s="1"/>
      <c r="M8" s="87" t="s">
        <v>61</v>
      </c>
      <c r="N8" s="87"/>
      <c r="O8" s="1"/>
      <c r="P8" s="1"/>
      <c r="Q8" s="12"/>
      <c r="R8" s="1"/>
    </row>
    <row r="9" spans="1:18" x14ac:dyDescent="0.25">
      <c r="A9" s="1"/>
      <c r="B9" s="9"/>
      <c r="C9" s="1"/>
      <c r="D9" s="1"/>
      <c r="E9" s="1"/>
      <c r="F9" s="1" t="str">
        <f>+'CORBA TNC'!F9</f>
        <v>CIF A60942851</v>
      </c>
      <c r="G9" s="1"/>
      <c r="H9" s="1"/>
      <c r="I9" s="1"/>
      <c r="J9" s="11" t="s">
        <v>62</v>
      </c>
      <c r="K9" s="1"/>
      <c r="L9" s="1"/>
      <c r="M9" s="1" t="str">
        <f>+'CORBA TNC'!M9</f>
        <v>NATURGY</v>
      </c>
      <c r="N9" s="1"/>
      <c r="O9" s="1"/>
      <c r="P9" s="1"/>
      <c r="Q9" s="12"/>
      <c r="R9" s="1"/>
    </row>
    <row r="10" spans="1:18" x14ac:dyDescent="0.25">
      <c r="A10" s="1"/>
      <c r="B10" s="9"/>
      <c r="C10" s="1"/>
      <c r="D10" s="1"/>
      <c r="E10" s="1"/>
      <c r="F10" s="1"/>
      <c r="G10" s="1"/>
      <c r="H10" s="1"/>
      <c r="I10" s="1"/>
      <c r="J10" s="11" t="s">
        <v>2</v>
      </c>
      <c r="K10" s="1"/>
      <c r="L10" s="1"/>
      <c r="M10" s="1" t="s">
        <v>69</v>
      </c>
      <c r="N10" s="1"/>
      <c r="O10" s="1"/>
      <c r="P10" s="1"/>
      <c r="Q10" s="12"/>
      <c r="R10" s="1"/>
    </row>
    <row r="11" spans="1:18" x14ac:dyDescent="0.25">
      <c r="A11" s="1"/>
      <c r="B11" s="9"/>
      <c r="C11" s="1"/>
      <c r="D11" s="1"/>
      <c r="E11" s="1"/>
      <c r="F11" s="1"/>
      <c r="G11" s="1"/>
      <c r="H11" s="1"/>
      <c r="I11" s="1"/>
      <c r="J11" s="11" t="s">
        <v>32</v>
      </c>
      <c r="K11" s="1"/>
      <c r="L11" s="1"/>
      <c r="M11" s="77" t="s">
        <v>33</v>
      </c>
      <c r="N11" s="77"/>
      <c r="O11" s="77"/>
      <c r="P11" s="77"/>
      <c r="Q11" s="12"/>
      <c r="R11" s="1"/>
    </row>
    <row r="12" spans="1:18" x14ac:dyDescent="0.25">
      <c r="A12" s="1"/>
      <c r="B12" s="9"/>
      <c r="C12" s="1"/>
      <c r="D12" s="1"/>
      <c r="E12" s="1"/>
      <c r="F12" s="1"/>
      <c r="G12" s="1"/>
      <c r="H12" s="1"/>
      <c r="I12" s="1"/>
      <c r="J12" s="11"/>
      <c r="K12" s="1"/>
      <c r="L12" s="1"/>
      <c r="M12" s="77"/>
      <c r="N12" s="77"/>
      <c r="O12" s="77"/>
      <c r="P12" s="77"/>
      <c r="Q12" s="12"/>
      <c r="R12" s="1"/>
    </row>
    <row r="13" spans="1:18" x14ac:dyDescent="0.25">
      <c r="A13" s="1"/>
      <c r="B13" s="9"/>
      <c r="C13" s="1"/>
      <c r="D13" s="1"/>
      <c r="E13" s="1"/>
      <c r="F13" s="1"/>
      <c r="G13" s="1"/>
      <c r="H13" s="1"/>
      <c r="I13" s="1"/>
      <c r="J13" s="11"/>
      <c r="K13" s="1"/>
      <c r="L13" s="1"/>
      <c r="M13" s="67"/>
      <c r="N13" s="1"/>
      <c r="O13" s="1"/>
      <c r="P13" s="1"/>
      <c r="Q13" s="12"/>
      <c r="R13" s="1"/>
    </row>
    <row r="14" spans="1:18" x14ac:dyDescent="0.25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2"/>
      <c r="R14" s="1"/>
    </row>
    <row r="15" spans="1:18" ht="15.75" thickBot="1" x14ac:dyDescent="0.3">
      <c r="A15" s="1"/>
      <c r="B15" s="9"/>
      <c r="C15" s="13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2"/>
      <c r="R15" s="1"/>
    </row>
    <row r="16" spans="1:18" x14ac:dyDescent="0.25">
      <c r="A16" s="1"/>
      <c r="B16" s="9"/>
      <c r="C16" s="82" t="s">
        <v>34</v>
      </c>
      <c r="D16" s="84" t="s">
        <v>9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5"/>
      <c r="Q16" s="12"/>
      <c r="R16" s="1"/>
    </row>
    <row r="17" spans="1:18" x14ac:dyDescent="0.25">
      <c r="A17" s="1"/>
      <c r="B17" s="9"/>
      <c r="C17" s="83"/>
      <c r="D17" s="17">
        <v>44197</v>
      </c>
      <c r="E17" s="17">
        <v>44228</v>
      </c>
      <c r="F17" s="17">
        <v>44256</v>
      </c>
      <c r="G17" s="17">
        <v>44287</v>
      </c>
      <c r="H17" s="17">
        <v>44317</v>
      </c>
      <c r="I17" s="17">
        <v>44348</v>
      </c>
      <c r="J17" s="17">
        <v>44378</v>
      </c>
      <c r="K17" s="17">
        <v>44409</v>
      </c>
      <c r="L17" s="17">
        <v>44440</v>
      </c>
      <c r="M17" s="17">
        <v>44470</v>
      </c>
      <c r="N17" s="17">
        <v>44501</v>
      </c>
      <c r="O17" s="17">
        <v>44531</v>
      </c>
      <c r="P17" s="43" t="s">
        <v>16</v>
      </c>
      <c r="Q17" s="12"/>
      <c r="R17" s="1"/>
    </row>
    <row r="18" spans="1:18" x14ac:dyDescent="0.25">
      <c r="A18" s="1"/>
      <c r="B18" s="9"/>
      <c r="C18" s="2" t="s">
        <v>58</v>
      </c>
      <c r="D18" s="63">
        <v>50370.887999999999</v>
      </c>
      <c r="E18" s="63">
        <v>6773.8159999999998</v>
      </c>
      <c r="F18" s="63">
        <v>15583.68</v>
      </c>
      <c r="G18" s="63">
        <v>18031.146000000001</v>
      </c>
      <c r="H18" s="63">
        <v>9729.348</v>
      </c>
      <c r="I18" s="63">
        <v>772.53</v>
      </c>
      <c r="J18" s="63">
        <v>49750.091999999997</v>
      </c>
      <c r="K18" s="63">
        <v>916.71599999999989</v>
      </c>
      <c r="L18" s="63">
        <v>479.78199999999998</v>
      </c>
      <c r="M18" s="63">
        <v>222.10999999999999</v>
      </c>
      <c r="N18" s="64">
        <v>14168.4</v>
      </c>
      <c r="O18" s="63">
        <v>85438.592000000004</v>
      </c>
      <c r="P18" s="44">
        <f>SUM(D18:O18)</f>
        <v>252237.09999999998</v>
      </c>
      <c r="Q18" s="12"/>
      <c r="R18" s="1"/>
    </row>
    <row r="19" spans="1:18" x14ac:dyDescent="0.25">
      <c r="A19" s="1"/>
      <c r="B19" s="9"/>
      <c r="C19" s="3" t="s">
        <v>35</v>
      </c>
      <c r="D19" s="51">
        <v>11.598178217821783</v>
      </c>
      <c r="E19" s="51">
        <v>11.599</v>
      </c>
      <c r="F19" s="51">
        <v>11.595000000000001</v>
      </c>
      <c r="G19" s="51">
        <v>11.762</v>
      </c>
      <c r="H19" s="51">
        <v>11.708</v>
      </c>
      <c r="I19" s="51">
        <v>11.705</v>
      </c>
      <c r="J19" s="51">
        <v>11.613</v>
      </c>
      <c r="K19" s="51">
        <v>11.603999999999999</v>
      </c>
      <c r="L19" s="51">
        <v>11.702</v>
      </c>
      <c r="M19" s="51">
        <v>11.69</v>
      </c>
      <c r="N19" s="69">
        <v>11.807</v>
      </c>
      <c r="O19" s="51">
        <v>11.552000000000001</v>
      </c>
      <c r="P19" s="50">
        <f>AVERAGE(D19:O19)</f>
        <v>11.661264851485148</v>
      </c>
      <c r="Q19" s="12"/>
      <c r="R19" s="1"/>
    </row>
    <row r="20" spans="1:18" ht="15.75" thickBot="1" x14ac:dyDescent="0.3">
      <c r="A20" s="1"/>
      <c r="B20" s="9"/>
      <c r="C20" s="4"/>
      <c r="D20" s="5" t="s">
        <v>57</v>
      </c>
      <c r="E20" s="5" t="s">
        <v>57</v>
      </c>
      <c r="F20" s="5" t="s">
        <v>57</v>
      </c>
      <c r="G20" s="5" t="s">
        <v>57</v>
      </c>
      <c r="H20" s="5" t="s">
        <v>57</v>
      </c>
      <c r="I20" s="5" t="s">
        <v>57</v>
      </c>
      <c r="J20" s="5" t="s">
        <v>57</v>
      </c>
      <c r="K20" s="5" t="s">
        <v>57</v>
      </c>
      <c r="L20" s="5" t="s">
        <v>57</v>
      </c>
      <c r="M20" s="5" t="s">
        <v>57</v>
      </c>
      <c r="N20" s="5" t="s">
        <v>57</v>
      </c>
      <c r="O20" s="5" t="s">
        <v>57</v>
      </c>
      <c r="P20" s="45"/>
      <c r="Q20" s="12"/>
      <c r="R20" s="1"/>
    </row>
    <row r="21" spans="1:18" x14ac:dyDescent="0.25">
      <c r="A21" s="1"/>
      <c r="B21" s="9"/>
      <c r="C21" s="13"/>
      <c r="D21" s="1"/>
      <c r="E21" s="1"/>
      <c r="F21" s="1"/>
      <c r="G21" s="1"/>
      <c r="H21" s="1"/>
      <c r="I21" s="1"/>
      <c r="J21" s="1"/>
      <c r="K21" s="70"/>
      <c r="L21" s="1"/>
      <c r="M21" s="1"/>
      <c r="N21" s="1"/>
      <c r="O21" s="1"/>
      <c r="P21" s="1"/>
      <c r="Q21" s="12"/>
      <c r="R21" s="1"/>
    </row>
    <row r="22" spans="1:18" x14ac:dyDescent="0.25">
      <c r="A22" s="1"/>
      <c r="B22" s="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2"/>
      <c r="R22" s="1"/>
    </row>
    <row r="23" spans="1:18" x14ac:dyDescent="0.25">
      <c r="A23" s="1"/>
      <c r="B23" s="9"/>
      <c r="C23" s="13" t="s">
        <v>15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2"/>
      <c r="R23" s="1"/>
    </row>
    <row r="24" spans="1:18" x14ac:dyDescent="0.25">
      <c r="A24" s="1"/>
      <c r="B24" s="9"/>
      <c r="C24" s="1" t="s">
        <v>4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2"/>
      <c r="R24" s="1"/>
    </row>
    <row r="25" spans="1:18" x14ac:dyDescent="0.25">
      <c r="A25" s="1"/>
      <c r="B25" s="9"/>
      <c r="C25" s="1" t="s">
        <v>5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2"/>
      <c r="R25" s="1"/>
    </row>
    <row r="26" spans="1:18" x14ac:dyDescent="0.25">
      <c r="A26" s="1"/>
      <c r="B26" s="9"/>
      <c r="C26" s="1" t="s">
        <v>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2"/>
      <c r="R26" s="1"/>
    </row>
    <row r="27" spans="1:18" x14ac:dyDescent="0.25">
      <c r="A27" s="1"/>
      <c r="B27" s="9"/>
      <c r="C27" s="1" t="s">
        <v>7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2"/>
      <c r="R27" s="1"/>
    </row>
    <row r="28" spans="1:18" x14ac:dyDescent="0.25">
      <c r="A28" s="1"/>
      <c r="B28" s="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2"/>
      <c r="R28" s="1"/>
    </row>
    <row r="29" spans="1:18" x14ac:dyDescent="0.25">
      <c r="A29" s="1"/>
      <c r="B29" s="9"/>
      <c r="C29" s="1" t="s">
        <v>8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2"/>
      <c r="R29" s="1"/>
    </row>
    <row r="30" spans="1:18" x14ac:dyDescent="0.25">
      <c r="A30" s="1"/>
      <c r="B30" s="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2"/>
      <c r="R30" s="1"/>
    </row>
    <row r="31" spans="1:18" ht="15.75" thickBot="1" x14ac:dyDescent="0.3">
      <c r="A31" s="1"/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6"/>
      <c r="R31" s="1"/>
    </row>
    <row r="32" spans="1:1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</sheetData>
  <mergeCells count="4">
    <mergeCell ref="D16:P16"/>
    <mergeCell ref="J5:P5"/>
    <mergeCell ref="C16:C17"/>
    <mergeCell ref="M8:N8"/>
  </mergeCells>
  <pageMargins left="0.7" right="0.7" top="0.75" bottom="0.75" header="0.3" footer="0.3"/>
  <pageSetup paperSize="9" scale="65" orientation="landscape" r:id="rId1"/>
  <ignoredErrors>
    <ignoredError sqref="M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41"/>
  <sheetViews>
    <sheetView view="pageBreakPreview" topLeftCell="A11" zoomScaleNormal="100" zoomScaleSheetLayoutView="100" workbookViewId="0">
      <selection activeCell="C12" sqref="C12"/>
    </sheetView>
  </sheetViews>
  <sheetFormatPr baseColWidth="10" defaultRowHeight="15" x14ac:dyDescent="0.25"/>
  <cols>
    <col min="1" max="2" width="3.5703125" customWidth="1"/>
    <col min="3" max="3" width="7.42578125" customWidth="1"/>
    <col min="4" max="4" width="15.5703125" bestFit="1" customWidth="1"/>
    <col min="5" max="5" width="5" bestFit="1" customWidth="1"/>
    <col min="6" max="6" width="9.42578125" bestFit="1" customWidth="1"/>
    <col min="7" max="7" width="7.5703125" bestFit="1" customWidth="1"/>
    <col min="8" max="8" width="13" bestFit="1" customWidth="1"/>
    <col min="9" max="9" width="11.140625" customWidth="1"/>
    <col min="10" max="10" width="13" bestFit="1" customWidth="1"/>
    <col min="11" max="11" width="12.42578125" customWidth="1"/>
    <col min="12" max="12" width="14.42578125" bestFit="1" customWidth="1"/>
    <col min="13" max="14" width="3.5703125" customWidth="1"/>
    <col min="16" max="16" width="6" bestFit="1" customWidth="1"/>
    <col min="17" max="20" width="10.5703125" bestFit="1" customWidth="1"/>
    <col min="21" max="21" width="12.140625" bestFit="1" customWidth="1"/>
    <col min="22" max="22" width="11.85546875" bestFit="1" customWidth="1"/>
    <col min="23" max="28" width="10.5703125" bestFit="1" customWidth="1"/>
  </cols>
  <sheetData>
    <row r="1" spans="1:2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3" ht="21" x14ac:dyDescent="0.35">
      <c r="A2" s="1"/>
      <c r="B2" s="6"/>
      <c r="C2" s="104" t="s">
        <v>17</v>
      </c>
      <c r="D2" s="104"/>
      <c r="E2" s="104"/>
      <c r="F2" s="104"/>
      <c r="G2" s="104"/>
      <c r="H2" s="104"/>
      <c r="I2" s="104"/>
      <c r="J2" s="104"/>
      <c r="K2" s="104"/>
      <c r="L2" s="104"/>
      <c r="M2" s="37"/>
      <c r="N2" s="1"/>
      <c r="O2" s="1"/>
    </row>
    <row r="3" spans="1:23" ht="15.75" x14ac:dyDescent="0.25">
      <c r="A3" s="1"/>
      <c r="B3" s="9"/>
      <c r="C3" s="105" t="s">
        <v>18</v>
      </c>
      <c r="D3" s="105"/>
      <c r="E3" s="105"/>
      <c r="F3" s="105"/>
      <c r="G3" s="105"/>
      <c r="H3" s="105"/>
      <c r="I3" s="105"/>
      <c r="J3" s="105"/>
      <c r="K3" s="105"/>
      <c r="L3" s="105"/>
      <c r="M3" s="38"/>
      <c r="N3" s="1"/>
      <c r="O3" s="1"/>
    </row>
    <row r="4" spans="1:23" x14ac:dyDescent="0.25">
      <c r="A4" s="1"/>
      <c r="B4" s="9"/>
      <c r="C4" s="1"/>
      <c r="D4" s="1"/>
      <c r="E4" s="1"/>
      <c r="F4" s="1"/>
      <c r="G4" s="1"/>
      <c r="H4" s="1"/>
      <c r="I4" s="1"/>
      <c r="J4" s="1"/>
      <c r="K4" s="1"/>
      <c r="L4" s="1"/>
      <c r="M4" s="12"/>
      <c r="N4" s="1"/>
      <c r="O4" s="1"/>
    </row>
    <row r="5" spans="1:23" x14ac:dyDescent="0.25">
      <c r="A5" s="1"/>
      <c r="B5" s="9"/>
      <c r="C5" s="11" t="s">
        <v>37</v>
      </c>
      <c r="D5" s="1"/>
      <c r="E5" s="1"/>
      <c r="F5" s="1"/>
      <c r="G5" s="1"/>
      <c r="H5" s="1"/>
      <c r="I5" s="1"/>
      <c r="J5" s="1"/>
      <c r="K5" s="1"/>
      <c r="L5" s="1"/>
      <c r="M5" s="12"/>
      <c r="N5" s="1"/>
      <c r="O5" s="1"/>
      <c r="U5" s="73" t="s">
        <v>63</v>
      </c>
      <c r="V5" s="80">
        <v>33.619999999999997</v>
      </c>
      <c r="W5" t="s">
        <v>64</v>
      </c>
    </row>
    <row r="6" spans="1:23" ht="37.5" x14ac:dyDescent="0.3">
      <c r="A6" s="1"/>
      <c r="B6" s="9"/>
      <c r="C6" s="1"/>
      <c r="D6" s="1"/>
      <c r="E6" s="1"/>
      <c r="F6" s="1"/>
      <c r="G6" s="1"/>
      <c r="H6" s="1"/>
      <c r="I6" s="1"/>
      <c r="J6" s="1"/>
      <c r="K6" s="1"/>
      <c r="L6" s="1"/>
      <c r="M6" s="12"/>
      <c r="N6" s="1"/>
      <c r="O6" s="1"/>
      <c r="U6" s="78" t="s">
        <v>65</v>
      </c>
      <c r="V6" s="79">
        <v>0.4</v>
      </c>
    </row>
    <row r="7" spans="1:23" x14ac:dyDescent="0.25">
      <c r="A7" s="1"/>
      <c r="B7" s="9"/>
      <c r="C7" s="36"/>
      <c r="D7" s="36"/>
      <c r="E7" s="36"/>
      <c r="F7" s="101" t="s">
        <v>22</v>
      </c>
      <c r="G7" s="101"/>
      <c r="H7" s="101"/>
      <c r="I7" s="101"/>
      <c r="J7" s="101"/>
      <c r="K7" s="101"/>
      <c r="L7" s="107" t="s">
        <v>24</v>
      </c>
      <c r="M7" s="39"/>
      <c r="N7" s="1"/>
      <c r="O7" s="1"/>
      <c r="U7" s="81" t="s">
        <v>66</v>
      </c>
      <c r="V7" s="81">
        <f>+V5/(1-V6)</f>
        <v>56.033333333333331</v>
      </c>
      <c r="W7" t="s">
        <v>64</v>
      </c>
    </row>
    <row r="8" spans="1:23" x14ac:dyDescent="0.25">
      <c r="A8" s="1"/>
      <c r="B8" s="9"/>
      <c r="C8" s="101" t="s">
        <v>54</v>
      </c>
      <c r="D8" s="101"/>
      <c r="E8" s="101"/>
      <c r="F8" s="101" t="s">
        <v>19</v>
      </c>
      <c r="G8" s="101"/>
      <c r="H8" s="26" t="s">
        <v>21</v>
      </c>
      <c r="I8" s="26"/>
      <c r="J8" s="101"/>
      <c r="K8" s="101"/>
      <c r="L8" s="108"/>
      <c r="M8" s="39"/>
      <c r="N8" s="1"/>
      <c r="O8" s="1"/>
      <c r="P8" s="60"/>
      <c r="Q8" s="60" t="s">
        <v>52</v>
      </c>
      <c r="R8" s="61" t="s">
        <v>59</v>
      </c>
      <c r="S8" s="60" t="s">
        <v>53</v>
      </c>
      <c r="U8" s="81"/>
      <c r="V8" s="81">
        <f>ROUND((V7/1000),4)</f>
        <v>5.6000000000000001E-2</v>
      </c>
      <c r="W8" t="s">
        <v>67</v>
      </c>
    </row>
    <row r="9" spans="1:23" x14ac:dyDescent="0.25">
      <c r="A9" s="1"/>
      <c r="B9" s="9"/>
      <c r="C9" s="19" t="s">
        <v>49</v>
      </c>
      <c r="D9" s="20">
        <f>+'CORBA TNC'!P18</f>
        <v>1175527.1710000001</v>
      </c>
      <c r="E9" s="19" t="s">
        <v>14</v>
      </c>
      <c r="F9" s="76">
        <f>+S9</f>
        <v>5.6000000000000001E-2</v>
      </c>
      <c r="G9" s="19" t="s">
        <v>42</v>
      </c>
      <c r="H9" s="21">
        <f>+D9*F9</f>
        <v>65829.521575999999</v>
      </c>
      <c r="I9" s="19"/>
      <c r="J9" s="106"/>
      <c r="K9" s="106"/>
      <c r="L9" s="22">
        <f>+H9</f>
        <v>65829.521575999999</v>
      </c>
      <c r="M9" s="40"/>
      <c r="N9" s="1"/>
      <c r="O9" s="1"/>
      <c r="P9" s="62" t="s">
        <v>49</v>
      </c>
      <c r="Q9" s="60">
        <v>6.5500000000000003E-2</v>
      </c>
      <c r="R9" s="89">
        <f>+(S9-Q9)/Q9</f>
        <v>-0.14503816793893132</v>
      </c>
      <c r="S9" s="60">
        <f>+V8</f>
        <v>5.6000000000000001E-2</v>
      </c>
      <c r="T9" s="74"/>
    </row>
    <row r="10" spans="1:23" x14ac:dyDescent="0.25">
      <c r="A10" s="1"/>
      <c r="B10" s="9"/>
      <c r="C10" s="19" t="s">
        <v>50</v>
      </c>
      <c r="D10" s="20">
        <f>+'CORBA Taller'!P18</f>
        <v>252237.09999999998</v>
      </c>
      <c r="E10" s="19" t="s">
        <v>14</v>
      </c>
      <c r="F10" s="76">
        <f>+S10</f>
        <v>5.6000000000000001E-2</v>
      </c>
      <c r="G10" s="19" t="s">
        <v>42</v>
      </c>
      <c r="H10" s="21">
        <f>+F10*D10</f>
        <v>14125.277599999999</v>
      </c>
      <c r="I10" s="19"/>
      <c r="J10" s="106"/>
      <c r="K10" s="106"/>
      <c r="L10" s="22">
        <f>+H10</f>
        <v>14125.277599999999</v>
      </c>
      <c r="M10" s="40"/>
      <c r="N10" s="1"/>
      <c r="O10" s="1"/>
      <c r="P10" s="62" t="s">
        <v>50</v>
      </c>
      <c r="Q10" s="60">
        <f>+Q9</f>
        <v>6.5500000000000003E-2</v>
      </c>
      <c r="R10" s="89"/>
      <c r="S10" s="60">
        <f>+S9</f>
        <v>5.6000000000000001E-2</v>
      </c>
      <c r="T10" s="74"/>
    </row>
    <row r="11" spans="1:23" x14ac:dyDescent="0.25">
      <c r="A11" s="1"/>
      <c r="B11" s="9"/>
      <c r="C11" s="19"/>
      <c r="D11" s="23">
        <f>SUM(D9:D10)</f>
        <v>1427764.2710000002</v>
      </c>
      <c r="E11" s="25" t="s">
        <v>14</v>
      </c>
      <c r="F11" s="49">
        <f>+H11/D11</f>
        <v>5.5999999999999994E-2</v>
      </c>
      <c r="G11" s="25" t="s">
        <v>42</v>
      </c>
      <c r="H11" s="24">
        <f>SUM(H9:H10)</f>
        <v>79954.799176</v>
      </c>
      <c r="I11" s="19"/>
      <c r="J11" s="106"/>
      <c r="K11" s="106"/>
      <c r="L11" s="18">
        <f>SUM(L9:L10)</f>
        <v>79954.799176</v>
      </c>
      <c r="M11" s="40"/>
      <c r="N11" s="1"/>
      <c r="O11" s="1"/>
      <c r="P11" s="60"/>
      <c r="Q11" s="60"/>
      <c r="R11" s="60"/>
      <c r="S11" s="60"/>
    </row>
    <row r="12" spans="1:23" x14ac:dyDescent="0.25">
      <c r="A12" s="1"/>
      <c r="B12" s="9"/>
      <c r="C12" s="72"/>
      <c r="D12" s="1"/>
      <c r="E12" s="1"/>
      <c r="F12" s="1"/>
      <c r="G12" s="1"/>
      <c r="H12" s="1"/>
      <c r="I12" s="1"/>
      <c r="J12" s="1"/>
      <c r="K12" s="1"/>
      <c r="L12" s="1"/>
      <c r="M12" s="40"/>
      <c r="N12" s="1"/>
      <c r="O12" s="1"/>
      <c r="P12" s="60"/>
      <c r="Q12" s="60"/>
      <c r="R12" s="60"/>
      <c r="S12" s="60"/>
    </row>
    <row r="13" spans="1:23" ht="15.75" thickBot="1" x14ac:dyDescent="0.3">
      <c r="A13" s="1"/>
      <c r="B13" s="9"/>
      <c r="C13" s="1"/>
      <c r="D13" s="1"/>
      <c r="E13" s="1"/>
      <c r="F13" s="1"/>
      <c r="G13" s="1"/>
      <c r="H13" s="1"/>
      <c r="I13" s="1"/>
      <c r="J13" s="1"/>
      <c r="K13" s="1"/>
      <c r="L13" s="1"/>
      <c r="M13" s="40"/>
      <c r="N13" s="1"/>
      <c r="O13" s="1"/>
      <c r="P13" s="60"/>
      <c r="Q13" s="60"/>
      <c r="R13" s="60"/>
      <c r="S13" s="60"/>
    </row>
    <row r="14" spans="1:23" ht="16.5" thickBot="1" x14ac:dyDescent="0.3">
      <c r="A14" s="1"/>
      <c r="B14" s="9"/>
      <c r="C14" s="94" t="s">
        <v>36</v>
      </c>
      <c r="D14" s="95"/>
      <c r="E14" s="95"/>
      <c r="F14" s="95"/>
      <c r="G14" s="95"/>
      <c r="H14" s="96"/>
      <c r="I14" s="41">
        <f>+H11/D11*100</f>
        <v>5.6</v>
      </c>
      <c r="J14" s="42" t="s">
        <v>20</v>
      </c>
      <c r="K14" s="41">
        <f>+I14*10</f>
        <v>56</v>
      </c>
      <c r="L14" s="42" t="s">
        <v>30</v>
      </c>
      <c r="M14" s="40"/>
      <c r="N14" s="1"/>
      <c r="O14" s="1"/>
      <c r="P14" s="97"/>
      <c r="Q14" s="97"/>
      <c r="R14" s="97"/>
      <c r="S14" s="60"/>
    </row>
    <row r="15" spans="1:23" x14ac:dyDescent="0.25">
      <c r="A15" s="1"/>
      <c r="B15" s="9"/>
      <c r="C15" s="1"/>
      <c r="D15" s="1"/>
      <c r="E15" s="1"/>
      <c r="F15" s="1"/>
      <c r="G15" s="1"/>
      <c r="H15" s="1"/>
      <c r="I15" s="1"/>
      <c r="J15" s="1"/>
      <c r="K15" s="1"/>
      <c r="L15" s="1"/>
      <c r="M15" s="40"/>
      <c r="N15" s="1"/>
      <c r="O15" s="1"/>
      <c r="T15" s="71"/>
    </row>
    <row r="16" spans="1:23" x14ac:dyDescent="0.25">
      <c r="A16" s="1"/>
      <c r="B16" s="9"/>
      <c r="C16" s="1"/>
      <c r="D16" s="1"/>
      <c r="E16" s="1"/>
      <c r="F16" s="1"/>
      <c r="G16" s="1"/>
      <c r="H16" s="1"/>
      <c r="I16" s="1"/>
      <c r="J16" s="1"/>
      <c r="K16" s="1"/>
      <c r="L16" s="1"/>
      <c r="M16" s="40"/>
      <c r="N16" s="1"/>
      <c r="O16" s="1"/>
    </row>
    <row r="17" spans="1:30" x14ac:dyDescent="0.25">
      <c r="A17" s="1"/>
      <c r="B17" s="9"/>
      <c r="C17" s="11" t="s">
        <v>38</v>
      </c>
      <c r="D17" s="1"/>
      <c r="E17" s="1"/>
      <c r="F17" s="1"/>
      <c r="G17" s="1"/>
      <c r="H17" s="1"/>
      <c r="I17" s="1"/>
      <c r="J17" s="1"/>
      <c r="K17" s="1"/>
      <c r="L17" s="1"/>
      <c r="M17" s="40"/>
      <c r="N17" s="1"/>
      <c r="O17" s="1"/>
    </row>
    <row r="18" spans="1:30" x14ac:dyDescent="0.25">
      <c r="A18" s="1"/>
      <c r="B18" s="9"/>
      <c r="C18" s="1"/>
      <c r="D18" s="1"/>
      <c r="E18" s="1"/>
      <c r="F18" s="1"/>
      <c r="G18" s="11"/>
      <c r="H18" s="11"/>
      <c r="I18" s="11"/>
      <c r="J18" s="91" t="s">
        <v>51</v>
      </c>
      <c r="K18" s="92"/>
      <c r="L18" s="93"/>
      <c r="M18" s="40"/>
      <c r="N18" s="1"/>
      <c r="O18" s="1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</row>
    <row r="19" spans="1:30" x14ac:dyDescent="0.25">
      <c r="A19" s="1"/>
      <c r="B19" s="9"/>
      <c r="C19" s="1"/>
      <c r="D19" s="1"/>
      <c r="E19" s="1"/>
      <c r="F19" s="1"/>
      <c r="G19" s="46" t="s">
        <v>39</v>
      </c>
      <c r="H19" s="92" t="s">
        <v>40</v>
      </c>
      <c r="I19" s="93"/>
      <c r="J19" s="90" t="s">
        <v>23</v>
      </c>
      <c r="K19" s="90"/>
      <c r="L19" s="25" t="s">
        <v>24</v>
      </c>
      <c r="M19" s="40"/>
      <c r="N19" s="1"/>
      <c r="O19" s="1"/>
    </row>
    <row r="20" spans="1:30" x14ac:dyDescent="0.25">
      <c r="A20" s="1"/>
      <c r="B20" s="9"/>
      <c r="C20" s="1"/>
      <c r="D20" s="1"/>
      <c r="E20" s="1"/>
      <c r="F20" s="1" t="str">
        <f>+C9</f>
        <v>TNC</v>
      </c>
      <c r="G20" s="19"/>
      <c r="H20" s="47">
        <v>10000</v>
      </c>
      <c r="I20" s="19" t="s">
        <v>14</v>
      </c>
      <c r="J20" s="75">
        <f>3.566343+0.067863</f>
        <v>3.6342059999999998</v>
      </c>
      <c r="K20" s="19" t="s">
        <v>70</v>
      </c>
      <c r="L20" s="21">
        <f>+J20*365</f>
        <v>1326.4851899999999</v>
      </c>
      <c r="M20" s="40"/>
      <c r="N20" s="1"/>
      <c r="O20" s="1"/>
    </row>
    <row r="21" spans="1:30" x14ac:dyDescent="0.25">
      <c r="A21" s="1"/>
      <c r="B21" s="9"/>
      <c r="C21" s="1"/>
      <c r="D21" s="1"/>
      <c r="E21" s="1"/>
      <c r="F21" s="1" t="str">
        <f>+C10</f>
        <v>Taller</v>
      </c>
      <c r="G21" s="19"/>
      <c r="H21" s="47">
        <v>10000</v>
      </c>
      <c r="I21" s="19" t="s">
        <v>14</v>
      </c>
      <c r="J21" s="75">
        <f>0.916131+0.013644</f>
        <v>0.92977500000000002</v>
      </c>
      <c r="K21" s="19" t="s">
        <v>70</v>
      </c>
      <c r="L21" s="21">
        <f>+J21*365</f>
        <v>339.36787500000003</v>
      </c>
      <c r="M21" s="40"/>
      <c r="N21" s="1"/>
      <c r="O21" s="1"/>
    </row>
    <row r="22" spans="1:30" x14ac:dyDescent="0.25">
      <c r="A22" s="1"/>
      <c r="B22" s="9"/>
      <c r="C22" s="1"/>
      <c r="D22" s="1"/>
      <c r="E22" s="1"/>
      <c r="F22" s="1"/>
      <c r="G22" s="1"/>
      <c r="H22" s="1"/>
      <c r="I22" s="1"/>
      <c r="J22" s="19"/>
      <c r="K22" s="19"/>
      <c r="L22" s="18">
        <f>SUM(L20:L21)</f>
        <v>1665.8530649999998</v>
      </c>
      <c r="M22" s="40"/>
      <c r="N22" s="1"/>
      <c r="O22" s="1"/>
    </row>
    <row r="23" spans="1:30" x14ac:dyDescent="0.25">
      <c r="A23" s="1"/>
      <c r="B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40"/>
      <c r="N23" s="1"/>
      <c r="O23" s="1"/>
    </row>
    <row r="24" spans="1:30" x14ac:dyDescent="0.25">
      <c r="A24" s="1"/>
      <c r="B24" s="9"/>
      <c r="C24" s="11" t="s">
        <v>41</v>
      </c>
      <c r="D24" s="1"/>
      <c r="E24" s="1"/>
      <c r="F24" s="1"/>
      <c r="G24" s="1"/>
      <c r="H24" s="1"/>
      <c r="I24" s="1">
        <v>28.745000000000001</v>
      </c>
      <c r="J24" s="1">
        <f>+I24*12</f>
        <v>344.94</v>
      </c>
      <c r="K24" s="1"/>
      <c r="L24" s="1"/>
      <c r="M24" s="40"/>
      <c r="N24" s="1"/>
      <c r="O24" s="1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5"/>
    </row>
    <row r="25" spans="1:30" x14ac:dyDescent="0.25">
      <c r="A25" s="1"/>
      <c r="B25" s="9"/>
      <c r="C25" s="1"/>
      <c r="D25" s="1"/>
      <c r="E25" s="1"/>
      <c r="F25" s="1"/>
      <c r="G25" s="1"/>
      <c r="H25" s="1"/>
      <c r="I25" s="1"/>
      <c r="J25" s="1"/>
      <c r="K25" s="1"/>
      <c r="L25" s="1"/>
      <c r="M25" s="40"/>
      <c r="N25" s="1"/>
      <c r="O25" s="1"/>
      <c r="AC25" s="53"/>
    </row>
    <row r="26" spans="1:30" x14ac:dyDescent="0.25">
      <c r="A26" s="1"/>
      <c r="B26" s="9"/>
      <c r="C26" s="1"/>
      <c r="D26" s="1"/>
      <c r="E26" s="1"/>
      <c r="F26" s="1"/>
      <c r="G26" s="90" t="s">
        <v>55</v>
      </c>
      <c r="H26" s="90"/>
      <c r="I26" s="90"/>
      <c r="J26" s="101" t="s">
        <v>43</v>
      </c>
      <c r="K26" s="101"/>
      <c r="L26" s="25" t="s">
        <v>24</v>
      </c>
      <c r="M26" s="40"/>
      <c r="N26" s="1"/>
      <c r="O26" s="1"/>
      <c r="AC26" s="53"/>
    </row>
    <row r="27" spans="1:30" x14ac:dyDescent="0.25">
      <c r="A27" s="1"/>
      <c r="B27" s="9"/>
      <c r="C27" s="1"/>
      <c r="D27" s="1"/>
      <c r="E27" s="1"/>
      <c r="F27" s="1"/>
      <c r="G27" s="98">
        <f>+D11</f>
        <v>1427764.2710000002</v>
      </c>
      <c r="H27" s="99"/>
      <c r="I27" s="100"/>
      <c r="J27" s="76">
        <v>2.3400000000000001E-3</v>
      </c>
      <c r="K27" s="27" t="s">
        <v>42</v>
      </c>
      <c r="L27" s="18">
        <f>+J27*G27</f>
        <v>3340.9683941400003</v>
      </c>
      <c r="M27" s="40"/>
      <c r="N27" s="1"/>
      <c r="O27" s="1"/>
    </row>
    <row r="28" spans="1:30" x14ac:dyDescent="0.25">
      <c r="A28" s="1"/>
      <c r="B28" s="9"/>
      <c r="C28" s="1"/>
      <c r="D28" s="1"/>
      <c r="E28" s="1"/>
      <c r="F28" s="1"/>
      <c r="G28" s="72"/>
      <c r="H28" s="1"/>
      <c r="I28" s="1"/>
      <c r="J28" s="1"/>
      <c r="K28" s="1"/>
      <c r="L28" s="1"/>
      <c r="M28" s="40"/>
      <c r="N28" s="1"/>
      <c r="O28" s="1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</row>
    <row r="29" spans="1:30" x14ac:dyDescent="0.25">
      <c r="A29" s="1"/>
      <c r="B29" s="9"/>
      <c r="C29" s="1"/>
      <c r="D29" s="1"/>
      <c r="E29" s="1"/>
      <c r="F29" s="1"/>
      <c r="G29" s="1"/>
      <c r="H29" s="1"/>
      <c r="I29" s="1"/>
      <c r="J29" s="1"/>
      <c r="K29" s="1"/>
      <c r="L29" s="1"/>
      <c r="M29" s="40"/>
      <c r="N29" s="1"/>
      <c r="O29" s="1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</row>
    <row r="30" spans="1:30" x14ac:dyDescent="0.25">
      <c r="A30" s="1"/>
      <c r="B30" s="9"/>
      <c r="C30" s="11" t="s">
        <v>44</v>
      </c>
      <c r="D30" s="1"/>
      <c r="E30" s="1"/>
      <c r="F30" s="1"/>
      <c r="G30" s="1"/>
      <c r="H30" s="1"/>
      <c r="I30" s="1"/>
      <c r="J30" s="1"/>
      <c r="K30" s="1"/>
      <c r="L30" s="1"/>
      <c r="M30" s="40"/>
      <c r="N30" s="1"/>
      <c r="O30" s="1"/>
    </row>
    <row r="31" spans="1:30" x14ac:dyDescent="0.25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40"/>
      <c r="N31" s="1"/>
      <c r="O31" s="1"/>
    </row>
    <row r="32" spans="1:30" x14ac:dyDescent="0.25">
      <c r="A32" s="1"/>
      <c r="B32" s="9"/>
      <c r="C32" s="1"/>
      <c r="D32" s="1"/>
      <c r="E32" s="1"/>
      <c r="F32" s="1"/>
      <c r="G32" s="11"/>
      <c r="H32" s="90" t="s">
        <v>25</v>
      </c>
      <c r="I32" s="90"/>
      <c r="J32" s="102" t="s">
        <v>28</v>
      </c>
      <c r="K32" s="103"/>
      <c r="L32" s="29" t="s">
        <v>24</v>
      </c>
      <c r="M32" s="40"/>
      <c r="N32" s="1"/>
      <c r="O32" s="1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3"/>
      <c r="AD32" s="54"/>
    </row>
    <row r="33" spans="1:30" x14ac:dyDescent="0.25">
      <c r="A33" s="1"/>
      <c r="B33" s="9"/>
      <c r="C33" s="1"/>
      <c r="D33" s="1"/>
      <c r="E33" s="1"/>
      <c r="F33" s="1"/>
      <c r="G33" s="1" t="s">
        <v>49</v>
      </c>
      <c r="H33" s="75">
        <v>42.5</v>
      </c>
      <c r="I33" s="19" t="s">
        <v>26</v>
      </c>
      <c r="J33" s="31">
        <v>12</v>
      </c>
      <c r="K33" s="32" t="s">
        <v>27</v>
      </c>
      <c r="L33" s="21">
        <f>+J33*H33</f>
        <v>510</v>
      </c>
      <c r="M33" s="40"/>
      <c r="N33" s="1"/>
      <c r="O33" s="1"/>
      <c r="P33" s="53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3"/>
      <c r="AD33" s="54"/>
    </row>
    <row r="34" spans="1:30" x14ac:dyDescent="0.25">
      <c r="A34" s="1"/>
      <c r="B34" s="9"/>
      <c r="C34" s="1"/>
      <c r="D34" s="1"/>
      <c r="E34" s="1"/>
      <c r="F34" s="1"/>
      <c r="G34" s="1" t="s">
        <v>50</v>
      </c>
      <c r="H34" s="75">
        <v>18.53</v>
      </c>
      <c r="I34" s="19" t="s">
        <v>26</v>
      </c>
      <c r="J34" s="31">
        <v>12</v>
      </c>
      <c r="K34" s="32" t="s">
        <v>27</v>
      </c>
      <c r="L34" s="21">
        <f>+J34*H34</f>
        <v>222.36</v>
      </c>
      <c r="M34" s="40"/>
      <c r="N34" s="1"/>
      <c r="O34" s="1"/>
    </row>
    <row r="35" spans="1:30" x14ac:dyDescent="0.25">
      <c r="A35" s="1"/>
      <c r="B35" s="9"/>
      <c r="C35" s="1"/>
      <c r="D35" s="1"/>
      <c r="E35" s="1"/>
      <c r="F35" s="1"/>
      <c r="G35" s="28"/>
      <c r="H35" s="19"/>
      <c r="I35" s="19"/>
      <c r="J35" s="31"/>
      <c r="K35" s="32"/>
      <c r="L35" s="30">
        <f>+L34+L33</f>
        <v>732.36</v>
      </c>
      <c r="M35" s="40"/>
      <c r="N35" s="1"/>
      <c r="O35" s="1"/>
    </row>
    <row r="36" spans="1:30" ht="15.75" thickBot="1" x14ac:dyDescent="0.3">
      <c r="A36" s="1"/>
      <c r="B36" s="9"/>
      <c r="C36" s="1"/>
      <c r="D36" s="1"/>
      <c r="E36" s="1"/>
      <c r="F36" s="1"/>
      <c r="G36" s="1"/>
      <c r="H36" s="1"/>
      <c r="I36" s="1"/>
      <c r="J36" s="1"/>
      <c r="K36" s="1"/>
      <c r="L36" s="1"/>
      <c r="M36" s="40"/>
      <c r="N36" s="1"/>
      <c r="O36" s="1"/>
    </row>
    <row r="37" spans="1:30" ht="16.5" thickBot="1" x14ac:dyDescent="0.3">
      <c r="A37" s="1"/>
      <c r="B37" s="9"/>
      <c r="C37" s="1"/>
      <c r="D37" s="1"/>
      <c r="E37" s="33" t="s">
        <v>29</v>
      </c>
      <c r="F37" s="34"/>
      <c r="G37" s="34"/>
      <c r="H37" s="34"/>
      <c r="I37" s="34"/>
      <c r="J37" s="34"/>
      <c r="K37" s="34"/>
      <c r="L37" s="35">
        <f>+L35+L27+L22+L11</f>
        <v>85693.980635140004</v>
      </c>
      <c r="M37" s="40"/>
      <c r="N37" s="1"/>
      <c r="O37" s="1"/>
    </row>
    <row r="38" spans="1:30" ht="15.75" thickBot="1" x14ac:dyDescent="0.3">
      <c r="A38" s="1"/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6"/>
      <c r="N38" s="1"/>
      <c r="O38" s="1"/>
    </row>
    <row r="39" spans="1:30" ht="18.75" x14ac:dyDescent="0.3">
      <c r="A39" s="1"/>
      <c r="B39" s="1"/>
      <c r="C39" s="1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R39" s="56"/>
      <c r="S39" s="57"/>
    </row>
    <row r="40" spans="1:3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R40" s="56"/>
    </row>
    <row r="41" spans="1:3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28"/>
      <c r="L41" s="1"/>
      <c r="M41" s="1"/>
      <c r="N41" s="1"/>
      <c r="O41" s="1"/>
    </row>
  </sheetData>
  <mergeCells count="22">
    <mergeCell ref="C2:L2"/>
    <mergeCell ref="C3:L3"/>
    <mergeCell ref="J11:K11"/>
    <mergeCell ref="J8:K8"/>
    <mergeCell ref="I7:K7"/>
    <mergeCell ref="F7:H7"/>
    <mergeCell ref="F8:G8"/>
    <mergeCell ref="C8:E8"/>
    <mergeCell ref="J10:K10"/>
    <mergeCell ref="J9:K9"/>
    <mergeCell ref="L7:L8"/>
    <mergeCell ref="G27:I27"/>
    <mergeCell ref="J26:K26"/>
    <mergeCell ref="G26:I26"/>
    <mergeCell ref="J32:K32"/>
    <mergeCell ref="H32:I32"/>
    <mergeCell ref="R9:R10"/>
    <mergeCell ref="J19:K19"/>
    <mergeCell ref="J18:L18"/>
    <mergeCell ref="C14:H14"/>
    <mergeCell ref="H19:I19"/>
    <mergeCell ref="P14:R14"/>
  </mergeCells>
  <pageMargins left="0.7" right="0.7" top="0.75" bottom="0.75" header="0.3" footer="0.3"/>
  <pageSetup paperSize="9"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A4C6E7B3FADC438F59C222A97E8F10" ma:contentTypeVersion="16" ma:contentTypeDescription="Crea un document nou" ma:contentTypeScope="" ma:versionID="92d5779326be2f59352c8e800c30521d">
  <xsd:schema xmlns:xsd="http://www.w3.org/2001/XMLSchema" xmlns:xs="http://www.w3.org/2001/XMLSchema" xmlns:p="http://schemas.microsoft.com/office/2006/metadata/properties" xmlns:ns2="baef8a85-1f23-482b-a7f0-f8ab8f3b827a" xmlns:ns3="b3bda063-e3e7-41ea-b941-2d95e8e2807b" targetNamespace="http://schemas.microsoft.com/office/2006/metadata/properties" ma:root="true" ma:fieldsID="63ebc409d052d7279f4c69f14137bdb3" ns2:_="" ns3:_="">
    <xsd:import namespace="baef8a85-1f23-482b-a7f0-f8ab8f3b827a"/>
    <xsd:import namespace="b3bda063-e3e7-41ea-b941-2d95e8e28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f8a85-1f23-482b-a7f0-f8ab8f3b8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a5b40fd-ae5f-438f-bf72-a816ac90a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da063-e3e7-41ea-b941-2d95e8e280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e967f81-6494-460d-8179-a459a93eb176}" ma:internalName="TaxCatchAll" ma:showField="CatchAllData" ma:web="b3bda063-e3e7-41ea-b941-2d95e8e28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ef8a85-1f23-482b-a7f0-f8ab8f3b827a">
      <Terms xmlns="http://schemas.microsoft.com/office/infopath/2007/PartnerControls"/>
    </lcf76f155ced4ddcb4097134ff3c332f>
    <TaxCatchAll xmlns="b3bda063-e3e7-41ea-b941-2d95e8e2807b" xsi:nil="true"/>
  </documentManagement>
</p:properties>
</file>

<file path=customXml/itemProps1.xml><?xml version="1.0" encoding="utf-8"?>
<ds:datastoreItem xmlns:ds="http://schemas.openxmlformats.org/officeDocument/2006/customXml" ds:itemID="{205618DD-EE6B-4594-A751-55A8D0918AA8}"/>
</file>

<file path=customXml/itemProps2.xml><?xml version="1.0" encoding="utf-8"?>
<ds:datastoreItem xmlns:ds="http://schemas.openxmlformats.org/officeDocument/2006/customXml" ds:itemID="{59D9E50C-4A89-4391-BCD5-2CA60C3582DE}"/>
</file>

<file path=customXml/itemProps3.xml><?xml version="1.0" encoding="utf-8"?>
<ds:datastoreItem xmlns:ds="http://schemas.openxmlformats.org/officeDocument/2006/customXml" ds:itemID="{A42C10F7-828E-4E92-A724-64AEFC986F3A}"/>
</file>

<file path=docMetadata/LabelInfo.xml><?xml version="1.0" encoding="utf-8"?>
<clbl:labelList xmlns:clbl="http://schemas.microsoft.com/office/2020/mipLabelMetadata">
  <clbl:label id="{7ed92905-bc80-42a6-9967-b2665414371c}" enabled="1" method="Standard" siteId="{e83d3a09-45e6-4dfe-90e6-ed0a3dac50b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CORBA TNC</vt:lpstr>
      <vt:lpstr>CORBA Taller</vt:lpstr>
      <vt:lpstr>LICITACIÓ</vt:lpstr>
      <vt:lpstr>'CORBA Taller'!Área_de_impresión</vt:lpstr>
      <vt:lpstr>'CORBA TNC'!Área_de_impresión</vt:lpstr>
      <vt:lpstr>LICITACIÓ!Área_de_impresión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Ortega Garcia</dc:creator>
  <cp:lastModifiedBy>Paul Bredin</cp:lastModifiedBy>
  <cp:lastPrinted>2020-04-03T10:42:23Z</cp:lastPrinted>
  <dcterms:created xsi:type="dcterms:W3CDTF">2014-04-30T15:33:03Z</dcterms:created>
  <dcterms:modified xsi:type="dcterms:W3CDTF">2025-05-08T09:35:38Z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0x010100E2A4C6E7B3FADC438F59C222A97E8F10</vt:lpwstr>
  </property>
  <property fmtid="{D5CDD505-2E9C-101B-9397-08002B2CF9AE}" pid="3" name="MediaServiceImageTags">
    <vt:lpwstr/>
  </property>
</Properties>
</file>