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ROVEIDORS\AA CONTRACTACIO\Expedients contractació 2018-2024\SE 2025 01 (Impressió i tramesa factures II)\Docs obertura\"/>
    </mc:Choice>
  </mc:AlternateContent>
  <xr:revisionPtr revIDLastSave="0" documentId="13_ncr:1_{9BA5A480-D351-4839-86D1-60F8C16FD20D}" xr6:coauthVersionLast="47" xr6:coauthVersionMax="47" xr10:uidLastSave="{00000000-0000-0000-0000-000000000000}"/>
  <bookViews>
    <workbookView xWindow="28680" yWindow="-120" windowWidth="29040" windowHeight="15840" xr2:uid="{4307E78D-F5E8-48EE-896A-8C62BC9630D3}"/>
  </bookViews>
  <sheets>
    <sheet name="Resultats Sobre únic " sheetId="1" r:id="rId1"/>
    <sheet name="Puntuacions" sheetId="2" r:id="rId2"/>
  </sheets>
  <definedNames>
    <definedName name="_xlnm._FilterDatabase" localSheetId="1" hidden="1">Puntuacions!$B$3:$F$4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5" i="2" l="1"/>
  <c r="E6" i="2"/>
  <c r="E12" i="1"/>
  <c r="D5" i="2" s="1"/>
  <c r="E8" i="1"/>
  <c r="D6" i="2" s="1"/>
  <c r="F6" i="2" l="1"/>
  <c r="F5" i="2"/>
  <c r="E17" i="1"/>
  <c r="C17" i="1" l="1"/>
  <c r="D29" i="1"/>
  <c r="D28" i="1"/>
  <c r="E28" i="1" l="1"/>
  <c r="F28" i="1" l="1"/>
  <c r="F29" i="1"/>
  <c r="L12" i="1"/>
  <c r="G28" i="1" l="1" a="1"/>
  <c r="G28" i="1" s="1"/>
  <c r="H29" i="1" s="1"/>
  <c r="L8" i="1"/>
  <c r="H2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<sst xmlns="http://schemas.openxmlformats.org/spreadsheetml/2006/main" count="54" uniqueCount="42">
  <si>
    <t>Licitador</t>
  </si>
  <si>
    <t>Preu ofert</t>
  </si>
  <si>
    <t>punts</t>
  </si>
  <si>
    <t>Valoració Sobre Únic: màxim 100 punts</t>
  </si>
  <si>
    <t>Total punts</t>
  </si>
  <si>
    <t>GUREAK MARKETING, S.L.U.</t>
  </si>
  <si>
    <t>1) Oferta pel pressupost base de licitació   (fins a 70 punts)</t>
  </si>
  <si>
    <t>Avaluació dels criteris avaluables mitjançant la mera aplicació de fórmules (Exp. SE-2025-01)</t>
  </si>
  <si>
    <t>FUNDACIÓ AMPANS</t>
  </si>
  <si>
    <t>Certificacions</t>
  </si>
  <si>
    <r>
      <t>Certificació ISO 9001 o equivalent, que acrediti que ha desenvolupat un sistema de gestió que persegueix la millora contínua de la qualitat en tots els processos i serveis de l'organització (</t>
    </r>
    <r>
      <rPr>
        <i/>
        <sz val="11"/>
        <color theme="1"/>
        <rFont val="Calibri"/>
        <family val="2"/>
        <scheme val="minor"/>
      </rPr>
      <t>7,5 punts</t>
    </r>
    <r>
      <rPr>
        <sz val="11"/>
        <color theme="1"/>
        <rFont val="Calibri"/>
        <family val="2"/>
        <scheme val="minor"/>
      </rPr>
      <t>)</t>
    </r>
  </si>
  <si>
    <r>
      <t>Certificació ISO 27001 o equivalent, que demostra l'existència de mesures suficients per garantir la seguretat de la informació tractada i els drets de les persones afectades (</t>
    </r>
    <r>
      <rPr>
        <i/>
        <sz val="11"/>
        <color theme="1"/>
        <rFont val="Calibri"/>
        <family val="2"/>
        <scheme val="minor"/>
      </rPr>
      <t>7,5 punts</t>
    </r>
    <r>
      <rPr>
        <sz val="11"/>
        <color theme="1"/>
        <rFont val="Calibri"/>
        <family val="2"/>
        <scheme val="minor"/>
      </rPr>
      <t>)</t>
    </r>
  </si>
  <si>
    <r>
      <t>Certificació ISO 14001 o equivalent, que acredita que l'empresa té implementat un sistema de gestió ambiental i que respecta les lleis ambientals nacionals (</t>
    </r>
    <r>
      <rPr>
        <i/>
        <sz val="11"/>
        <color theme="1"/>
        <rFont val="Calibri"/>
        <family val="2"/>
        <scheme val="minor"/>
      </rPr>
      <t>7,5 punts</t>
    </r>
    <r>
      <rPr>
        <sz val="11"/>
        <color theme="1"/>
        <rFont val="Calibri"/>
        <family val="2"/>
        <scheme val="minor"/>
      </rPr>
      <t>)</t>
    </r>
  </si>
  <si>
    <t>2) Oferta per altres criteris de valoració automàtica (fins a 30 punts)</t>
  </si>
  <si>
    <t>Avaluació ofertes desproporcionades o anormalment baixes</t>
  </si>
  <si>
    <t>Sobre B "Càlcul d'ofertes anormalment baixes (Part tècnica)"</t>
  </si>
  <si>
    <t>LICITADOR</t>
  </si>
  <si>
    <t>Puntuació tècnica</t>
  </si>
  <si>
    <t>Mitjana puntuació tècnica</t>
  </si>
  <si>
    <t>Diferència puntuació mitjana</t>
  </si>
  <si>
    <t xml:space="preserve">Mitjana diferències </t>
  </si>
  <si>
    <t>Temeritat tècnica</t>
  </si>
  <si>
    <t>SE-2025-01</t>
  </si>
  <si>
    <t>A) Al concórrer dues empreses licitadores, es considera anormalment baixa l'oferta que compleixi els dos criteris següents</t>
  </si>
  <si>
    <t>1. Que l'oferta més baixa sigui un 20% inferior a l'altra oferta presentada</t>
  </si>
  <si>
    <r>
      <t xml:space="preserve">2. Que la puntuació que li correspongui en la resta de criteris d'adjudicació diferents del preu sigui </t>
    </r>
    <r>
      <rPr>
        <b/>
        <sz val="11"/>
        <color rgb="FFFF0000"/>
        <rFont val="Calibri"/>
        <family val="2"/>
        <scheme val="minor"/>
      </rPr>
      <t>superior</t>
    </r>
    <r>
      <rPr>
        <b/>
        <sz val="11"/>
        <color theme="1"/>
        <rFont val="Calibri"/>
        <family val="2"/>
        <scheme val="minor"/>
      </rPr>
      <t xml:space="preserve"> a  (la suma de la mitjana de puntuacions + la mitjana de les diferències obtingudes en termes absoluts).</t>
    </r>
  </si>
  <si>
    <t>Clàusula 16ª i apartat P del Resum de característiques PCAP</t>
  </si>
  <si>
    <t>Oferta inferior</t>
  </si>
  <si>
    <r>
      <t>Ecoetiqueta certificada Tipus I segons la norma ISO 14024 (Etiqueta Ecològica Europea, Blue Angel, Global Ecolabelling Network, Nordic Swan, NF Environnement, MILIEUKEUR, UMWELTBUNDESAMT, o equivalent), que distingeix els productes i serveis amb un menor impacte ambiental (</t>
    </r>
    <r>
      <rPr>
        <i/>
        <sz val="11"/>
        <color theme="1"/>
        <rFont val="Calibri"/>
        <family val="2"/>
        <scheme val="minor"/>
      </rPr>
      <t>7,5 punts</t>
    </r>
    <r>
      <rPr>
        <sz val="11"/>
        <color theme="1"/>
        <rFont val="Calibri"/>
        <family val="2"/>
        <scheme val="minor"/>
      </rPr>
      <t>)</t>
    </r>
  </si>
  <si>
    <t xml:space="preserve">Núm. </t>
  </si>
  <si>
    <t>Total valoració (màxim 100 punts)</t>
  </si>
  <si>
    <t>Classificació resultant de les empreses presentades al SE-2025-01</t>
  </si>
  <si>
    <t>1) Puntuació obtinguda per Oferta pel pressupost base de licitació</t>
  </si>
  <si>
    <t>2) Puntuació obtinguda per Oferta per altres criteris de valoració automàtica</t>
  </si>
  <si>
    <t>Valoració</t>
  </si>
  <si>
    <t>Marca disposar de la Certificació UNE-EN ISO 9001:2015 o equivalent, però no aporta el certificat com a document adjunt. En virtut de l'apartat M del resum de característiques del PCAP i de l'Annex E del PCAP, s'atorga una puntuació de 0 punts.</t>
  </si>
  <si>
    <t>Marca no disposar de la Certificació UNE-EN ISO/IEC 27001:2023 o equivalent. En virtut de l'apartat M del resum de característiques del PCAP i de l'Annex E del PCAP, s'atorga una puntuació de 0 punts.</t>
  </si>
  <si>
    <t>Marca no disposar de cap ecoetiqueta certificada de Tipus I. En virtut de l'apartat M del resum de característiques del PCAP i de l'Annex E del PCAP, s'atorga una puntuació de 0 punts.</t>
  </si>
  <si>
    <t>Marca disposar de la Certificació UNE-EN ISO 14001:2015 o equivalent, però no aporta el certificat com a document adjunt. En virtut de l'apartat M del resum de característiques del PCAP i de l'Annex E del PCAP, s'atorga una puntuació de 0 punts.</t>
  </si>
  <si>
    <t>Marca disposar de la Certificació UNE-EN ISO 9001:2015 o equivalent, i aporta com a document adjunt el certificat vigent. En virtut de l'apartat M del resum de característiques del PCAP i de l'Annex E del PCAP, s'atorga una puntuació de 7,5 punts.</t>
  </si>
  <si>
    <t>Marca disposar de la Certificació UNE-EN ISO/IEC 27001:2023 o equivalent, i aporta com a document adjunt el certificat vigent. En virtut de l'apartat M del resum de característiques del PCAP i de l'Annex E del PCAP, s'atorga una puntuació de 7,5 punts.</t>
  </si>
  <si>
    <t>Marca disposar de la Certificació UNE-EN ISO 14001:2015 o equivalent, i aporta com a document adjunt el certificat vigent. En virtut de l'apartat M del resum de característiques del PCAP i de l'Annex E del PCAP, s'atorga una puntuació de 7,5 punts.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</si>
</sst>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2"/>
      <color rgb="FFFF0000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0"/>
      <name val="Calibri"/>
      <family val="2"/>
      <scheme val="minor"/>
    </font>
    <font>
      <b/>
      <i/>
      <sz val="12.5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</font>
    <font>
      <b/>
      <sz val="11"/>
      <color rgb="FFFF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AE3F3"/>
        <bgColor rgb="FFDEEBF7"/>
      </patternFill>
    </fill>
    <fill>
      <patternFill patternType="solid">
        <fgColor rgb="FF8FAADC"/>
        <bgColor rgb="FF99CCFF"/>
      </patternFill>
    </fill>
    <fill>
      <patternFill patternType="solid">
        <fgColor rgb="FFFBE5D6"/>
        <bgColor rgb="FFDEEBF7"/>
      </patternFill>
    </fill>
  </fills>
  <borders count="5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6" fillId="8" borderId="2" xfId="0" applyFont="1" applyFill="1" applyBorder="1" applyAlignment="1">
      <alignment horizontal="center" vertical="center" wrapText="1"/>
    </xf>
    <xf numFmtId="2" fontId="0" fillId="0" borderId="2" xfId="0" applyNumberFormat="1" applyBorder="1" applyAlignment="1">
      <alignment horizontal="center" vertical="center"/>
    </xf>
    <xf numFmtId="0" fontId="1" fillId="5" borderId="33" xfId="0" applyFont="1" applyFill="1" applyBorder="1" applyAlignment="1">
      <alignment horizontal="center" vertical="center"/>
    </xf>
    <xf numFmtId="0" fontId="6" fillId="8" borderId="20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2" fontId="0" fillId="0" borderId="21" xfId="0" applyNumberFormat="1" applyBorder="1" applyAlignment="1">
      <alignment horizontal="center" vertical="center"/>
    </xf>
    <xf numFmtId="0" fontId="0" fillId="0" borderId="22" xfId="0" applyBorder="1" applyAlignment="1">
      <alignment horizontal="center" vertical="center" wrapText="1"/>
    </xf>
    <xf numFmtId="0" fontId="0" fillId="0" borderId="41" xfId="0" applyBorder="1" applyAlignment="1">
      <alignment vertical="center"/>
    </xf>
    <xf numFmtId="0" fontId="0" fillId="9" borderId="5" xfId="0" applyFill="1" applyBorder="1" applyAlignment="1">
      <alignment horizontal="center" wrapText="1"/>
    </xf>
    <xf numFmtId="0" fontId="0" fillId="10" borderId="2" xfId="0" applyFill="1" applyBorder="1" applyAlignment="1">
      <alignment horizontal="center"/>
    </xf>
    <xf numFmtId="0" fontId="0" fillId="0" borderId="2" xfId="0" applyBorder="1"/>
    <xf numFmtId="0" fontId="13" fillId="0" borderId="2" xfId="0" applyFont="1" applyBorder="1" applyAlignment="1">
      <alignment vertical="center" wrapText="1"/>
    </xf>
    <xf numFmtId="4" fontId="14" fillId="0" borderId="2" xfId="0" applyNumberFormat="1" applyFont="1" applyBorder="1" applyAlignment="1">
      <alignment horizontal="center"/>
    </xf>
    <xf numFmtId="4" fontId="15" fillId="11" borderId="2" xfId="0" applyNumberFormat="1" applyFont="1" applyFill="1" applyBorder="1" applyAlignment="1">
      <alignment horizontal="center"/>
    </xf>
    <xf numFmtId="2" fontId="1" fillId="0" borderId="2" xfId="0" applyNumberFormat="1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2" fontId="0" fillId="6" borderId="10" xfId="0" applyNumberFormat="1" applyFill="1" applyBorder="1" applyAlignment="1">
      <alignment horizontal="center" vertical="center"/>
    </xf>
    <xf numFmtId="2" fontId="0" fillId="6" borderId="11" xfId="0" applyNumberFormat="1" applyFill="1" applyBorder="1" applyAlignment="1">
      <alignment horizontal="center" vertical="center"/>
    </xf>
    <xf numFmtId="2" fontId="0" fillId="6" borderId="3" xfId="0" applyNumberFormat="1" applyFill="1" applyBorder="1" applyAlignment="1">
      <alignment horizontal="center" vertical="center"/>
    </xf>
    <xf numFmtId="2" fontId="0" fillId="6" borderId="6" xfId="0" applyNumberFormat="1" applyFill="1" applyBorder="1" applyAlignment="1">
      <alignment horizontal="center" vertical="center"/>
    </xf>
    <xf numFmtId="164" fontId="0" fillId="5" borderId="10" xfId="0" applyNumberFormat="1" applyFill="1" applyBorder="1" applyAlignment="1">
      <alignment horizontal="center" vertical="center"/>
    </xf>
    <xf numFmtId="164" fontId="0" fillId="5" borderId="11" xfId="0" applyNumberFormat="1" applyFill="1" applyBorder="1" applyAlignment="1">
      <alignment horizontal="center" vertical="center"/>
    </xf>
    <xf numFmtId="164" fontId="0" fillId="5" borderId="3" xfId="0" applyNumberFormat="1" applyFill="1" applyBorder="1" applyAlignment="1">
      <alignment horizontal="center" vertical="center"/>
    </xf>
    <xf numFmtId="164" fontId="0" fillId="5" borderId="6" xfId="0" applyNumberFormat="1" applyFill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6" borderId="28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6" borderId="7" xfId="0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2" fontId="0" fillId="7" borderId="10" xfId="0" applyNumberFormat="1" applyFill="1" applyBorder="1" applyAlignment="1">
      <alignment horizontal="center" vertical="center"/>
    </xf>
    <xf numFmtId="2" fontId="0" fillId="7" borderId="12" xfId="0" applyNumberFormat="1" applyFill="1" applyBorder="1" applyAlignment="1">
      <alignment horizontal="center" vertical="center"/>
    </xf>
    <xf numFmtId="2" fontId="0" fillId="7" borderId="3" xfId="0" applyNumberFormat="1" applyFill="1" applyBorder="1" applyAlignment="1">
      <alignment horizontal="center" vertical="center"/>
    </xf>
    <xf numFmtId="2" fontId="0" fillId="7" borderId="14" xfId="0" applyNumberForma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4" borderId="27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/>
    </xf>
    <xf numFmtId="0" fontId="0" fillId="6" borderId="18" xfId="0" applyFill="1" applyBorder="1" applyAlignment="1">
      <alignment horizontal="center" vertical="center" wrapText="1"/>
    </xf>
    <xf numFmtId="0" fontId="0" fillId="6" borderId="19" xfId="0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164" fontId="0" fillId="5" borderId="16" xfId="0" applyNumberFormat="1" applyFill="1" applyBorder="1" applyAlignment="1">
      <alignment horizontal="center" vertical="center"/>
    </xf>
    <xf numFmtId="164" fontId="0" fillId="5" borderId="17" xfId="0" applyNumberFormat="1" applyFill="1" applyBorder="1" applyAlignment="1">
      <alignment horizontal="center" vertical="center"/>
    </xf>
    <xf numFmtId="2" fontId="0" fillId="6" borderId="16" xfId="0" applyNumberFormat="1" applyFill="1" applyBorder="1" applyAlignment="1">
      <alignment horizontal="center" vertical="center"/>
    </xf>
    <xf numFmtId="2" fontId="0" fillId="6" borderId="17" xfId="0" applyNumberFormat="1" applyFill="1" applyBorder="1" applyAlignment="1">
      <alignment horizontal="center" vertical="center"/>
    </xf>
    <xf numFmtId="0" fontId="0" fillId="0" borderId="40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64" fontId="0" fillId="0" borderId="36" xfId="0" applyNumberFormat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164" fontId="5" fillId="0" borderId="38" xfId="0" applyNumberFormat="1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2" fontId="0" fillId="0" borderId="21" xfId="0" applyNumberFormat="1" applyBorder="1" applyAlignment="1">
      <alignment horizontal="center" vertical="center"/>
    </xf>
    <xf numFmtId="0" fontId="1" fillId="8" borderId="34" xfId="0" applyFont="1" applyFill="1" applyBorder="1" applyAlignment="1">
      <alignment horizontal="center" vertical="center"/>
    </xf>
    <xf numFmtId="0" fontId="1" fillId="8" borderId="2" xfId="0" applyFont="1" applyFill="1" applyBorder="1" applyAlignment="1">
      <alignment horizontal="center" vertical="center"/>
    </xf>
    <xf numFmtId="0" fontId="11" fillId="0" borderId="34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5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2" fontId="0" fillId="7" borderId="16" xfId="0" applyNumberFormat="1" applyFill="1" applyBorder="1" applyAlignment="1">
      <alignment horizontal="center" vertical="center"/>
    </xf>
    <xf numFmtId="0" fontId="0" fillId="9" borderId="5" xfId="0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0" fontId="0" fillId="9" borderId="5" xfId="0" applyFill="1" applyBorder="1" applyAlignment="1">
      <alignment horizontal="center" vertical="center" wrapText="1"/>
    </xf>
    <xf numFmtId="0" fontId="0" fillId="9" borderId="2" xfId="0" applyFill="1" applyBorder="1" applyAlignment="1">
      <alignment horizontal="center" vertical="center" wrapText="1"/>
    </xf>
    <xf numFmtId="0" fontId="12" fillId="8" borderId="36" xfId="0" applyFont="1" applyFill="1" applyBorder="1" applyAlignment="1">
      <alignment horizontal="center"/>
    </xf>
    <xf numFmtId="0" fontId="12" fillId="8" borderId="43" xfId="0" applyFont="1" applyFill="1" applyBorder="1" applyAlignment="1">
      <alignment horizontal="center"/>
    </xf>
    <xf numFmtId="0" fontId="12" fillId="8" borderId="37" xfId="0" applyFont="1" applyFill="1" applyBorder="1" applyAlignment="1">
      <alignment horizontal="center"/>
    </xf>
    <xf numFmtId="0" fontId="0" fillId="9" borderId="44" xfId="0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0" fillId="4" borderId="10" xfId="0" applyFill="1" applyBorder="1" applyAlignment="1">
      <alignment horizontal="center" vertical="center" wrapText="1"/>
    </xf>
    <xf numFmtId="0" fontId="0" fillId="4" borderId="42" xfId="0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 wrapText="1"/>
    </xf>
    <xf numFmtId="0" fontId="0" fillId="4" borderId="40" xfId="0" applyFill="1" applyBorder="1" applyAlignment="1">
      <alignment horizontal="center" vertical="center" wrapText="1"/>
    </xf>
    <xf numFmtId="0" fontId="0" fillId="4" borderId="45" xfId="0" applyFill="1" applyBorder="1" applyAlignment="1">
      <alignment horizontal="center" vertical="center" wrapText="1"/>
    </xf>
    <xf numFmtId="0" fontId="0" fillId="3" borderId="46" xfId="0" applyFill="1" applyBorder="1" applyAlignment="1">
      <alignment horizontal="center" vertical="center"/>
    </xf>
    <xf numFmtId="0" fontId="0" fillId="3" borderId="48" xfId="0" applyFill="1" applyBorder="1" applyAlignment="1">
      <alignment horizontal="center" vertical="center"/>
    </xf>
    <xf numFmtId="2" fontId="0" fillId="0" borderId="46" xfId="0" applyNumberFormat="1" applyBorder="1" applyAlignment="1">
      <alignment horizontal="center" vertical="center"/>
    </xf>
    <xf numFmtId="2" fontId="0" fillId="0" borderId="47" xfId="0" applyNumberFormat="1" applyBorder="1" applyAlignment="1">
      <alignment horizontal="center" vertical="center"/>
    </xf>
    <xf numFmtId="0" fontId="1" fillId="4" borderId="49" xfId="0" applyFont="1" applyFill="1" applyBorder="1" applyAlignment="1">
      <alignment horizontal="center" vertical="center"/>
    </xf>
    <xf numFmtId="0" fontId="0" fillId="3" borderId="30" xfId="0" applyFill="1" applyBorder="1" applyAlignment="1">
      <alignment horizontal="center" vertical="center"/>
    </xf>
    <xf numFmtId="0" fontId="0" fillId="3" borderId="50" xfId="0" applyFill="1" applyBorder="1" applyAlignment="1">
      <alignment horizontal="center" vertical="center"/>
    </xf>
    <xf numFmtId="2" fontId="0" fillId="7" borderId="51" xfId="0" applyNumberFormat="1" applyFill="1" applyBorder="1" applyAlignment="1">
      <alignment horizontal="center" vertical="center"/>
    </xf>
    <xf numFmtId="2" fontId="0" fillId="6" borderId="32" xfId="0" applyNumberFormat="1" applyFill="1" applyBorder="1" applyAlignment="1">
      <alignment horizontal="center" vertical="center" wrapText="1"/>
    </xf>
    <xf numFmtId="2" fontId="0" fillId="6" borderId="2" xfId="0" applyNumberFormat="1" applyFill="1" applyBorder="1" applyAlignment="1">
      <alignment horizontal="center" vertical="center" wrapText="1"/>
    </xf>
    <xf numFmtId="2" fontId="0" fillId="6" borderId="21" xfId="0" applyNumberFormat="1" applyFill="1" applyBorder="1" applyAlignment="1">
      <alignment horizontal="center" vertical="center" wrapText="1"/>
    </xf>
    <xf numFmtId="0" fontId="1" fillId="4" borderId="31" xfId="0" applyFont="1" applyFill="1" applyBorder="1" applyAlignment="1"/>
    <xf numFmtId="0" fontId="1" fillId="4" borderId="32" xfId="0" applyFont="1" applyFill="1" applyBorder="1" applyAlignment="1"/>
    <xf numFmtId="0" fontId="6" fillId="6" borderId="52" xfId="0" applyFont="1" applyFill="1" applyBorder="1" applyAlignment="1">
      <alignment horizontal="center"/>
    </xf>
    <xf numFmtId="0" fontId="6" fillId="6" borderId="53" xfId="0" applyFont="1" applyFill="1" applyBorder="1" applyAlignment="1">
      <alignment horizontal="center"/>
    </xf>
    <xf numFmtId="0" fontId="6" fillId="0" borderId="0" xfId="0" applyFont="1" applyFill="1" applyBorder="1" applyAlignment="1"/>
    <xf numFmtId="0" fontId="6" fillId="6" borderId="54" xfId="0" applyFont="1" applyFill="1" applyBorder="1" applyAlignment="1">
      <alignment horizontal="center"/>
    </xf>
    <xf numFmtId="0" fontId="0" fillId="0" borderId="0" xfId="0" applyBorder="1" applyAlignment="1">
      <alignment vertical="center"/>
    </xf>
    <xf numFmtId="0" fontId="0" fillId="0" borderId="2" xfId="0" applyFont="1" applyBorder="1" applyAlignment="1">
      <alignment horizontal="center" vertical="center" wrapText="1"/>
    </xf>
    <xf numFmtId="164" fontId="0" fillId="5" borderId="2" xfId="0" applyNumberFormat="1" applyFont="1" applyFill="1" applyBorder="1" applyAlignment="1">
      <alignment horizontal="center" vertical="center"/>
    </xf>
    <xf numFmtId="2" fontId="0" fillId="6" borderId="2" xfId="0" applyNumberFormat="1" applyFont="1" applyFill="1" applyBorder="1" applyAlignment="1">
      <alignment horizontal="center" vertical="center"/>
    </xf>
    <xf numFmtId="2" fontId="0" fillId="6" borderId="2" xfId="0" applyNumberFormat="1" applyFont="1" applyFill="1" applyBorder="1" applyAlignment="1">
      <alignment horizontal="center" vertical="center" wrapText="1"/>
    </xf>
    <xf numFmtId="0" fontId="0" fillId="6" borderId="2" xfId="0" applyFont="1" applyFill="1" applyBorder="1" applyAlignment="1">
      <alignment horizontal="center" vertical="center" wrapText="1"/>
    </xf>
    <xf numFmtId="2" fontId="0" fillId="7" borderId="2" xfId="0" applyNumberFormat="1" applyFont="1" applyFill="1" applyBorder="1" applyAlignment="1">
      <alignment horizontal="center" vertical="center"/>
    </xf>
    <xf numFmtId="0" fontId="0" fillId="0" borderId="31" xfId="0" applyFont="1" applyBorder="1" applyAlignment="1">
      <alignment horizontal="center" vertical="center" wrapText="1"/>
    </xf>
    <xf numFmtId="164" fontId="0" fillId="5" borderId="32" xfId="0" applyNumberFormat="1" applyFont="1" applyFill="1" applyBorder="1" applyAlignment="1">
      <alignment horizontal="center" vertical="center"/>
    </xf>
    <xf numFmtId="2" fontId="0" fillId="6" borderId="32" xfId="0" applyNumberFormat="1" applyFont="1" applyFill="1" applyBorder="1" applyAlignment="1">
      <alignment horizontal="center" vertical="center"/>
    </xf>
    <xf numFmtId="2" fontId="0" fillId="6" borderId="32" xfId="0" applyNumberFormat="1" applyFont="1" applyFill="1" applyBorder="1" applyAlignment="1">
      <alignment horizontal="center" vertical="center" wrapText="1"/>
    </xf>
    <xf numFmtId="0" fontId="0" fillId="0" borderId="32" xfId="0" applyFont="1" applyBorder="1" applyAlignment="1">
      <alignment horizontal="center" vertical="center" wrapText="1"/>
    </xf>
    <xf numFmtId="0" fontId="0" fillId="6" borderId="32" xfId="0" applyFont="1" applyFill="1" applyBorder="1" applyAlignment="1">
      <alignment horizontal="center" vertical="center" wrapText="1"/>
    </xf>
    <xf numFmtId="2" fontId="0" fillId="7" borderId="32" xfId="0" applyNumberFormat="1" applyFont="1" applyFill="1" applyBorder="1" applyAlignment="1">
      <alignment horizontal="center" vertical="center"/>
    </xf>
    <xf numFmtId="2" fontId="0" fillId="7" borderId="33" xfId="0" applyNumberFormat="1" applyFont="1" applyFill="1" applyBorder="1" applyAlignment="1">
      <alignment horizontal="center" vertical="center"/>
    </xf>
    <xf numFmtId="0" fontId="0" fillId="0" borderId="34" xfId="0" applyFont="1" applyBorder="1" applyAlignment="1">
      <alignment horizontal="center" vertical="center" wrapText="1"/>
    </xf>
    <xf numFmtId="2" fontId="0" fillId="7" borderId="20" xfId="0" applyNumberFormat="1" applyFont="1" applyFill="1" applyBorder="1" applyAlignment="1">
      <alignment horizontal="center" vertical="center"/>
    </xf>
    <xf numFmtId="0" fontId="0" fillId="0" borderId="35" xfId="0" applyFont="1" applyBorder="1" applyAlignment="1">
      <alignment horizontal="center" vertical="center" wrapText="1"/>
    </xf>
    <xf numFmtId="164" fontId="0" fillId="5" borderId="21" xfId="0" applyNumberFormat="1" applyFont="1" applyFill="1" applyBorder="1" applyAlignment="1">
      <alignment horizontal="center" vertical="center"/>
    </xf>
    <xf numFmtId="2" fontId="0" fillId="6" borderId="21" xfId="0" applyNumberFormat="1" applyFont="1" applyFill="1" applyBorder="1" applyAlignment="1">
      <alignment horizontal="center" vertical="center"/>
    </xf>
    <xf numFmtId="2" fontId="0" fillId="6" borderId="21" xfId="0" applyNumberFormat="1" applyFont="1" applyFill="1" applyBorder="1" applyAlignment="1">
      <alignment horizontal="center" vertical="center" wrapText="1"/>
    </xf>
    <xf numFmtId="0" fontId="0" fillId="0" borderId="21" xfId="0" applyFont="1" applyBorder="1" applyAlignment="1">
      <alignment horizontal="center" vertical="center" wrapText="1"/>
    </xf>
    <xf numFmtId="0" fontId="0" fillId="6" borderId="21" xfId="0" applyFont="1" applyFill="1" applyBorder="1" applyAlignment="1">
      <alignment horizontal="center" vertical="center" wrapText="1"/>
    </xf>
    <xf numFmtId="2" fontId="0" fillId="7" borderId="21" xfId="0" applyNumberFormat="1" applyFont="1" applyFill="1" applyBorder="1" applyAlignment="1">
      <alignment horizontal="center" vertical="center"/>
    </xf>
    <xf numFmtId="2" fontId="0" fillId="7" borderId="22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8125E-253D-4D83-8E0F-52EF122E1365}">
  <dimension ref="B1:Q29"/>
  <sheetViews>
    <sheetView tabSelected="1" zoomScale="80" zoomScaleNormal="80" workbookViewId="0">
      <selection activeCell="R14" sqref="R14"/>
    </sheetView>
  </sheetViews>
  <sheetFormatPr baseColWidth="10" defaultColWidth="11.42578125" defaultRowHeight="15" x14ac:dyDescent="0.25"/>
  <cols>
    <col min="1" max="1" width="5.140625" style="1" customWidth="1"/>
    <col min="2" max="2" width="16.28515625" style="1" customWidth="1"/>
    <col min="3" max="3" width="6.85546875" style="1" customWidth="1"/>
    <col min="4" max="4" width="10.85546875" style="1" customWidth="1"/>
    <col min="5" max="5" width="10.7109375" style="1" customWidth="1"/>
    <col min="6" max="6" width="10.5703125" style="1" customWidth="1"/>
    <col min="7" max="7" width="49.42578125" style="1" customWidth="1"/>
    <col min="8" max="9" width="26.28515625" style="1" customWidth="1"/>
    <col min="10" max="11" width="6" style="1" customWidth="1"/>
    <col min="12" max="13" width="9" style="1" customWidth="1"/>
    <col min="14" max="21" width="11.42578125" style="1"/>
    <col min="22" max="22" width="15.85546875" style="1" customWidth="1"/>
    <col min="23" max="16384" width="11.42578125" style="1"/>
  </cols>
  <sheetData>
    <row r="1" spans="2:17" ht="15.75" thickBot="1" x14ac:dyDescent="0.3"/>
    <row r="2" spans="2:17" ht="30.75" customHeight="1" thickBot="1" x14ac:dyDescent="0.3">
      <c r="B2" s="47" t="s">
        <v>7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9"/>
    </row>
    <row r="3" spans="2:17" ht="18.75" customHeight="1" x14ac:dyDescent="0.25">
      <c r="B3" s="54" t="s">
        <v>0</v>
      </c>
      <c r="C3" s="58" t="s">
        <v>6</v>
      </c>
      <c r="D3" s="59"/>
      <c r="E3" s="59"/>
      <c r="F3" s="59"/>
      <c r="G3" s="94" t="s">
        <v>13</v>
      </c>
      <c r="H3" s="95"/>
      <c r="I3" s="95"/>
      <c r="J3" s="95"/>
      <c r="K3" s="96"/>
      <c r="L3" s="50" t="s">
        <v>3</v>
      </c>
      <c r="M3" s="51"/>
    </row>
    <row r="4" spans="2:17" x14ac:dyDescent="0.25">
      <c r="B4" s="55"/>
      <c r="C4" s="60"/>
      <c r="D4" s="61"/>
      <c r="E4" s="61"/>
      <c r="F4" s="61"/>
      <c r="G4" s="97"/>
      <c r="H4" s="98"/>
      <c r="I4" s="98"/>
      <c r="J4" s="98"/>
      <c r="K4" s="99"/>
      <c r="L4" s="52"/>
      <c r="M4" s="53"/>
    </row>
    <row r="5" spans="2:17" x14ac:dyDescent="0.25">
      <c r="B5" s="55"/>
      <c r="C5" s="60"/>
      <c r="D5" s="61"/>
      <c r="E5" s="61"/>
      <c r="F5" s="61"/>
      <c r="G5" s="100"/>
      <c r="H5" s="101"/>
      <c r="I5" s="101"/>
      <c r="J5" s="101"/>
      <c r="K5" s="58"/>
      <c r="L5" s="52"/>
      <c r="M5" s="53"/>
      <c r="Q5" s="2"/>
    </row>
    <row r="6" spans="2:17" x14ac:dyDescent="0.25">
      <c r="B6" s="55"/>
      <c r="C6" s="62" t="s">
        <v>1</v>
      </c>
      <c r="D6" s="56"/>
      <c r="E6" s="56" t="s">
        <v>2</v>
      </c>
      <c r="F6" s="56"/>
      <c r="G6" s="102" t="s">
        <v>9</v>
      </c>
      <c r="H6" s="56" t="s">
        <v>34</v>
      </c>
      <c r="I6" s="56"/>
      <c r="J6" s="56" t="s">
        <v>2</v>
      </c>
      <c r="K6" s="56"/>
      <c r="L6" s="56" t="s">
        <v>4</v>
      </c>
      <c r="M6" s="57"/>
    </row>
    <row r="7" spans="2:17" ht="15.75" thickBot="1" x14ac:dyDescent="0.3">
      <c r="B7" s="106"/>
      <c r="C7" s="107"/>
      <c r="D7" s="102"/>
      <c r="E7" s="102"/>
      <c r="F7" s="102"/>
      <c r="G7" s="103"/>
      <c r="H7" s="102"/>
      <c r="I7" s="102"/>
      <c r="J7" s="102"/>
      <c r="K7" s="102"/>
      <c r="L7" s="102"/>
      <c r="M7" s="108"/>
    </row>
    <row r="8" spans="2:17" ht="79.5" customHeight="1" x14ac:dyDescent="0.25">
      <c r="B8" s="126" t="s">
        <v>8</v>
      </c>
      <c r="C8" s="127">
        <v>13176</v>
      </c>
      <c r="D8" s="127"/>
      <c r="E8" s="128">
        <f>IF(C8&gt;13992.15,"EXCLOSA",IF(C8&lt;((C12-(C12*20)/100)),"Desproporcionada",((1-((C8-MIN($C$8:$D$15))/13992.15)*(1/1.7))*70)))</f>
        <v>69.699419695623448</v>
      </c>
      <c r="F8" s="128"/>
      <c r="G8" s="129" t="s">
        <v>10</v>
      </c>
      <c r="H8" s="130" t="s">
        <v>35</v>
      </c>
      <c r="I8" s="130"/>
      <c r="J8" s="131">
        <v>0</v>
      </c>
      <c r="K8" s="131"/>
      <c r="L8" s="132">
        <f>+E8+J8+J9+J10+J11</f>
        <v>69.699419695623448</v>
      </c>
      <c r="M8" s="133"/>
    </row>
    <row r="9" spans="2:17" ht="65.25" customHeight="1" x14ac:dyDescent="0.25">
      <c r="B9" s="134"/>
      <c r="C9" s="121"/>
      <c r="D9" s="121"/>
      <c r="E9" s="122"/>
      <c r="F9" s="122"/>
      <c r="G9" s="123" t="s">
        <v>11</v>
      </c>
      <c r="H9" s="120" t="s">
        <v>36</v>
      </c>
      <c r="I9" s="120"/>
      <c r="J9" s="124">
        <v>0</v>
      </c>
      <c r="K9" s="124"/>
      <c r="L9" s="125"/>
      <c r="M9" s="135"/>
    </row>
    <row r="10" spans="2:17" ht="78" customHeight="1" x14ac:dyDescent="0.25">
      <c r="B10" s="134"/>
      <c r="C10" s="121"/>
      <c r="D10" s="121"/>
      <c r="E10" s="122"/>
      <c r="F10" s="122"/>
      <c r="G10" s="123" t="s">
        <v>12</v>
      </c>
      <c r="H10" s="120" t="s">
        <v>38</v>
      </c>
      <c r="I10" s="120"/>
      <c r="J10" s="124">
        <v>0</v>
      </c>
      <c r="K10" s="124"/>
      <c r="L10" s="125"/>
      <c r="M10" s="135"/>
    </row>
    <row r="11" spans="2:17" ht="114" customHeight="1" thickBot="1" x14ac:dyDescent="0.3">
      <c r="B11" s="136"/>
      <c r="C11" s="137"/>
      <c r="D11" s="137"/>
      <c r="E11" s="138"/>
      <c r="F11" s="138"/>
      <c r="G11" s="139" t="s">
        <v>28</v>
      </c>
      <c r="H11" s="140" t="s">
        <v>37</v>
      </c>
      <c r="I11" s="140"/>
      <c r="J11" s="141">
        <v>0</v>
      </c>
      <c r="K11" s="141"/>
      <c r="L11" s="142"/>
      <c r="M11" s="143"/>
    </row>
    <row r="12" spans="2:17" ht="78.75" customHeight="1" x14ac:dyDescent="0.25">
      <c r="B12" s="31" t="s">
        <v>5</v>
      </c>
      <c r="C12" s="27">
        <v>13073.86</v>
      </c>
      <c r="D12" s="28"/>
      <c r="E12" s="23">
        <f>IF(C12&gt;13992.15,"EXCLOSA",IF(C12&lt;((C8-(C8*20)/100)),"Desproporcionada",((1-((C12-MIN($C$8:$D$15))/13992.15)*(1/1.7))*70)))</f>
        <v>70</v>
      </c>
      <c r="F12" s="24"/>
      <c r="G12" s="110" t="s">
        <v>10</v>
      </c>
      <c r="H12" s="35" t="s">
        <v>39</v>
      </c>
      <c r="I12" s="36"/>
      <c r="J12" s="37">
        <v>7.5</v>
      </c>
      <c r="K12" s="38"/>
      <c r="L12" s="43">
        <f>+E12+J12+J13+J14+J15</f>
        <v>92.5</v>
      </c>
      <c r="M12" s="44"/>
      <c r="N12" s="14"/>
    </row>
    <row r="13" spans="2:17" ht="77.25" customHeight="1" x14ac:dyDescent="0.25">
      <c r="B13" s="32"/>
      <c r="C13" s="29"/>
      <c r="D13" s="30"/>
      <c r="E13" s="25"/>
      <c r="F13" s="26"/>
      <c r="G13" s="111" t="s">
        <v>11</v>
      </c>
      <c r="H13" s="39" t="s">
        <v>40</v>
      </c>
      <c r="I13" s="40"/>
      <c r="J13" s="41">
        <v>7.5</v>
      </c>
      <c r="K13" s="42"/>
      <c r="L13" s="45"/>
      <c r="M13" s="46"/>
      <c r="N13" s="14"/>
    </row>
    <row r="14" spans="2:17" ht="77.25" customHeight="1" x14ac:dyDescent="0.25">
      <c r="B14" s="32"/>
      <c r="C14" s="29"/>
      <c r="D14" s="30"/>
      <c r="E14" s="25"/>
      <c r="F14" s="26"/>
      <c r="G14" s="111" t="s">
        <v>12</v>
      </c>
      <c r="H14" s="70" t="s">
        <v>41</v>
      </c>
      <c r="I14" s="71"/>
      <c r="J14" s="41">
        <v>7.5</v>
      </c>
      <c r="K14" s="42"/>
      <c r="L14" s="45"/>
      <c r="M14" s="46"/>
      <c r="N14" s="14"/>
    </row>
    <row r="15" spans="2:17" ht="114.75" customHeight="1" thickBot="1" x14ac:dyDescent="0.3">
      <c r="B15" s="65"/>
      <c r="C15" s="66"/>
      <c r="D15" s="67"/>
      <c r="E15" s="68"/>
      <c r="F15" s="69"/>
      <c r="G15" s="112" t="s">
        <v>28</v>
      </c>
      <c r="H15" s="33" t="s">
        <v>37</v>
      </c>
      <c r="I15" s="34"/>
      <c r="J15" s="63">
        <v>0</v>
      </c>
      <c r="K15" s="64"/>
      <c r="L15" s="84"/>
      <c r="M15" s="109"/>
      <c r="N15" s="14"/>
    </row>
    <row r="16" spans="2:17" ht="15.75" thickBot="1" x14ac:dyDescent="0.3"/>
    <row r="17" spans="2:9" ht="28.5" customHeight="1" thickBot="1" x14ac:dyDescent="0.3">
      <c r="B17" s="2" t="s">
        <v>27</v>
      </c>
      <c r="C17" s="72">
        <f>MIN(C8:D15)</f>
        <v>13073.86</v>
      </c>
      <c r="D17" s="73"/>
      <c r="E17" s="74">
        <f>MAX(C8:D15)-((MAX(C8:D15)*20)/100)</f>
        <v>10540.8</v>
      </c>
      <c r="F17" s="75"/>
      <c r="G17" s="93"/>
      <c r="H17" s="119"/>
    </row>
    <row r="19" spans="2:9" ht="15.75" x14ac:dyDescent="0.25">
      <c r="B19" s="3" t="s">
        <v>14</v>
      </c>
    </row>
    <row r="20" spans="2:9" x14ac:dyDescent="0.25">
      <c r="B20" s="4"/>
      <c r="H20" s="4"/>
      <c r="I20" s="4"/>
    </row>
    <row r="21" spans="2:9" x14ac:dyDescent="0.25">
      <c r="B21" s="5" t="s">
        <v>23</v>
      </c>
    </row>
    <row r="22" spans="2:9" x14ac:dyDescent="0.25">
      <c r="B22" s="6" t="s">
        <v>24</v>
      </c>
    </row>
    <row r="23" spans="2:9" x14ac:dyDescent="0.25">
      <c r="B23" s="5" t="s">
        <v>25</v>
      </c>
    </row>
    <row r="24" spans="2:9" ht="15.75" thickBot="1" x14ac:dyDescent="0.3">
      <c r="B24" s="5"/>
    </row>
    <row r="25" spans="2:9" x14ac:dyDescent="0.25">
      <c r="B25" s="113" t="s">
        <v>15</v>
      </c>
      <c r="C25" s="114"/>
      <c r="D25" s="114"/>
      <c r="E25" s="114"/>
      <c r="F25" s="114"/>
      <c r="G25" s="114"/>
      <c r="H25" s="9" t="s">
        <v>22</v>
      </c>
    </row>
    <row r="26" spans="2:9" x14ac:dyDescent="0.25">
      <c r="B26" s="115" t="s">
        <v>26</v>
      </c>
      <c r="C26" s="116"/>
      <c r="D26" s="116"/>
      <c r="E26" s="116"/>
      <c r="F26" s="116"/>
      <c r="G26" s="116"/>
      <c r="H26" s="118"/>
      <c r="I26" s="117"/>
    </row>
    <row r="27" spans="2:9" ht="71.25" customHeight="1" x14ac:dyDescent="0.25">
      <c r="B27" s="78" t="s">
        <v>16</v>
      </c>
      <c r="C27" s="79"/>
      <c r="D27" s="7" t="s">
        <v>17</v>
      </c>
      <c r="E27" s="7" t="s">
        <v>18</v>
      </c>
      <c r="F27" s="7" t="s">
        <v>19</v>
      </c>
      <c r="G27" s="7" t="s">
        <v>20</v>
      </c>
      <c r="H27" s="10" t="s">
        <v>21</v>
      </c>
    </row>
    <row r="28" spans="2:9" ht="39" customHeight="1" x14ac:dyDescent="0.25">
      <c r="B28" s="80" t="s">
        <v>8</v>
      </c>
      <c r="C28" s="81"/>
      <c r="D28" s="8">
        <f>SUM(J8:K11)</f>
        <v>0</v>
      </c>
      <c r="E28" s="76">
        <f>AVERAGE(D28:D29)</f>
        <v>11.25</v>
      </c>
      <c r="F28" s="8">
        <f>D28-E28</f>
        <v>-11.25</v>
      </c>
      <c r="G28" s="104" cm="1">
        <f t="array" ref="G28">AVERAGE(ABS(F28:F29))</f>
        <v>11.25</v>
      </c>
      <c r="H28" s="11" t="b">
        <f>IF(D28&gt;(E28+G28),"Desprop.")</f>
        <v>0</v>
      </c>
    </row>
    <row r="29" spans="2:9" ht="39.75" customHeight="1" thickBot="1" x14ac:dyDescent="0.3">
      <c r="B29" s="82" t="s">
        <v>5</v>
      </c>
      <c r="C29" s="83"/>
      <c r="D29" s="12">
        <f>SUM(J12:K15)</f>
        <v>22.5</v>
      </c>
      <c r="E29" s="77"/>
      <c r="F29" s="12">
        <f>D29-E28</f>
        <v>11.25</v>
      </c>
      <c r="G29" s="105"/>
      <c r="H29" s="13" t="b">
        <f>IF(D29&gt;(E28+G28),"Desprop.")</f>
        <v>0</v>
      </c>
    </row>
  </sheetData>
  <mergeCells count="43">
    <mergeCell ref="L12:M15"/>
    <mergeCell ref="H13:I13"/>
    <mergeCell ref="J13:K13"/>
    <mergeCell ref="H14:I14"/>
    <mergeCell ref="J14:K14"/>
    <mergeCell ref="C17:D17"/>
    <mergeCell ref="E17:F17"/>
    <mergeCell ref="E28:E29"/>
    <mergeCell ref="B27:C27"/>
    <mergeCell ref="B28:C28"/>
    <mergeCell ref="B29:C29"/>
    <mergeCell ref="G28:G29"/>
    <mergeCell ref="B26:H26"/>
    <mergeCell ref="H15:I15"/>
    <mergeCell ref="J15:K15"/>
    <mergeCell ref="B12:B15"/>
    <mergeCell ref="C12:D15"/>
    <mergeCell ref="E12:F15"/>
    <mergeCell ref="H12:I12"/>
    <mergeCell ref="J12:K12"/>
    <mergeCell ref="B2:M2"/>
    <mergeCell ref="L3:M5"/>
    <mergeCell ref="B3:B7"/>
    <mergeCell ref="L6:M7"/>
    <mergeCell ref="H6:I7"/>
    <mergeCell ref="J6:K7"/>
    <mergeCell ref="C3:F5"/>
    <mergeCell ref="C6:D7"/>
    <mergeCell ref="E6:F7"/>
    <mergeCell ref="G3:K5"/>
    <mergeCell ref="G6:G7"/>
    <mergeCell ref="J8:K8"/>
    <mergeCell ref="H10:I10"/>
    <mergeCell ref="J9:K9"/>
    <mergeCell ref="L8:M11"/>
    <mergeCell ref="J10:K10"/>
    <mergeCell ref="J11:K11"/>
    <mergeCell ref="E8:F11"/>
    <mergeCell ref="C8:D11"/>
    <mergeCell ref="B8:B11"/>
    <mergeCell ref="H11:I11"/>
    <mergeCell ref="H9:I9"/>
    <mergeCell ref="H8:I8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E72B3-0BF0-47A7-8AFA-7E5EB9A40821}">
  <dimension ref="B1:F6"/>
  <sheetViews>
    <sheetView zoomScaleNormal="100" workbookViewId="0">
      <selection activeCell="N10" sqref="N10"/>
    </sheetView>
  </sheetViews>
  <sheetFormatPr baseColWidth="10" defaultColWidth="11.42578125" defaultRowHeight="15" x14ac:dyDescent="0.25"/>
  <cols>
    <col min="2" max="2" width="7.7109375" customWidth="1"/>
    <col min="3" max="3" width="32.42578125" customWidth="1"/>
    <col min="4" max="4" width="19" customWidth="1"/>
    <col min="5" max="5" width="17.5703125" customWidth="1"/>
    <col min="6" max="6" width="12.7109375" customWidth="1"/>
  </cols>
  <sheetData>
    <row r="1" spans="2:6" ht="15.75" thickBot="1" x14ac:dyDescent="0.3"/>
    <row r="2" spans="2:6" ht="18" thickBot="1" x14ac:dyDescent="0.35">
      <c r="B2" s="89" t="s">
        <v>31</v>
      </c>
      <c r="C2" s="90"/>
      <c r="D2" s="90"/>
      <c r="E2" s="90"/>
      <c r="F2" s="91"/>
    </row>
    <row r="3" spans="2:6" ht="60" x14ac:dyDescent="0.25">
      <c r="B3" s="85" t="s">
        <v>29</v>
      </c>
      <c r="C3" s="85" t="s">
        <v>0</v>
      </c>
      <c r="D3" s="92" t="s">
        <v>32</v>
      </c>
      <c r="E3" s="87" t="s">
        <v>33</v>
      </c>
      <c r="F3" s="15" t="s">
        <v>30</v>
      </c>
    </row>
    <row r="4" spans="2:6" x14ac:dyDescent="0.25">
      <c r="B4" s="86"/>
      <c r="C4" s="86"/>
      <c r="D4" s="87"/>
      <c r="E4" s="88"/>
      <c r="F4" s="16" t="s">
        <v>4</v>
      </c>
    </row>
    <row r="5" spans="2:6" x14ac:dyDescent="0.25">
      <c r="B5" s="17">
        <v>1</v>
      </c>
      <c r="C5" s="18" t="s">
        <v>5</v>
      </c>
      <c r="D5" s="19">
        <f>'Resultats Sobre únic '!E12</f>
        <v>70</v>
      </c>
      <c r="E5" s="21">
        <f>SUM('Resultats Sobre únic '!J12:K15)</f>
        <v>22.5</v>
      </c>
      <c r="F5" s="20">
        <f>D5+E5</f>
        <v>92.5</v>
      </c>
    </row>
    <row r="6" spans="2:6" x14ac:dyDescent="0.25">
      <c r="B6" s="17">
        <v>2</v>
      </c>
      <c r="C6" s="18" t="s">
        <v>8</v>
      </c>
      <c r="D6" s="19">
        <f>'Resultats Sobre únic '!E8</f>
        <v>69.699419695623448</v>
      </c>
      <c r="E6" s="22">
        <f>SUM('Resultats Sobre únic '!J8:K11)</f>
        <v>0</v>
      </c>
      <c r="F6" s="20">
        <f>D6+E6</f>
        <v>69.699419695623448</v>
      </c>
    </row>
  </sheetData>
  <autoFilter ref="B3:F4" xr:uid="{00000000-0001-0000-0400-000000000000}">
    <sortState xmlns:xlrd2="http://schemas.microsoft.com/office/spreadsheetml/2017/richdata2" ref="B6:F6">
      <sortCondition descending="1" ref="F3:F4"/>
    </sortState>
  </autoFilter>
  <mergeCells count="5">
    <mergeCell ref="B3:B4"/>
    <mergeCell ref="C3:C4"/>
    <mergeCell ref="E3:E4"/>
    <mergeCell ref="B2:F2"/>
    <mergeCell ref="D3:D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Resultats Sobre únic </vt:lpstr>
      <vt:lpstr>Puntuacions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Lidia  Perez</dc:creator>
  <cp:lastModifiedBy>Ignasi Hidalgo</cp:lastModifiedBy>
  <dcterms:created xsi:type="dcterms:W3CDTF">2019-03-04T07:33:01Z</dcterms:created>
  <dcterms:modified xsi:type="dcterms:W3CDTF">2025-05-22T06:32:07Z</dcterms:modified>
</cp:coreProperties>
</file>