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C61114A1-2DD5-47B3-9565-1DE7D5AE4457}" xr6:coauthVersionLast="47" xr6:coauthVersionMax="47" xr10:uidLastSave="{00000000-0000-0000-0000-000000000000}"/>
  <bookViews>
    <workbookView xWindow="30945" yWindow="540" windowWidth="19095" windowHeight="20355" tabRatio="741" xr2:uid="{00000000-000D-0000-FFFF-FFFF00000000}"/>
  </bookViews>
  <sheets>
    <sheet name="1.1. oferta econòmica" sheetId="9" r:id="rId1"/>
    <sheet name="1.2. Baixa BasePreus" sheetId="14" r:id="rId2"/>
    <sheet name="1.3.1." sheetId="10" r:id="rId3"/>
    <sheet name="1.3.2." sheetId="11" r:id="rId4"/>
    <sheet name="1.3.3." sheetId="12" r:id="rId5"/>
    <sheet name="1.4" sheetId="1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9" l="1"/>
  <c r="I33" i="9"/>
  <c r="I34" i="9"/>
  <c r="I35" i="9"/>
  <c r="I38" i="9"/>
  <c r="I41" i="9"/>
  <c r="I42" i="9"/>
  <c r="I43" i="9"/>
  <c r="I44" i="9"/>
  <c r="I46" i="9"/>
  <c r="I50" i="9"/>
  <c r="I52" i="9"/>
  <c r="I5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5" i="9"/>
  <c r="G24" i="11" l="1"/>
  <c r="F6" i="14"/>
  <c r="F12" i="14" s="1"/>
  <c r="F6" i="13" l="1"/>
  <c r="F7" i="13"/>
  <c r="F5" i="13"/>
  <c r="F9" i="12"/>
  <c r="G6" i="12"/>
  <c r="G7" i="12"/>
  <c r="G8" i="12"/>
  <c r="G5" i="12"/>
  <c r="G20" i="11"/>
  <c r="G21" i="11"/>
  <c r="G22" i="11"/>
  <c r="G23" i="11"/>
  <c r="G25" i="11"/>
  <c r="G26" i="11"/>
  <c r="G19" i="11"/>
  <c r="F27" i="11"/>
  <c r="G6" i="11"/>
  <c r="G7" i="11"/>
  <c r="G8" i="11"/>
  <c r="G9" i="11"/>
  <c r="G10" i="11"/>
  <c r="G5" i="11"/>
  <c r="F11" i="11"/>
  <c r="G6" i="10"/>
  <c r="G5" i="10"/>
  <c r="F7" i="10"/>
  <c r="H57" i="9"/>
  <c r="H38" i="9"/>
  <c r="H37" i="9" s="1"/>
  <c r="H44" i="9"/>
  <c r="H43" i="9"/>
  <c r="H42" i="9"/>
  <c r="H41" i="9"/>
  <c r="H35" i="9"/>
  <c r="H34" i="9"/>
  <c r="H33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2" i="9"/>
  <c r="G11" i="9"/>
  <c r="G10" i="9"/>
  <c r="G9" i="9"/>
  <c r="G8" i="9"/>
  <c r="G7" i="9"/>
  <c r="G6" i="9"/>
  <c r="G5" i="9"/>
  <c r="F9" i="13" l="1"/>
  <c r="G9" i="12"/>
  <c r="G11" i="12" s="1"/>
  <c r="G27" i="11"/>
  <c r="G29" i="11" s="1"/>
  <c r="G11" i="11"/>
  <c r="G13" i="11" s="1"/>
  <c r="G7" i="10"/>
  <c r="G9" i="10" s="1"/>
  <c r="H40" i="9"/>
  <c r="H30" i="9"/>
  <c r="G4" i="9"/>
  <c r="G13" i="9"/>
  <c r="H45" i="9" l="1"/>
  <c r="H46" i="9" s="1"/>
  <c r="H47" i="9" s="1"/>
  <c r="H49" i="9" s="1"/>
  <c r="G45" i="9"/>
  <c r="G46" i="9" s="1"/>
  <c r="G47" i="9" s="1"/>
  <c r="G49" i="9" s="1"/>
  <c r="H50" i="9" l="1"/>
  <c r="H51" i="9" s="1"/>
  <c r="G50" i="9"/>
  <c r="G51" i="9" s="1"/>
  <c r="H52" i="9" l="1"/>
  <c r="H53" i="9" s="1"/>
  <c r="G52" i="9"/>
  <c r="G53" i="9" s="1"/>
  <c r="G58" i="9" l="1"/>
  <c r="G59" i="9" s="1"/>
  <c r="G61" i="9" s="1"/>
  <c r="H54" i="9"/>
  <c r="H55" i="9" l="1"/>
  <c r="H56" i="9" s="1"/>
  <c r="H58" i="9" s="1"/>
  <c r="H60" i="9" l="1"/>
  <c r="H61" i="9" s="1"/>
  <c r="H62" i="9" s="1"/>
  <c r="H63" i="9" s="1"/>
</calcChain>
</file>

<file path=xl/sharedStrings.xml><?xml version="1.0" encoding="utf-8"?>
<sst xmlns="http://schemas.openxmlformats.org/spreadsheetml/2006/main" count="231" uniqueCount="155">
  <si>
    <t>Motorització</t>
  </si>
  <si>
    <t>EV</t>
  </si>
  <si>
    <t>PHEV</t>
  </si>
  <si>
    <t>HEV</t>
  </si>
  <si>
    <t>GN</t>
  </si>
  <si>
    <t>TOTAL</t>
  </si>
  <si>
    <t>punts</t>
  </si>
  <si>
    <t>uts</t>
  </si>
  <si>
    <t>GNC</t>
  </si>
  <si>
    <t>Grup 4</t>
  </si>
  <si>
    <t>vehicles nous</t>
  </si>
  <si>
    <t>vehicles usats</t>
  </si>
  <si>
    <t>Eficiència neumàtics</t>
  </si>
  <si>
    <t>soroll</t>
  </si>
  <si>
    <t xml:space="preserve">consum </t>
  </si>
  <si>
    <t xml:space="preserve"> A/B</t>
  </si>
  <si>
    <t>C</t>
  </si>
  <si>
    <t>A/B/C</t>
  </si>
  <si>
    <t>A/B</t>
  </si>
  <si>
    <t>seguretat</t>
  </si>
  <si>
    <t>uts x punts</t>
  </si>
  <si>
    <t>B</t>
  </si>
  <si>
    <t xml:space="preserve">A </t>
  </si>
  <si>
    <t>Grup 1 i Grup 2</t>
  </si>
  <si>
    <t>Grup 3 i Grup 4</t>
  </si>
  <si>
    <t xml:space="preserve">Eficiència neumàtics </t>
  </si>
  <si>
    <t>GRUP 3 i GRUP 4</t>
  </si>
  <si>
    <t>C o superior</t>
  </si>
  <si>
    <t>D o superior</t>
  </si>
  <si>
    <t>Amidaments</t>
  </si>
  <si>
    <t>IMPORT (€/any)</t>
  </si>
  <si>
    <t>ORDRE</t>
  </si>
  <si>
    <t>OFERTA ECONÒMICA PER SERVEIS</t>
  </si>
  <si>
    <t>ut</t>
  </si>
  <si>
    <t>amidament</t>
  </si>
  <si>
    <t>SERVEI D'INSPECCIÓ</t>
  </si>
  <si>
    <t>Inspecció de claveguera visitable</t>
  </si>
  <si>
    <t>m</t>
  </si>
  <si>
    <t>Inspecció de claveguera no visitable</t>
  </si>
  <si>
    <t>Inspecció d'embornals</t>
  </si>
  <si>
    <t>Inspecció superficial de reixa i bustia embornal</t>
  </si>
  <si>
    <t>Inspecció d'entrades d'aigües pluvials</t>
  </si>
  <si>
    <t>Inspecció de fosses de sedimentació</t>
  </si>
  <si>
    <t>Inspecció de sifó visitable</t>
  </si>
  <si>
    <t>Inspecció gravació CCTV</t>
  </si>
  <si>
    <t>h</t>
  </si>
  <si>
    <t>SERVEI DE NETEJA</t>
  </si>
  <si>
    <t>Neteja de claveguera visitable</t>
  </si>
  <si>
    <t>Neteja de claveguera no visitable</t>
  </si>
  <si>
    <t>Neteja d'embornals i galeria de connexió</t>
  </si>
  <si>
    <t>Neteja d'embornals i tub de connexió</t>
  </si>
  <si>
    <t>Neteja d'embornal sifònic</t>
  </si>
  <si>
    <t>Neteja superficial reixa i bustia d'embornal</t>
  </si>
  <si>
    <t>Neteja de reixa longitudinal</t>
  </si>
  <si>
    <t>Neteges no programades i puntuals de la xarxa de clavegueram</t>
  </si>
  <si>
    <t>Neteja d'entrades directes d'aigües pluvials</t>
  </si>
  <si>
    <t>Neteja de fossars de sedimentació</t>
  </si>
  <si>
    <t>Neteja de sifo visitable</t>
  </si>
  <si>
    <t>m3</t>
  </si>
  <si>
    <t>Equip d'actuació urgent reduit en nits i festius</t>
  </si>
  <si>
    <t>Equip d'actuació urgent en nit i festius</t>
  </si>
  <si>
    <t>Equip de neteja de trencants</t>
  </si>
  <si>
    <t>Neteja de les aigues litorals amb vaixell d'extracció</t>
  </si>
  <si>
    <t>jor</t>
  </si>
  <si>
    <t>Neteja de pintes de retenció de flotants</t>
  </si>
  <si>
    <t>Obres urgents no programades</t>
  </si>
  <si>
    <t>Obres programades</t>
  </si>
  <si>
    <t>Reposicions de tapes</t>
  </si>
  <si>
    <t>SERVEI DE MANTENIMENT</t>
  </si>
  <si>
    <t xml:space="preserve">Servei de manteniment anual </t>
  </si>
  <si>
    <t>Reposicions d'equips</t>
  </si>
  <si>
    <t>ALTRES (brigades suport, servei 24h)</t>
  </si>
  <si>
    <t>Brigada suport 4 persones</t>
  </si>
  <si>
    <t>Brigada suport 3 persones</t>
  </si>
  <si>
    <t>Brigada suport 2 persones</t>
  </si>
  <si>
    <t>Servei 24 h</t>
  </si>
  <si>
    <t>SUBTOTAL 1  (1+2+3+4+5)</t>
  </si>
  <si>
    <t>%</t>
  </si>
  <si>
    <t>SUBTOTAL 2  (6+7)</t>
  </si>
  <si>
    <t>SISTEMA DE GESTIÓ DE LA INFORMACIÓ</t>
  </si>
  <si>
    <t>SUBTOTAL 3 (8+9)</t>
  </si>
  <si>
    <t>SUBTOTAL 4 (10+11)</t>
  </si>
  <si>
    <t>BI (% a aplicar sobre nº12) (máx. 3,5%)</t>
  </si>
  <si>
    <t>SUBTOTAL 5  (12+13)</t>
  </si>
  <si>
    <t>ADQUISICIONS A TERCERS (% a aplicar sobre nº 14)</t>
  </si>
  <si>
    <t>DG (% a aplicar sobre el nº 15) (max 7%)</t>
  </si>
  <si>
    <t>SUBTOTAL 6 (15+16)</t>
  </si>
  <si>
    <t>TOTAL ANUAL, IVA exclós (14+17+18)</t>
  </si>
  <si>
    <t>IVA (10%)</t>
  </si>
  <si>
    <t>IVA (21%)</t>
  </si>
  <si>
    <t>TOTAL ANUAL, IVA inclòs (19+20+21)</t>
  </si>
  <si>
    <t>SUBJECTE A IVA 10%</t>
  </si>
  <si>
    <t>SUBJECTE A IVA 21%</t>
  </si>
  <si>
    <t>Renovació flota</t>
  </si>
  <si>
    <t>Punts assolits</t>
  </si>
  <si>
    <t>Millores</t>
  </si>
  <si>
    <t>Es compromet</t>
  </si>
  <si>
    <t>SÍ</t>
  </si>
  <si>
    <t>No</t>
  </si>
  <si>
    <t>Millores de sensorització de la xarxa</t>
  </si>
  <si>
    <t>Millores de manteniment de les instal.lacions</t>
  </si>
  <si>
    <t>Millores de minimització de les olors</t>
  </si>
  <si>
    <t>SERVEI DE CONSERVACIÓ CLAVEGUERAM (OBRES)</t>
  </si>
  <si>
    <t>Proposta de Baixa econòmica sobre la base de preus unitaris d'obra</t>
  </si>
  <si>
    <t>Import referència</t>
  </si>
  <si>
    <t xml:space="preserve">L'import resultant a la casella "Import de referència" només es considerarà per la classificació i valoració de les ofertes. </t>
  </si>
  <si>
    <t xml:space="preserve">La baixa proposada tindrà un caràcter lineal i es considerarà d’aplicació a tots els preus unitaris que es reflecteixen a l’Annex 26 "Banc de Preus d'Obres" del Plec de Condicions Tècniques i tindrà efectes Contractuals. </t>
  </si>
  <si>
    <t>Oferta econòmica del contracte (x8 anys)</t>
  </si>
  <si>
    <t>Oferta econòmica del contracte (x1 any)</t>
  </si>
  <si>
    <t>Preu unitari*</t>
  </si>
  <si>
    <t>** L'import indicat a la casella blava correspon a 1/10 part de l'import total de l'adquisició</t>
  </si>
  <si>
    <t>Despesa en l'ADQUISICIÓ (AMORTITZACIONS) de tots els vehicles GRUP 4 **</t>
  </si>
  <si>
    <t>Inspecció estructural de la xarxa no visitable</t>
  </si>
  <si>
    <t>Inspecció estructural de la xarxa visitable</t>
  </si>
  <si>
    <t>Inspecció estructural especial</t>
  </si>
  <si>
    <t>* Els preus unitaris oferts en aquest annex no podran ser superiors als indicats a l'annex 25 i annex 18.</t>
  </si>
  <si>
    <t>Seguretat i Salut (% sobre 6)  (mínim 3,5% - màxim 5%)</t>
  </si>
  <si>
    <t>1.1</t>
  </si>
  <si>
    <t>1.2</t>
  </si>
  <si>
    <t>1.3</t>
  </si>
  <si>
    <t>1.4</t>
  </si>
  <si>
    <t>1.5</t>
  </si>
  <si>
    <t>1.6</t>
  </si>
  <si>
    <t>1.7</t>
  </si>
  <si>
    <t>1.8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</si>
  <si>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</si>
  <si>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</si>
  <si>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</si>
  <si>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</si>
  <si>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</si>
  <si>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</si>
  <si>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</si>
  <si>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</si>
  <si>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</si>
  <si>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</si>
  <si>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</si>
  <si>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</si>
  <si>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</si>
  <si>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</si>
  <si>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</si>
  <si>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</si>
  <si>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3.1</t>
  </si>
  <si>
    <t>3.2</t>
  </si>
  <si>
    <t>3.3</t>
  </si>
  <si>
    <t>3.4</t>
  </si>
  <si>
    <t>3.5</t>
  </si>
  <si>
    <t>3.6</t>
  </si>
  <si>
    <t>4.1</t>
  </si>
  <si>
    <t>4.2</t>
  </si>
  <si>
    <t>5.1</t>
  </si>
  <si>
    <t>5.2</t>
  </si>
  <si>
    <t>5.3</t>
  </si>
  <si>
    <t>5.4</t>
  </si>
  <si>
    <t>DG (% a aplicar sobre nº 10) (máx.15,5%)</t>
  </si>
  <si>
    <t>L'Import global a executar d'obres programades, urgents no programades i reposicions de tapes es mantindrà invariable durant el primer any en 4.072.032,42 € (correspon a l'import abans d'aplicar el percentatge de Seguretat i Salut les DGBI i l'IVA)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</si>
</sst>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#,##0.00\ &quot;€&quot;"/>
    <numFmt numFmtId="165" formatCode="0.0%"/>
    <numFmt numFmtId="166" formatCode="0.00&quot; €/m&quot;"/>
    <numFmt numFmtId="167" formatCode="0.00&quot; €/ut&quot;"/>
    <numFmt numFmtId="168" formatCode="0.00&quot; €/h&quot;"/>
    <numFmt numFmtId="169" formatCode="#,##0.00&quot; €/jor&quot;"/>
    <numFmt numFmtId="170" formatCode="#,##0.00&quot; €/m3&quot;"/>
    <numFmt numFmtId="171" formatCode="#,##0.00&quot; €/ut&quot;"/>
    <numFmt numFmtId="172" formatCode="#,##0.00\ [$€-403]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4" tint="-0.249977111117893"/>
      <name val="Arial"/>
      <family val="2"/>
    </font>
    <font>
      <b/>
      <sz val="10"/>
      <color theme="1"/>
      <name val="Arial"/>
      <family val="2"/>
    </font>
    <font>
      <b/>
      <sz val="10"/>
      <color theme="4" tint="-0.24997711111789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9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1"/>
      <color rgb="FFFF0000"/>
      <name val="Calibri"/>
      <family val="2"/>
      <scheme val="minor"/>
    </font>
    <font>
      <b/>
      <sz val="6"/>
      <color theme="1"/>
      <name val="Arial"/>
      <family val="2"/>
    </font>
    <font>
      <b/>
      <sz val="12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1" fillId="0" borderId="0" xfId="0" applyFont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164" fontId="0" fillId="0" borderId="0" xfId="0" applyNumberFormat="1"/>
    <xf numFmtId="3" fontId="5" fillId="0" borderId="0" xfId="0" applyNumberFormat="1" applyFont="1"/>
    <xf numFmtId="9" fontId="0" fillId="0" borderId="0" xfId="0" applyNumberFormat="1"/>
    <xf numFmtId="0" fontId="12" fillId="0" borderId="0" xfId="0" applyFont="1"/>
    <xf numFmtId="164" fontId="13" fillId="0" borderId="0" xfId="0" applyNumberFormat="1" applyFont="1"/>
    <xf numFmtId="9" fontId="14" fillId="0" borderId="0" xfId="2" applyFont="1" applyBorder="1" applyAlignment="1">
      <alignment horizontal="center"/>
    </xf>
    <xf numFmtId="44" fontId="0" fillId="0" borderId="0" xfId="1" applyFont="1" applyBorder="1"/>
    <xf numFmtId="44" fontId="0" fillId="0" borderId="0" xfId="1" applyFont="1"/>
    <xf numFmtId="9" fontId="14" fillId="0" borderId="0" xfId="2" applyFont="1" applyBorder="1"/>
    <xf numFmtId="44" fontId="0" fillId="0" borderId="0" xfId="0" applyNumberFormat="1"/>
    <xf numFmtId="0" fontId="14" fillId="0" borderId="0" xfId="0" applyFont="1"/>
    <xf numFmtId="164" fontId="5" fillId="0" borderId="0" xfId="0" applyNumberFormat="1" applyFont="1"/>
    <xf numFmtId="164" fontId="3" fillId="0" borderId="0" xfId="0" applyNumberFormat="1" applyFont="1"/>
    <xf numFmtId="164" fontId="14" fillId="0" borderId="0" xfId="0" applyNumberFormat="1" applyFont="1"/>
    <xf numFmtId="164" fontId="17" fillId="0" borderId="0" xfId="0" applyNumberFormat="1" applyFont="1"/>
    <xf numFmtId="164" fontId="7" fillId="0" borderId="0" xfId="0" applyNumberFormat="1" applyFont="1"/>
    <xf numFmtId="0" fontId="8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6" fillId="0" borderId="19" xfId="0" applyFont="1" applyBorder="1" applyAlignment="1">
      <alignment horizontal="center"/>
    </xf>
    <xf numFmtId="0" fontId="6" fillId="0" borderId="1" xfId="0" applyFont="1" applyBorder="1"/>
    <xf numFmtId="0" fontId="10" fillId="0" borderId="1" xfId="0" applyFont="1" applyBorder="1"/>
    <xf numFmtId="0" fontId="6" fillId="0" borderId="20" xfId="0" applyFont="1" applyBorder="1" applyAlignment="1">
      <alignment horizontal="center"/>
    </xf>
    <xf numFmtId="0" fontId="10" fillId="0" borderId="18" xfId="0" applyFont="1" applyBorder="1"/>
    <xf numFmtId="0" fontId="6" fillId="0" borderId="4" xfId="0" applyFont="1" applyBorder="1"/>
    <xf numFmtId="0" fontId="6" fillId="0" borderId="29" xfId="0" applyFont="1" applyBorder="1"/>
    <xf numFmtId="0" fontId="6" fillId="0" borderId="34" xfId="0" applyFont="1" applyBorder="1" applyAlignment="1">
      <alignment horizontal="center"/>
    </xf>
    <xf numFmtId="0" fontId="6" fillId="0" borderId="18" xfId="0" applyFont="1" applyBorder="1"/>
    <xf numFmtId="0" fontId="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1" fillId="0" borderId="16" xfId="0" applyFont="1" applyBorder="1" applyProtection="1">
      <protection locked="0"/>
    </xf>
    <xf numFmtId="0" fontId="0" fillId="0" borderId="16" xfId="0" applyBorder="1" applyProtection="1">
      <protection locked="0"/>
    </xf>
    <xf numFmtId="0" fontId="2" fillId="0" borderId="16" xfId="0" applyFont="1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0" applyNumberFormat="1" applyFont="1"/>
    <xf numFmtId="0" fontId="8" fillId="0" borderId="0" xfId="0" applyFont="1"/>
    <xf numFmtId="0" fontId="11" fillId="0" borderId="0" xfId="0" applyFont="1"/>
    <xf numFmtId="0" fontId="0" fillId="0" borderId="0" xfId="0" applyAlignment="1">
      <alignment vertical="center" wrapText="1"/>
    </xf>
    <xf numFmtId="0" fontId="8" fillId="2" borderId="22" xfId="0" applyFont="1" applyFill="1" applyBorder="1" applyAlignment="1">
      <alignment horizontal="center"/>
    </xf>
    <xf numFmtId="0" fontId="8" fillId="2" borderId="26" xfId="0" applyFont="1" applyFill="1" applyBorder="1"/>
    <xf numFmtId="164" fontId="11" fillId="2" borderId="26" xfId="0" applyNumberFormat="1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164" fontId="11" fillId="2" borderId="23" xfId="0" applyNumberFormat="1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9" fontId="10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/>
    <xf numFmtId="164" fontId="10" fillId="2" borderId="28" xfId="0" applyNumberFormat="1" applyFont="1" applyFill="1" applyBorder="1"/>
    <xf numFmtId="164" fontId="10" fillId="2" borderId="18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9" fontId="10" fillId="2" borderId="18" xfId="0" applyNumberFormat="1" applyFont="1" applyFill="1" applyBorder="1" applyAlignment="1">
      <alignment horizontal="center"/>
    </xf>
    <xf numFmtId="164" fontId="10" fillId="2" borderId="18" xfId="0" applyNumberFormat="1" applyFont="1" applyFill="1" applyBorder="1"/>
    <xf numFmtId="164" fontId="10" fillId="2" borderId="35" xfId="0" applyNumberFormat="1" applyFont="1" applyFill="1" applyBorder="1"/>
    <xf numFmtId="0" fontId="8" fillId="2" borderId="19" xfId="0" applyFont="1" applyFill="1" applyBorder="1" applyAlignment="1">
      <alignment horizontal="center"/>
    </xf>
    <xf numFmtId="0" fontId="8" fillId="2" borderId="1" xfId="0" applyFont="1" applyFill="1" applyBorder="1"/>
    <xf numFmtId="164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64" fontId="11" fillId="2" borderId="1" xfId="0" applyNumberFormat="1" applyFont="1" applyFill="1" applyBorder="1"/>
    <xf numFmtId="164" fontId="11" fillId="2" borderId="28" xfId="0" applyNumberFormat="1" applyFont="1" applyFill="1" applyBorder="1"/>
    <xf numFmtId="165" fontId="10" fillId="2" borderId="1" xfId="0" applyNumberFormat="1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9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/>
    <xf numFmtId="164" fontId="11" fillId="2" borderId="32" xfId="0" applyNumberFormat="1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164" fontId="11" fillId="2" borderId="32" xfId="0" applyNumberFormat="1" applyFont="1" applyFill="1" applyBorder="1"/>
    <xf numFmtId="164" fontId="11" fillId="2" borderId="33" xfId="0" applyNumberFormat="1" applyFont="1" applyFill="1" applyBorder="1"/>
    <xf numFmtId="164" fontId="16" fillId="2" borderId="1" xfId="0" applyNumberFormat="1" applyFont="1" applyFill="1" applyBorder="1"/>
    <xf numFmtId="164" fontId="15" fillId="2" borderId="32" xfId="0" applyNumberFormat="1" applyFont="1" applyFill="1" applyBorder="1"/>
    <xf numFmtId="164" fontId="11" fillId="2" borderId="29" xfId="0" applyNumberFormat="1" applyFont="1" applyFill="1" applyBorder="1"/>
    <xf numFmtId="164" fontId="10" fillId="2" borderId="29" xfId="0" applyNumberFormat="1" applyFont="1" applyFill="1" applyBorder="1"/>
    <xf numFmtId="164" fontId="10" fillId="2" borderId="29" xfId="0" applyNumberFormat="1" applyFont="1" applyFill="1" applyBorder="1" applyAlignment="1">
      <alignment horizontal="center"/>
    </xf>
    <xf numFmtId="164" fontId="7" fillId="2" borderId="29" xfId="0" applyNumberFormat="1" applyFont="1" applyFill="1" applyBorder="1"/>
    <xf numFmtId="164" fontId="10" fillId="2" borderId="30" xfId="0" applyNumberFormat="1" applyFont="1" applyFill="1" applyBorder="1"/>
    <xf numFmtId="164" fontId="7" fillId="2" borderId="4" xfId="0" applyNumberFormat="1" applyFont="1" applyFill="1" applyBorder="1"/>
    <xf numFmtId="164" fontId="10" fillId="2" borderId="27" xfId="0" applyNumberFormat="1" applyFont="1" applyFill="1" applyBorder="1"/>
    <xf numFmtId="164" fontId="10" fillId="2" borderId="4" xfId="0" applyNumberFormat="1" applyFont="1" applyFill="1" applyBorder="1"/>
    <xf numFmtId="0" fontId="10" fillId="2" borderId="4" xfId="0" applyFont="1" applyFill="1" applyBorder="1" applyAlignment="1">
      <alignment horizontal="center"/>
    </xf>
    <xf numFmtId="164" fontId="9" fillId="2" borderId="32" xfId="0" applyNumberFormat="1" applyFont="1" applyFill="1" applyBorder="1"/>
    <xf numFmtId="0" fontId="10" fillId="2" borderId="36" xfId="0" applyFont="1" applyFill="1" applyBorder="1" applyAlignment="1">
      <alignment horizontal="center"/>
    </xf>
    <xf numFmtId="164" fontId="7" fillId="2" borderId="18" xfId="0" applyNumberFormat="1" applyFont="1" applyFill="1" applyBorder="1"/>
    <xf numFmtId="164" fontId="7" fillId="2" borderId="1" xfId="0" applyNumberFormat="1" applyFont="1" applyFill="1" applyBorder="1"/>
    <xf numFmtId="3" fontId="10" fillId="2" borderId="1" xfId="0" applyNumberFormat="1" applyFont="1" applyFill="1" applyBorder="1" applyAlignment="1">
      <alignment horizontal="center"/>
    </xf>
    <xf numFmtId="164" fontId="7" fillId="2" borderId="28" xfId="0" applyNumberFormat="1" applyFont="1" applyFill="1" applyBorder="1"/>
    <xf numFmtId="164" fontId="7" fillId="2" borderId="30" xfId="0" applyNumberFormat="1" applyFont="1" applyFill="1" applyBorder="1"/>
    <xf numFmtId="0" fontId="10" fillId="2" borderId="29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1" fillId="2" borderId="32" xfId="0" applyFont="1" applyFill="1" applyBorder="1"/>
    <xf numFmtId="3" fontId="11" fillId="2" borderId="32" xfId="0" applyNumberFormat="1" applyFont="1" applyFill="1" applyBorder="1" applyAlignment="1">
      <alignment horizontal="center"/>
    </xf>
    <xf numFmtId="3" fontId="10" fillId="2" borderId="29" xfId="0" applyNumberFormat="1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9" fontId="18" fillId="2" borderId="26" xfId="0" applyNumberFormat="1" applyFont="1" applyFill="1" applyBorder="1" applyAlignment="1">
      <alignment horizontal="center"/>
    </xf>
    <xf numFmtId="9" fontId="18" fillId="2" borderId="23" xfId="0" applyNumberFormat="1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4" xfId="0" applyFont="1" applyFill="1" applyBorder="1"/>
    <xf numFmtId="164" fontId="11" fillId="2" borderId="4" xfId="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164" fontId="11" fillId="2" borderId="4" xfId="0" applyNumberFormat="1" applyFont="1" applyFill="1" applyBorder="1"/>
    <xf numFmtId="164" fontId="11" fillId="2" borderId="27" xfId="0" applyNumberFormat="1" applyFont="1" applyFill="1" applyBorder="1"/>
    <xf numFmtId="166" fontId="10" fillId="3" borderId="1" xfId="0" applyNumberFormat="1" applyFont="1" applyFill="1" applyBorder="1" applyAlignment="1" applyProtection="1">
      <alignment horizontal="center"/>
      <protection locked="0"/>
    </xf>
    <xf numFmtId="167" fontId="10" fillId="3" borderId="1" xfId="0" applyNumberFormat="1" applyFont="1" applyFill="1" applyBorder="1" applyAlignment="1" applyProtection="1">
      <alignment horizontal="center"/>
      <protection locked="0"/>
    </xf>
    <xf numFmtId="168" fontId="10" fillId="3" borderId="29" xfId="0" applyNumberFormat="1" applyFont="1" applyFill="1" applyBorder="1" applyAlignment="1" applyProtection="1">
      <alignment horizontal="center"/>
      <protection locked="0"/>
    </xf>
    <xf numFmtId="168" fontId="10" fillId="3" borderId="1" xfId="0" applyNumberFormat="1" applyFont="1" applyFill="1" applyBorder="1" applyAlignment="1" applyProtection="1">
      <alignment horizontal="center"/>
      <protection locked="0"/>
    </xf>
    <xf numFmtId="167" fontId="10" fillId="3" borderId="4" xfId="0" applyNumberFormat="1" applyFont="1" applyFill="1" applyBorder="1" applyAlignment="1" applyProtection="1">
      <alignment horizontal="center"/>
      <protection locked="0"/>
    </xf>
    <xf numFmtId="170" fontId="10" fillId="3" borderId="1" xfId="0" applyNumberFormat="1" applyFont="1" applyFill="1" applyBorder="1" applyAlignment="1" applyProtection="1">
      <alignment horizontal="center"/>
      <protection locked="0"/>
    </xf>
    <xf numFmtId="169" fontId="10" fillId="3" borderId="4" xfId="0" applyNumberFormat="1" applyFont="1" applyFill="1" applyBorder="1" applyAlignment="1" applyProtection="1">
      <alignment horizontal="center"/>
      <protection locked="0"/>
    </xf>
    <xf numFmtId="171" fontId="10" fillId="3" borderId="1" xfId="0" applyNumberFormat="1" applyFont="1" applyFill="1" applyBorder="1" applyAlignment="1" applyProtection="1">
      <alignment horizontal="center"/>
      <protection locked="0"/>
    </xf>
    <xf numFmtId="168" fontId="10" fillId="3" borderId="18" xfId="0" applyNumberFormat="1" applyFont="1" applyFill="1" applyBorder="1" applyAlignment="1" applyProtection="1">
      <alignment horizontal="center"/>
      <protection locked="0"/>
    </xf>
    <xf numFmtId="172" fontId="10" fillId="3" borderId="4" xfId="0" applyNumberFormat="1" applyFont="1" applyFill="1" applyBorder="1" applyAlignment="1" applyProtection="1">
      <alignment horizontal="center"/>
      <protection locked="0"/>
    </xf>
    <xf numFmtId="165" fontId="10" fillId="3" borderId="1" xfId="0" applyNumberFormat="1" applyFont="1" applyFill="1" applyBorder="1" applyAlignment="1" applyProtection="1">
      <alignment horizontal="center"/>
      <protection locked="0"/>
    </xf>
    <xf numFmtId="0" fontId="8" fillId="2" borderId="33" xfId="0" applyFont="1" applyFill="1" applyBorder="1"/>
    <xf numFmtId="9" fontId="20" fillId="2" borderId="23" xfId="0" applyNumberFormat="1" applyFont="1" applyFill="1" applyBorder="1" applyAlignment="1">
      <alignment horizontal="center"/>
    </xf>
    <xf numFmtId="0" fontId="0" fillId="2" borderId="26" xfId="0" applyFill="1" applyBorder="1"/>
    <xf numFmtId="10" fontId="0" fillId="3" borderId="26" xfId="0" applyNumberFormat="1" applyFill="1" applyBorder="1" applyProtection="1">
      <protection locked="0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1" fillId="2" borderId="22" xfId="0" applyFont="1" applyFill="1" applyBorder="1"/>
    <xf numFmtId="0" fontId="0" fillId="2" borderId="23" xfId="0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11" fillId="2" borderId="39" xfId="0" applyFont="1" applyFill="1" applyBorder="1" applyAlignment="1">
      <alignment horizontal="center"/>
    </xf>
    <xf numFmtId="9" fontId="11" fillId="2" borderId="39" xfId="0" applyNumberFormat="1" applyFont="1" applyFill="1" applyBorder="1" applyAlignment="1">
      <alignment horizontal="center"/>
    </xf>
    <xf numFmtId="164" fontId="11" fillId="2" borderId="39" xfId="0" applyNumberFormat="1" applyFont="1" applyFill="1" applyBorder="1"/>
    <xf numFmtId="164" fontId="11" fillId="2" borderId="25" xfId="0" applyNumberFormat="1" applyFont="1" applyFill="1" applyBorder="1"/>
    <xf numFmtId="164" fontId="19" fillId="4" borderId="25" xfId="0" applyNumberFormat="1" applyFont="1" applyFill="1" applyBorder="1"/>
    <xf numFmtId="164" fontId="19" fillId="4" borderId="23" xfId="0" applyNumberFormat="1" applyFont="1" applyFill="1" applyBorder="1"/>
    <xf numFmtId="0" fontId="6" fillId="0" borderId="1" xfId="0" applyFont="1" applyBorder="1" applyAlignment="1">
      <alignment wrapText="1"/>
    </xf>
    <xf numFmtId="0" fontId="6" fillId="0" borderId="19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vertical="center"/>
    </xf>
    <xf numFmtId="164" fontId="10" fillId="2" borderId="28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 applyProtection="1">
      <alignment horizontal="center" vertical="center"/>
      <protection locked="0"/>
    </xf>
    <xf numFmtId="1" fontId="10" fillId="2" borderId="1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166" fontId="10" fillId="0" borderId="1" xfId="0" applyNumberFormat="1" applyFont="1" applyBorder="1" applyAlignment="1" applyProtection="1">
      <alignment horizontal="center"/>
      <protection locked="0"/>
    </xf>
    <xf numFmtId="167" fontId="10" fillId="0" borderId="1" xfId="0" applyNumberFormat="1" applyFont="1" applyBorder="1" applyAlignment="1" applyProtection="1">
      <alignment horizontal="center"/>
      <protection locked="0"/>
    </xf>
    <xf numFmtId="168" fontId="10" fillId="0" borderId="1" xfId="0" applyNumberFormat="1" applyFont="1" applyBorder="1" applyAlignment="1" applyProtection="1">
      <alignment horizontal="center"/>
      <protection locked="0"/>
    </xf>
    <xf numFmtId="170" fontId="10" fillId="0" borderId="1" xfId="0" applyNumberFormat="1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71" fontId="10" fillId="0" borderId="1" xfId="0" applyNumberFormat="1" applyFont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/>
    </xf>
    <xf numFmtId="169" fontId="10" fillId="0" borderId="1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/>
    </xf>
    <xf numFmtId="0" fontId="5" fillId="0" borderId="1" xfId="0" applyFont="1" applyBorder="1"/>
    <xf numFmtId="10" fontId="0" fillId="0" borderId="1" xfId="0" applyNumberFormat="1" applyBorder="1"/>
    <xf numFmtId="10" fontId="14" fillId="0" borderId="1" xfId="0" applyNumberFormat="1" applyFont="1" applyBorder="1"/>
    <xf numFmtId="164" fontId="0" fillId="0" borderId="1" xfId="0" applyNumberFormat="1" applyBorder="1"/>
    <xf numFmtId="164" fontId="10" fillId="2" borderId="40" xfId="0" applyNumberFormat="1" applyFont="1" applyFill="1" applyBorder="1"/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left"/>
    </xf>
    <xf numFmtId="0" fontId="8" fillId="4" borderId="26" xfId="0" applyFont="1" applyFill="1" applyBorder="1" applyAlignment="1">
      <alignment horizontal="left"/>
    </xf>
    <xf numFmtId="0" fontId="8" fillId="4" borderId="24" xfId="0" applyFont="1" applyFill="1" applyBorder="1" applyAlignment="1">
      <alignment horizontal="left"/>
    </xf>
    <xf numFmtId="0" fontId="8" fillId="4" borderId="39" xfId="0" applyFont="1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10" fillId="0" borderId="1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</cellXfs>
  <cellStyles count="3">
    <cellStyle name="Moneda" xfId="1" builtinId="4"/>
    <cellStyle name="Normal" xfId="0" builtinId="0"/>
    <cellStyle name="Porcentaje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AB33A.351E15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19050</xdr:rowOff>
    </xdr:from>
    <xdr:to>
      <xdr:col>2</xdr:col>
      <xdr:colOff>857250</xdr:colOff>
      <xdr:row>1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40BE82-016B-DA32-21FA-CE7A8E579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9050"/>
          <a:ext cx="13716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65"/>
  <sheetViews>
    <sheetView tabSelected="1" topLeftCell="C1" workbookViewId="0">
      <selection activeCell="F46" sqref="F46"/>
    </sheetView>
  </sheetViews>
  <sheetFormatPr baseColWidth="10" defaultRowHeight="15" x14ac:dyDescent="0.25"/>
  <cols>
    <col min="1" max="1" width="3.42578125" customWidth="1"/>
    <col min="2" max="2" width="7.42578125" style="16" customWidth="1"/>
    <col min="3" max="3" width="53.28515625" style="16" customWidth="1"/>
    <col min="4" max="4" width="5.28515625" style="17" customWidth="1"/>
    <col min="5" max="5" width="11.28515625" style="17" customWidth="1"/>
    <col min="6" max="6" width="15.5703125" style="16" customWidth="1"/>
    <col min="7" max="7" width="17.28515625" style="18" customWidth="1"/>
    <col min="8" max="8" width="17.5703125" style="18" customWidth="1"/>
    <col min="9" max="9" width="19" customWidth="1"/>
    <col min="10" max="10" width="4.7109375" customWidth="1"/>
    <col min="11" max="11" width="12.28515625" customWidth="1"/>
    <col min="12" max="12" width="13.7109375" customWidth="1"/>
    <col min="13" max="13" width="15.42578125" hidden="1" customWidth="1"/>
    <col min="14" max="15" width="14.5703125" customWidth="1"/>
    <col min="16" max="16" width="4.5703125" customWidth="1"/>
    <col min="17" max="17" width="14.42578125" customWidth="1"/>
    <col min="18" max="20" width="15.7109375" customWidth="1"/>
    <col min="21" max="21" width="13" bestFit="1" customWidth="1"/>
    <col min="22" max="22" width="14.42578125" customWidth="1"/>
  </cols>
  <sheetData>
    <row r="1" spans="2:17" ht="15.75" thickBot="1" x14ac:dyDescent="0.3">
      <c r="B1"/>
    </row>
    <row r="2" spans="2:17" ht="15.75" thickBot="1" x14ac:dyDescent="0.3">
      <c r="D2" s="195" t="s">
        <v>29</v>
      </c>
      <c r="E2" s="196"/>
      <c r="F2" s="39"/>
      <c r="G2" s="197" t="s">
        <v>30</v>
      </c>
      <c r="H2" s="198"/>
    </row>
    <row r="3" spans="2:17" ht="15.75" thickBot="1" x14ac:dyDescent="0.3">
      <c r="B3" s="77" t="s">
        <v>31</v>
      </c>
      <c r="C3" s="130" t="s">
        <v>32</v>
      </c>
      <c r="D3" s="80" t="s">
        <v>33</v>
      </c>
      <c r="E3" s="80" t="s">
        <v>34</v>
      </c>
      <c r="F3" s="80" t="s">
        <v>109</v>
      </c>
      <c r="G3" s="131" t="s">
        <v>91</v>
      </c>
      <c r="H3" s="132" t="s">
        <v>92</v>
      </c>
      <c r="I3" s="19"/>
      <c r="J3" s="19"/>
      <c r="K3" s="19"/>
      <c r="L3" s="19"/>
    </row>
    <row r="4" spans="2:17" x14ac:dyDescent="0.25">
      <c r="B4" s="133">
        <v>1</v>
      </c>
      <c r="C4" s="134" t="s">
        <v>35</v>
      </c>
      <c r="D4" s="135"/>
      <c r="E4" s="136"/>
      <c r="F4" s="136"/>
      <c r="G4" s="137">
        <f>SUM(G5:G12)</f>
        <v>0</v>
      </c>
      <c r="H4" s="138"/>
    </row>
    <row r="5" spans="2:17" x14ac:dyDescent="0.25">
      <c r="B5" s="40" t="s">
        <v>117</v>
      </c>
      <c r="C5" s="41" t="s">
        <v>36</v>
      </c>
      <c r="D5" s="82" t="s">
        <v>37</v>
      </c>
      <c r="E5" s="122">
        <v>1029078</v>
      </c>
      <c r="F5" s="139">
        <v>0</v>
      </c>
      <c r="G5" s="85">
        <f>E5*F5</f>
        <v>0</v>
      </c>
      <c r="H5" s="123"/>
      <c r="I5" t="str">
        <f>IF(AND(F5&gt;=0,F5&lt;=M5),"","VALOR FORA RANG")</f>
        <v/>
      </c>
      <c r="M5" s="181">
        <v>0.43</v>
      </c>
    </row>
    <row r="6" spans="2:17" x14ac:dyDescent="0.25">
      <c r="B6" s="40" t="s">
        <v>118</v>
      </c>
      <c r="C6" s="41" t="s">
        <v>38</v>
      </c>
      <c r="D6" s="82" t="s">
        <v>37</v>
      </c>
      <c r="E6" s="122">
        <v>1042129</v>
      </c>
      <c r="F6" s="139">
        <v>0</v>
      </c>
      <c r="G6" s="85">
        <f t="shared" ref="G6:G12" si="0">E6*F6</f>
        <v>0</v>
      </c>
      <c r="H6" s="123"/>
      <c r="I6" t="str">
        <f t="shared" ref="I6:I57" si="1">IF(AND(F6&gt;=0,F6&lt;=M6),"","VALOR FORA RANG")</f>
        <v/>
      </c>
      <c r="M6" s="181">
        <v>0.2</v>
      </c>
      <c r="N6" s="20"/>
      <c r="O6" s="20"/>
    </row>
    <row r="7" spans="2:17" x14ac:dyDescent="0.25">
      <c r="B7" s="40" t="s">
        <v>119</v>
      </c>
      <c r="C7" s="41" t="s">
        <v>39</v>
      </c>
      <c r="D7" s="82" t="s">
        <v>7</v>
      </c>
      <c r="E7" s="122">
        <v>96793</v>
      </c>
      <c r="F7" s="140">
        <v>0</v>
      </c>
      <c r="G7" s="85">
        <f t="shared" si="0"/>
        <v>0</v>
      </c>
      <c r="H7" s="123"/>
      <c r="I7" t="str">
        <f t="shared" si="1"/>
        <v/>
      </c>
      <c r="M7" s="182">
        <v>2.4</v>
      </c>
    </row>
    <row r="8" spans="2:17" x14ac:dyDescent="0.25">
      <c r="B8" s="40" t="s">
        <v>120</v>
      </c>
      <c r="C8" s="41" t="s">
        <v>40</v>
      </c>
      <c r="D8" s="82" t="s">
        <v>7</v>
      </c>
      <c r="E8" s="122">
        <v>14985</v>
      </c>
      <c r="F8" s="140">
        <v>0</v>
      </c>
      <c r="G8" s="85">
        <f t="shared" si="0"/>
        <v>0</v>
      </c>
      <c r="H8" s="123"/>
      <c r="I8" t="str">
        <f t="shared" si="1"/>
        <v/>
      </c>
      <c r="M8" s="182">
        <v>0.77</v>
      </c>
    </row>
    <row r="9" spans="2:17" x14ac:dyDescent="0.25">
      <c r="B9" s="40" t="s">
        <v>121</v>
      </c>
      <c r="C9" s="42" t="s">
        <v>41</v>
      </c>
      <c r="D9" s="82" t="s">
        <v>7</v>
      </c>
      <c r="E9" s="122">
        <v>33</v>
      </c>
      <c r="F9" s="140">
        <v>0</v>
      </c>
      <c r="G9" s="85">
        <f t="shared" si="0"/>
        <v>0</v>
      </c>
      <c r="H9" s="123"/>
      <c r="I9" t="str">
        <f t="shared" si="1"/>
        <v/>
      </c>
      <c r="M9" s="182">
        <v>63.32</v>
      </c>
    </row>
    <row r="10" spans="2:17" x14ac:dyDescent="0.25">
      <c r="B10" s="40" t="s">
        <v>122</v>
      </c>
      <c r="C10" s="42" t="s">
        <v>42</v>
      </c>
      <c r="D10" s="82" t="s">
        <v>7</v>
      </c>
      <c r="E10" s="122">
        <v>16</v>
      </c>
      <c r="F10" s="140">
        <v>0</v>
      </c>
      <c r="G10" s="85">
        <f t="shared" si="0"/>
        <v>0</v>
      </c>
      <c r="H10" s="123"/>
      <c r="I10" t="str">
        <f t="shared" si="1"/>
        <v/>
      </c>
      <c r="M10" s="182">
        <v>87.78</v>
      </c>
      <c r="N10" s="21"/>
      <c r="O10" s="21"/>
    </row>
    <row r="11" spans="2:17" x14ac:dyDescent="0.25">
      <c r="B11" s="40" t="s">
        <v>123</v>
      </c>
      <c r="C11" s="42" t="s">
        <v>43</v>
      </c>
      <c r="D11" s="82" t="s">
        <v>7</v>
      </c>
      <c r="E11" s="122">
        <v>36</v>
      </c>
      <c r="F11" s="140">
        <v>0</v>
      </c>
      <c r="G11" s="85">
        <f t="shared" si="0"/>
        <v>0</v>
      </c>
      <c r="H11" s="123"/>
      <c r="I11" t="str">
        <f t="shared" si="1"/>
        <v/>
      </c>
      <c r="M11" s="182">
        <v>897.12</v>
      </c>
    </row>
    <row r="12" spans="2:17" ht="15.75" thickBot="1" x14ac:dyDescent="0.3">
      <c r="B12" s="40" t="s">
        <v>124</v>
      </c>
      <c r="C12" s="42" t="s">
        <v>44</v>
      </c>
      <c r="D12" s="111" t="s">
        <v>45</v>
      </c>
      <c r="E12" s="129">
        <v>900</v>
      </c>
      <c r="F12" s="141">
        <v>0</v>
      </c>
      <c r="G12" s="85">
        <f t="shared" si="0"/>
        <v>0</v>
      </c>
      <c r="H12" s="124"/>
      <c r="I12" t="str">
        <f t="shared" si="1"/>
        <v/>
      </c>
      <c r="M12" s="183">
        <v>135.12</v>
      </c>
    </row>
    <row r="13" spans="2:17" x14ac:dyDescent="0.25">
      <c r="B13" s="126">
        <v>2</v>
      </c>
      <c r="C13" s="127" t="s">
        <v>46</v>
      </c>
      <c r="D13" s="103"/>
      <c r="E13" s="128"/>
      <c r="F13" s="104"/>
      <c r="G13" s="105">
        <f>SUM(G14:G29)</f>
        <v>0</v>
      </c>
      <c r="H13" s="106"/>
      <c r="I13" t="str">
        <f t="shared" si="1"/>
        <v/>
      </c>
      <c r="M13" s="187"/>
    </row>
    <row r="14" spans="2:17" x14ac:dyDescent="0.25">
      <c r="B14" s="40" t="s">
        <v>125</v>
      </c>
      <c r="C14" s="41" t="s">
        <v>47</v>
      </c>
      <c r="D14" s="82" t="s">
        <v>37</v>
      </c>
      <c r="E14" s="122">
        <v>392684</v>
      </c>
      <c r="F14" s="139">
        <v>0</v>
      </c>
      <c r="G14" s="85">
        <f>E14*F14</f>
        <v>0</v>
      </c>
      <c r="H14" s="123"/>
      <c r="I14" t="str">
        <f t="shared" si="1"/>
        <v/>
      </c>
      <c r="M14" s="181">
        <v>1.58</v>
      </c>
      <c r="Q14" s="22"/>
    </row>
    <row r="15" spans="2:17" x14ac:dyDescent="0.25">
      <c r="B15" s="40" t="s">
        <v>126</v>
      </c>
      <c r="C15" s="41" t="s">
        <v>48</v>
      </c>
      <c r="D15" s="82" t="s">
        <v>37</v>
      </c>
      <c r="E15" s="122">
        <v>439620</v>
      </c>
      <c r="F15" s="139">
        <v>0</v>
      </c>
      <c r="G15" s="85">
        <f t="shared" ref="G15:G29" si="2">E15*F15</f>
        <v>0</v>
      </c>
      <c r="H15" s="123"/>
      <c r="I15" t="str">
        <f t="shared" si="1"/>
        <v/>
      </c>
      <c r="M15" s="181">
        <v>1.62</v>
      </c>
      <c r="P15" s="23"/>
    </row>
    <row r="16" spans="2:17" x14ac:dyDescent="0.25">
      <c r="B16" s="40" t="s">
        <v>127</v>
      </c>
      <c r="C16" s="41" t="s">
        <v>49</v>
      </c>
      <c r="D16" s="82" t="s">
        <v>7</v>
      </c>
      <c r="E16" s="122">
        <v>4450</v>
      </c>
      <c r="F16" s="140">
        <v>0</v>
      </c>
      <c r="G16" s="85">
        <f t="shared" si="2"/>
        <v>0</v>
      </c>
      <c r="H16" s="123"/>
      <c r="I16" t="str">
        <f t="shared" si="1"/>
        <v/>
      </c>
      <c r="M16" s="182">
        <v>23.08</v>
      </c>
      <c r="P16" s="23"/>
    </row>
    <row r="17" spans="2:19" x14ac:dyDescent="0.25">
      <c r="B17" s="40" t="s">
        <v>128</v>
      </c>
      <c r="C17" s="41" t="s">
        <v>50</v>
      </c>
      <c r="D17" s="82" t="s">
        <v>7</v>
      </c>
      <c r="E17" s="122">
        <v>26937</v>
      </c>
      <c r="F17" s="140">
        <v>0</v>
      </c>
      <c r="G17" s="85">
        <f t="shared" si="2"/>
        <v>0</v>
      </c>
      <c r="H17" s="123"/>
      <c r="I17" t="str">
        <f t="shared" si="1"/>
        <v/>
      </c>
      <c r="M17" s="182">
        <v>15.66</v>
      </c>
    </row>
    <row r="18" spans="2:19" x14ac:dyDescent="0.25">
      <c r="B18" s="40" t="s">
        <v>129</v>
      </c>
      <c r="C18" s="41" t="s">
        <v>51</v>
      </c>
      <c r="D18" s="82" t="s">
        <v>7</v>
      </c>
      <c r="E18" s="122">
        <v>4226</v>
      </c>
      <c r="F18" s="140">
        <v>0</v>
      </c>
      <c r="G18" s="85">
        <f t="shared" si="2"/>
        <v>0</v>
      </c>
      <c r="H18" s="123"/>
      <c r="I18" t="str">
        <f t="shared" si="1"/>
        <v/>
      </c>
      <c r="M18" s="182">
        <v>17.89</v>
      </c>
      <c r="N18" s="22"/>
      <c r="O18" s="22"/>
      <c r="P18" s="24"/>
      <c r="Q18" s="25"/>
      <c r="R18" s="21"/>
    </row>
    <row r="19" spans="2:19" x14ac:dyDescent="0.25">
      <c r="B19" s="40" t="s">
        <v>130</v>
      </c>
      <c r="C19" s="42" t="s">
        <v>52</v>
      </c>
      <c r="D19" s="82" t="s">
        <v>7</v>
      </c>
      <c r="E19" s="122">
        <v>14985</v>
      </c>
      <c r="F19" s="140">
        <v>0</v>
      </c>
      <c r="G19" s="85">
        <f t="shared" si="2"/>
        <v>0</v>
      </c>
      <c r="H19" s="123"/>
      <c r="I19" t="str">
        <f t="shared" si="1"/>
        <v/>
      </c>
      <c r="K19" s="21"/>
      <c r="M19" s="182">
        <v>7.2</v>
      </c>
      <c r="N19" s="22"/>
      <c r="O19" s="22"/>
      <c r="P19" s="24"/>
      <c r="Q19" s="25"/>
      <c r="R19" s="21"/>
    </row>
    <row r="20" spans="2:19" x14ac:dyDescent="0.25">
      <c r="B20" s="40" t="s">
        <v>131</v>
      </c>
      <c r="C20" s="42" t="s">
        <v>53</v>
      </c>
      <c r="D20" s="82" t="s">
        <v>37</v>
      </c>
      <c r="E20" s="122">
        <v>20500</v>
      </c>
      <c r="F20" s="139">
        <v>0</v>
      </c>
      <c r="G20" s="85">
        <f t="shared" si="2"/>
        <v>0</v>
      </c>
      <c r="H20" s="123"/>
      <c r="I20" t="str">
        <f t="shared" si="1"/>
        <v/>
      </c>
      <c r="M20" s="181">
        <v>4.68</v>
      </c>
      <c r="N20" s="22"/>
      <c r="O20" s="22"/>
      <c r="P20" s="20"/>
      <c r="Q20" s="25"/>
      <c r="R20" s="21"/>
    </row>
    <row r="21" spans="2:19" x14ac:dyDescent="0.25">
      <c r="B21" s="40" t="s">
        <v>132</v>
      </c>
      <c r="C21" s="42" t="s">
        <v>54</v>
      </c>
      <c r="D21" s="82" t="s">
        <v>45</v>
      </c>
      <c r="E21" s="122">
        <v>3360</v>
      </c>
      <c r="F21" s="142">
        <v>0</v>
      </c>
      <c r="G21" s="85">
        <f t="shared" si="2"/>
        <v>0</v>
      </c>
      <c r="H21" s="123"/>
      <c r="I21" t="str">
        <f t="shared" si="1"/>
        <v/>
      </c>
      <c r="M21" s="183">
        <v>123.67</v>
      </c>
      <c r="N21" s="22"/>
      <c r="O21" s="22"/>
      <c r="P21" s="20"/>
      <c r="Q21" s="25"/>
      <c r="R21" s="21"/>
    </row>
    <row r="22" spans="2:19" x14ac:dyDescent="0.25">
      <c r="B22" s="40" t="s">
        <v>133</v>
      </c>
      <c r="C22" s="42" t="s">
        <v>55</v>
      </c>
      <c r="D22" s="82" t="s">
        <v>33</v>
      </c>
      <c r="E22" s="122">
        <v>33</v>
      </c>
      <c r="F22" s="143">
        <v>0</v>
      </c>
      <c r="G22" s="85">
        <f t="shared" si="2"/>
        <v>0</v>
      </c>
      <c r="H22" s="123"/>
      <c r="I22" t="str">
        <f t="shared" si="1"/>
        <v/>
      </c>
      <c r="M22" s="182">
        <v>217.93</v>
      </c>
      <c r="N22" s="22"/>
      <c r="O22" s="22"/>
      <c r="P22" s="20"/>
      <c r="Q22" s="25"/>
      <c r="R22" s="21"/>
    </row>
    <row r="23" spans="2:19" x14ac:dyDescent="0.25">
      <c r="B23" s="40" t="s">
        <v>134</v>
      </c>
      <c r="C23" s="42" t="s">
        <v>56</v>
      </c>
      <c r="D23" s="82" t="s">
        <v>33</v>
      </c>
      <c r="E23" s="122">
        <v>16</v>
      </c>
      <c r="F23" s="140">
        <v>0</v>
      </c>
      <c r="G23" s="85">
        <f t="shared" si="2"/>
        <v>0</v>
      </c>
      <c r="H23" s="123"/>
      <c r="I23" t="str">
        <f t="shared" si="1"/>
        <v/>
      </c>
      <c r="M23" s="182">
        <v>265.17</v>
      </c>
      <c r="N23" s="22"/>
      <c r="O23" s="22"/>
      <c r="Q23" s="25"/>
      <c r="R23" s="21"/>
    </row>
    <row r="24" spans="2:19" x14ac:dyDescent="0.25">
      <c r="B24" s="40" t="s">
        <v>135</v>
      </c>
      <c r="C24" s="42" t="s">
        <v>57</v>
      </c>
      <c r="D24" s="82" t="s">
        <v>58</v>
      </c>
      <c r="E24" s="122">
        <v>960</v>
      </c>
      <c r="F24" s="144">
        <v>0</v>
      </c>
      <c r="G24" s="85">
        <f t="shared" si="2"/>
        <v>0</v>
      </c>
      <c r="H24" s="123"/>
      <c r="I24" t="str">
        <f t="shared" si="1"/>
        <v/>
      </c>
      <c r="M24" s="184">
        <v>107.74</v>
      </c>
      <c r="N24" s="22"/>
      <c r="O24" s="22"/>
    </row>
    <row r="25" spans="2:19" x14ac:dyDescent="0.25">
      <c r="B25" s="40" t="s">
        <v>136</v>
      </c>
      <c r="C25" s="42" t="s">
        <v>59</v>
      </c>
      <c r="D25" s="82" t="s">
        <v>45</v>
      </c>
      <c r="E25" s="122">
        <v>20</v>
      </c>
      <c r="F25" s="142">
        <v>0</v>
      </c>
      <c r="G25" s="85">
        <f t="shared" si="2"/>
        <v>0</v>
      </c>
      <c r="H25" s="123"/>
      <c r="I25" t="str">
        <f t="shared" si="1"/>
        <v/>
      </c>
      <c r="M25" s="183">
        <v>123</v>
      </c>
    </row>
    <row r="26" spans="2:19" x14ac:dyDescent="0.25">
      <c r="B26" s="40" t="s">
        <v>137</v>
      </c>
      <c r="C26" s="42" t="s">
        <v>60</v>
      </c>
      <c r="D26" s="82" t="s">
        <v>45</v>
      </c>
      <c r="E26" s="122">
        <v>30</v>
      </c>
      <c r="F26" s="142">
        <v>0</v>
      </c>
      <c r="G26" s="85">
        <f t="shared" si="2"/>
        <v>0</v>
      </c>
      <c r="H26" s="123"/>
      <c r="I26" t="str">
        <f t="shared" si="1"/>
        <v/>
      </c>
      <c r="M26" s="183">
        <v>146.41</v>
      </c>
      <c r="N26" s="22"/>
      <c r="O26" s="22"/>
    </row>
    <row r="27" spans="2:19" x14ac:dyDescent="0.25">
      <c r="B27" s="40" t="s">
        <v>138</v>
      </c>
      <c r="C27" s="42" t="s">
        <v>61</v>
      </c>
      <c r="D27" s="82" t="s">
        <v>45</v>
      </c>
      <c r="E27" s="122">
        <v>756</v>
      </c>
      <c r="F27" s="142">
        <v>0</v>
      </c>
      <c r="G27" s="85">
        <f t="shared" si="2"/>
        <v>0</v>
      </c>
      <c r="H27" s="123"/>
      <c r="I27" t="str">
        <f t="shared" si="1"/>
        <v/>
      </c>
      <c r="M27" s="183">
        <v>119.05</v>
      </c>
    </row>
    <row r="28" spans="2:19" x14ac:dyDescent="0.25">
      <c r="B28" s="40" t="s">
        <v>139</v>
      </c>
      <c r="C28" s="42" t="s">
        <v>62</v>
      </c>
      <c r="D28" s="82" t="s">
        <v>63</v>
      </c>
      <c r="E28" s="122">
        <v>504</v>
      </c>
      <c r="F28" s="145">
        <v>0</v>
      </c>
      <c r="G28" s="85">
        <f t="shared" si="2"/>
        <v>0</v>
      </c>
      <c r="H28" s="123"/>
      <c r="I28" t="str">
        <f t="shared" si="1"/>
        <v/>
      </c>
      <c r="M28" s="188">
        <v>675.14</v>
      </c>
    </row>
    <row r="29" spans="2:19" ht="15.75" thickBot="1" x14ac:dyDescent="0.3">
      <c r="B29" s="40" t="s">
        <v>140</v>
      </c>
      <c r="C29" s="42" t="s">
        <v>64</v>
      </c>
      <c r="D29" s="111" t="s">
        <v>37</v>
      </c>
      <c r="E29" s="125">
        <v>1675</v>
      </c>
      <c r="F29" s="139">
        <v>0</v>
      </c>
      <c r="G29" s="85">
        <f t="shared" si="2"/>
        <v>0</v>
      </c>
      <c r="H29" s="124"/>
      <c r="I29" t="str">
        <f t="shared" si="1"/>
        <v/>
      </c>
      <c r="M29" s="181">
        <v>48.13</v>
      </c>
    </row>
    <row r="30" spans="2:19" x14ac:dyDescent="0.25">
      <c r="B30" s="101">
        <v>3</v>
      </c>
      <c r="C30" s="102" t="s">
        <v>102</v>
      </c>
      <c r="D30" s="103"/>
      <c r="E30" s="104"/>
      <c r="F30" s="104"/>
      <c r="G30" s="118"/>
      <c r="H30" s="97">
        <f>SUM(H31:H36)</f>
        <v>4072032.4243142498</v>
      </c>
      <c r="M30" s="187"/>
      <c r="Q30" s="26"/>
      <c r="R30" s="27"/>
      <c r="S30" s="28"/>
    </row>
    <row r="31" spans="2:19" x14ac:dyDescent="0.25">
      <c r="B31" s="40" t="s">
        <v>141</v>
      </c>
      <c r="C31" s="42" t="s">
        <v>65</v>
      </c>
      <c r="D31" s="82"/>
      <c r="E31" s="85"/>
      <c r="F31" s="82"/>
      <c r="G31" s="121"/>
      <c r="H31" s="91">
        <v>1012670.71650075</v>
      </c>
      <c r="M31" s="185"/>
      <c r="Q31" s="29"/>
      <c r="R31" s="30"/>
    </row>
    <row r="32" spans="2:19" x14ac:dyDescent="0.25">
      <c r="B32" s="40" t="s">
        <v>142</v>
      </c>
      <c r="C32" s="42" t="s">
        <v>66</v>
      </c>
      <c r="D32" s="82"/>
      <c r="E32" s="85"/>
      <c r="F32" s="82"/>
      <c r="G32" s="121"/>
      <c r="H32" s="91">
        <v>2534592.7168749999</v>
      </c>
      <c r="J32" s="31"/>
      <c r="K32" s="31"/>
      <c r="L32" s="31"/>
      <c r="M32" s="185"/>
      <c r="N32" s="32"/>
      <c r="O32" s="32"/>
      <c r="Q32" s="29"/>
    </row>
    <row r="33" spans="2:19" x14ac:dyDescent="0.25">
      <c r="B33" s="40" t="s">
        <v>143</v>
      </c>
      <c r="C33" s="42" t="s">
        <v>112</v>
      </c>
      <c r="D33" s="82" t="s">
        <v>37</v>
      </c>
      <c r="E33" s="122">
        <v>30000</v>
      </c>
      <c r="F33" s="139">
        <v>0</v>
      </c>
      <c r="G33" s="121"/>
      <c r="H33" s="86">
        <f>E33*F33</f>
        <v>0</v>
      </c>
      <c r="I33" t="str">
        <f t="shared" si="1"/>
        <v/>
      </c>
      <c r="M33" s="181">
        <v>3.11</v>
      </c>
      <c r="Q33" s="29"/>
    </row>
    <row r="34" spans="2:19" x14ac:dyDescent="0.25">
      <c r="B34" s="40" t="s">
        <v>144</v>
      </c>
      <c r="C34" s="42" t="s">
        <v>113</v>
      </c>
      <c r="D34" s="82" t="s">
        <v>37</v>
      </c>
      <c r="E34" s="122">
        <v>140000</v>
      </c>
      <c r="F34" s="139">
        <v>0</v>
      </c>
      <c r="G34" s="121"/>
      <c r="H34" s="86">
        <f t="shared" ref="H34:H35" si="3">E34*F34</f>
        <v>0</v>
      </c>
      <c r="I34" t="str">
        <f t="shared" si="1"/>
        <v/>
      </c>
      <c r="J34" s="31"/>
      <c r="K34" s="31"/>
      <c r="L34" s="33"/>
      <c r="M34" s="181">
        <v>1.1000000000000001</v>
      </c>
      <c r="Q34" s="29"/>
    </row>
    <row r="35" spans="2:19" x14ac:dyDescent="0.25">
      <c r="B35" s="40" t="s">
        <v>145</v>
      </c>
      <c r="C35" s="42" t="s">
        <v>114</v>
      </c>
      <c r="D35" s="82" t="s">
        <v>45</v>
      </c>
      <c r="E35" s="178">
        <v>273.87090406632399</v>
      </c>
      <c r="F35" s="142">
        <v>0</v>
      </c>
      <c r="G35" s="121"/>
      <c r="H35" s="86">
        <f t="shared" si="3"/>
        <v>0</v>
      </c>
      <c r="I35" t="str">
        <f t="shared" si="1"/>
        <v/>
      </c>
      <c r="J35" s="34"/>
      <c r="K35" s="34"/>
      <c r="L35" s="20"/>
      <c r="M35" s="183">
        <v>101.32</v>
      </c>
      <c r="N35" s="20"/>
      <c r="O35" s="20"/>
      <c r="P35" s="20"/>
      <c r="Q35" s="20"/>
      <c r="R35" s="20"/>
      <c r="S35" s="20"/>
    </row>
    <row r="36" spans="2:19" ht="15.75" thickBot="1" x14ac:dyDescent="0.3">
      <c r="B36" s="40" t="s">
        <v>146</v>
      </c>
      <c r="C36" s="44" t="s">
        <v>67</v>
      </c>
      <c r="D36" s="87"/>
      <c r="E36" s="88"/>
      <c r="F36" s="119"/>
      <c r="G36" s="120"/>
      <c r="H36" s="91">
        <v>524768.99093850004</v>
      </c>
      <c r="J36" s="31"/>
      <c r="K36" s="31"/>
      <c r="L36" s="31"/>
      <c r="M36" s="189"/>
      <c r="N36" s="32"/>
      <c r="O36" s="32"/>
      <c r="Q36" s="29"/>
      <c r="R36" s="20"/>
      <c r="S36" s="20"/>
    </row>
    <row r="37" spans="2:19" x14ac:dyDescent="0.25">
      <c r="B37" s="101">
        <v>4</v>
      </c>
      <c r="C37" s="102" t="s">
        <v>68</v>
      </c>
      <c r="D37" s="103"/>
      <c r="E37" s="104"/>
      <c r="F37" s="104"/>
      <c r="G37" s="118"/>
      <c r="H37" s="106">
        <f>SUM(H38:H39)</f>
        <v>50000</v>
      </c>
      <c r="M37" s="187"/>
    </row>
    <row r="38" spans="2:19" x14ac:dyDescent="0.25">
      <c r="B38" s="179" t="s">
        <v>147</v>
      </c>
      <c r="C38" s="45" t="s">
        <v>69</v>
      </c>
      <c r="D38" s="116" t="s">
        <v>33</v>
      </c>
      <c r="E38" s="117">
        <v>1</v>
      </c>
      <c r="F38" s="146">
        <v>0</v>
      </c>
      <c r="G38" s="114"/>
      <c r="H38" s="115">
        <f>E38*F38</f>
        <v>0</v>
      </c>
      <c r="I38" t="str">
        <f t="shared" si="1"/>
        <v/>
      </c>
      <c r="M38" s="186">
        <v>1002959.726</v>
      </c>
    </row>
    <row r="39" spans="2:19" ht="15.75" thickBot="1" x14ac:dyDescent="0.3">
      <c r="B39" s="180" t="s">
        <v>148</v>
      </c>
      <c r="C39" s="46" t="s">
        <v>70</v>
      </c>
      <c r="D39" s="109"/>
      <c r="E39" s="110"/>
      <c r="F39" s="111"/>
      <c r="G39" s="112"/>
      <c r="H39" s="113">
        <v>50000</v>
      </c>
      <c r="M39" s="185"/>
    </row>
    <row r="40" spans="2:19" x14ac:dyDescent="0.25">
      <c r="B40" s="101">
        <v>5</v>
      </c>
      <c r="C40" s="102" t="s">
        <v>71</v>
      </c>
      <c r="D40" s="103"/>
      <c r="E40" s="104"/>
      <c r="F40" s="104"/>
      <c r="G40" s="108"/>
      <c r="H40" s="106">
        <f>SUM(H41:H44)</f>
        <v>0</v>
      </c>
      <c r="M40" s="187"/>
      <c r="S40" s="20"/>
    </row>
    <row r="41" spans="2:19" x14ac:dyDescent="0.25">
      <c r="B41" s="40" t="s">
        <v>149</v>
      </c>
      <c r="C41" s="41" t="s">
        <v>72</v>
      </c>
      <c r="D41" s="82" t="s">
        <v>45</v>
      </c>
      <c r="E41" s="83">
        <v>8715</v>
      </c>
      <c r="F41" s="147">
        <v>0</v>
      </c>
      <c r="G41" s="107"/>
      <c r="H41" s="86">
        <f>E41*F41</f>
        <v>0</v>
      </c>
      <c r="I41" t="str">
        <f t="shared" si="1"/>
        <v/>
      </c>
      <c r="M41" s="183">
        <v>130.24</v>
      </c>
      <c r="N41" s="20"/>
      <c r="O41" s="20"/>
      <c r="P41" s="20"/>
      <c r="Q41" s="20"/>
      <c r="R41" s="20"/>
    </row>
    <row r="42" spans="2:19" x14ac:dyDescent="0.25">
      <c r="B42" s="40" t="s">
        <v>150</v>
      </c>
      <c r="C42" s="41" t="s">
        <v>73</v>
      </c>
      <c r="D42" s="82" t="s">
        <v>45</v>
      </c>
      <c r="E42" s="83">
        <v>1625</v>
      </c>
      <c r="F42" s="142">
        <v>0</v>
      </c>
      <c r="G42" s="85"/>
      <c r="H42" s="86">
        <f t="shared" ref="H42:H44" si="4">E42*F42</f>
        <v>0</v>
      </c>
      <c r="I42" t="str">
        <f t="shared" si="1"/>
        <v/>
      </c>
      <c r="M42" s="183">
        <v>101.32</v>
      </c>
      <c r="N42" s="20"/>
      <c r="O42" s="20"/>
      <c r="P42" s="20"/>
      <c r="Q42" s="20"/>
      <c r="R42" s="20"/>
    </row>
    <row r="43" spans="2:19" x14ac:dyDescent="0.25">
      <c r="B43" s="40" t="s">
        <v>151</v>
      </c>
      <c r="C43" s="41" t="s">
        <v>74</v>
      </c>
      <c r="D43" s="82" t="s">
        <v>45</v>
      </c>
      <c r="E43" s="83">
        <v>3150</v>
      </c>
      <c r="F43" s="142">
        <v>0</v>
      </c>
      <c r="G43" s="85"/>
      <c r="H43" s="86">
        <f t="shared" si="4"/>
        <v>0</v>
      </c>
      <c r="I43" t="str">
        <f t="shared" si="1"/>
        <v/>
      </c>
      <c r="M43" s="183">
        <v>72.400000000000006</v>
      </c>
      <c r="N43" s="20"/>
      <c r="O43" s="20"/>
      <c r="P43" s="20"/>
      <c r="Q43" s="20"/>
      <c r="R43" s="20"/>
    </row>
    <row r="44" spans="2:19" ht="15.75" thickBot="1" x14ac:dyDescent="0.3">
      <c r="B44" s="40" t="s">
        <v>152</v>
      </c>
      <c r="C44" s="44" t="s">
        <v>75</v>
      </c>
      <c r="D44" s="87" t="s">
        <v>33</v>
      </c>
      <c r="E44" s="88">
        <v>1</v>
      </c>
      <c r="F44" s="148">
        <v>0</v>
      </c>
      <c r="G44" s="90"/>
      <c r="H44" s="91">
        <f t="shared" si="4"/>
        <v>0</v>
      </c>
      <c r="I44" t="str">
        <f t="shared" si="1"/>
        <v/>
      </c>
      <c r="M44" s="186">
        <v>42000</v>
      </c>
      <c r="N44" s="20"/>
      <c r="O44" s="20"/>
      <c r="P44" s="20"/>
      <c r="Q44" s="20"/>
      <c r="R44" s="20"/>
      <c r="S44" s="20"/>
    </row>
    <row r="45" spans="2:19" x14ac:dyDescent="0.25">
      <c r="B45" s="101">
        <v>6</v>
      </c>
      <c r="C45" s="102" t="s">
        <v>76</v>
      </c>
      <c r="D45" s="103"/>
      <c r="E45" s="104"/>
      <c r="F45" s="104"/>
      <c r="G45" s="105">
        <f>G4+G13+G30+G37+G40</f>
        <v>0</v>
      </c>
      <c r="H45" s="106">
        <f>H4+H13+H30+H37+H40</f>
        <v>4122032.4243142498</v>
      </c>
      <c r="M45" s="190"/>
      <c r="N45" s="20"/>
      <c r="O45" s="20"/>
      <c r="P45" s="20"/>
      <c r="Q45" s="20"/>
      <c r="R45" s="20"/>
      <c r="S45" s="20"/>
    </row>
    <row r="46" spans="2:19" x14ac:dyDescent="0.25">
      <c r="B46" s="40">
        <v>7</v>
      </c>
      <c r="C46" s="42" t="s">
        <v>116</v>
      </c>
      <c r="D46" s="82" t="s">
        <v>77</v>
      </c>
      <c r="E46" s="83"/>
      <c r="F46" s="149">
        <v>0</v>
      </c>
      <c r="G46" s="85">
        <f>G45*F46</f>
        <v>0</v>
      </c>
      <c r="H46" s="86">
        <f>H45*F46</f>
        <v>0</v>
      </c>
      <c r="I46" t="str">
        <f t="shared" si="1"/>
        <v/>
      </c>
      <c r="K46" s="21"/>
      <c r="L46" s="21"/>
      <c r="M46" s="191">
        <v>0.05</v>
      </c>
      <c r="N46" s="21"/>
      <c r="O46" s="21"/>
      <c r="P46" s="20"/>
      <c r="Q46" s="20"/>
      <c r="R46" s="20"/>
      <c r="S46" s="20"/>
    </row>
    <row r="47" spans="2:19" x14ac:dyDescent="0.25">
      <c r="B47" s="100">
        <v>8</v>
      </c>
      <c r="C47" s="99" t="s">
        <v>78</v>
      </c>
      <c r="D47" s="94"/>
      <c r="E47" s="95"/>
      <c r="F47" s="95"/>
      <c r="G47" s="96">
        <f>SUM(G45:G46)</f>
        <v>0</v>
      </c>
      <c r="H47" s="97">
        <f>SUM(H45:H46)</f>
        <v>4122032.4243142498</v>
      </c>
      <c r="K47" s="21"/>
      <c r="L47" s="21"/>
      <c r="M47" s="191"/>
      <c r="N47" s="21"/>
      <c r="O47" s="21"/>
      <c r="P47" s="20"/>
      <c r="Q47" s="20"/>
      <c r="R47" s="20"/>
      <c r="S47" s="20"/>
    </row>
    <row r="48" spans="2:19" x14ac:dyDescent="0.25">
      <c r="B48" s="40">
        <v>9</v>
      </c>
      <c r="C48" s="41" t="s">
        <v>79</v>
      </c>
      <c r="D48" s="94"/>
      <c r="E48" s="95"/>
      <c r="F48" s="95"/>
      <c r="G48" s="85"/>
      <c r="H48" s="86">
        <v>70000</v>
      </c>
      <c r="J48" s="31"/>
      <c r="K48" s="31"/>
      <c r="L48" s="31"/>
      <c r="M48" s="192"/>
      <c r="N48" s="31"/>
      <c r="O48" s="31"/>
    </row>
    <row r="49" spans="2:21" x14ac:dyDescent="0.25">
      <c r="B49" s="100">
        <v>10</v>
      </c>
      <c r="C49" s="99" t="s">
        <v>80</v>
      </c>
      <c r="D49" s="94"/>
      <c r="E49" s="95"/>
      <c r="F49" s="95"/>
      <c r="G49" s="96">
        <f>SUM(G47:G48)</f>
        <v>0</v>
      </c>
      <c r="H49" s="97">
        <f>SUM(H47:H48)</f>
        <v>4192032.4243142498</v>
      </c>
      <c r="J49" s="31"/>
      <c r="K49" s="31"/>
      <c r="L49" s="31"/>
      <c r="M49" s="192"/>
      <c r="N49" s="31"/>
      <c r="O49" s="31"/>
    </row>
    <row r="50" spans="2:21" x14ac:dyDescent="0.25">
      <c r="B50" s="40">
        <v>11</v>
      </c>
      <c r="C50" s="42" t="s">
        <v>153</v>
      </c>
      <c r="D50" s="94" t="s">
        <v>77</v>
      </c>
      <c r="E50" s="95"/>
      <c r="F50" s="149">
        <v>0</v>
      </c>
      <c r="G50" s="96">
        <f>G49*F50</f>
        <v>0</v>
      </c>
      <c r="H50" s="97">
        <f>H49*F50</f>
        <v>0</v>
      </c>
      <c r="I50" t="str">
        <f t="shared" si="1"/>
        <v/>
      </c>
      <c r="J50" s="31"/>
      <c r="K50" s="34"/>
      <c r="L50" s="34"/>
      <c r="M50" s="192">
        <v>0.155</v>
      </c>
      <c r="N50" s="34"/>
      <c r="O50" s="34"/>
    </row>
    <row r="51" spans="2:21" x14ac:dyDescent="0.25">
      <c r="B51" s="92">
        <v>12</v>
      </c>
      <c r="C51" s="99" t="s">
        <v>81</v>
      </c>
      <c r="D51" s="94"/>
      <c r="E51" s="95"/>
      <c r="F51" s="98"/>
      <c r="G51" s="96">
        <f>SUM(G49:G50)</f>
        <v>0</v>
      </c>
      <c r="H51" s="97">
        <f>SUM(H49:H50)</f>
        <v>4192032.4243142498</v>
      </c>
      <c r="J51" s="31"/>
      <c r="K51" s="34"/>
      <c r="L51" s="34"/>
      <c r="M51" s="192"/>
      <c r="N51" s="34"/>
      <c r="O51" s="34"/>
    </row>
    <row r="52" spans="2:21" x14ac:dyDescent="0.25">
      <c r="B52" s="40">
        <v>13</v>
      </c>
      <c r="C52" s="42" t="s">
        <v>82</v>
      </c>
      <c r="D52" s="82" t="s">
        <v>77</v>
      </c>
      <c r="E52" s="83"/>
      <c r="F52" s="149">
        <v>0</v>
      </c>
      <c r="G52" s="85">
        <f>G51*F52</f>
        <v>0</v>
      </c>
      <c r="H52" s="86">
        <f>H51*F52</f>
        <v>0</v>
      </c>
      <c r="I52" t="str">
        <f t="shared" si="1"/>
        <v/>
      </c>
      <c r="K52" s="21"/>
      <c r="L52" s="21"/>
      <c r="M52" s="191">
        <v>3.5000000000000003E-2</v>
      </c>
      <c r="N52" s="21"/>
      <c r="O52" s="21"/>
    </row>
    <row r="53" spans="2:21" x14ac:dyDescent="0.25">
      <c r="B53" s="92">
        <v>14</v>
      </c>
      <c r="C53" s="93" t="s">
        <v>83</v>
      </c>
      <c r="D53" s="94"/>
      <c r="E53" s="95"/>
      <c r="F53" s="95"/>
      <c r="G53" s="96">
        <f>SUM(G51:G52)</f>
        <v>0</v>
      </c>
      <c r="H53" s="97">
        <f>SUM(H51:H52)</f>
        <v>4192032.4243142498</v>
      </c>
      <c r="K53" s="21"/>
      <c r="L53" s="21"/>
      <c r="M53" s="191"/>
      <c r="N53" s="21"/>
      <c r="O53" s="21"/>
    </row>
    <row r="54" spans="2:21" x14ac:dyDescent="0.25">
      <c r="B54" s="40">
        <v>15</v>
      </c>
      <c r="C54" s="41" t="s">
        <v>84</v>
      </c>
      <c r="D54" s="82" t="s">
        <v>77</v>
      </c>
      <c r="E54" s="83"/>
      <c r="F54" s="98">
        <v>1.7000000000000001E-2</v>
      </c>
      <c r="G54" s="85"/>
      <c r="H54" s="86">
        <f>(H53+G53)*F54</f>
        <v>71264.551213342245</v>
      </c>
      <c r="M54" s="191"/>
    </row>
    <row r="55" spans="2:21" x14ac:dyDescent="0.25">
      <c r="B55" s="40">
        <v>16</v>
      </c>
      <c r="C55" s="41" t="s">
        <v>85</v>
      </c>
      <c r="D55" s="82" t="s">
        <v>77</v>
      </c>
      <c r="E55" s="83"/>
      <c r="F55" s="149">
        <v>0</v>
      </c>
      <c r="G55" s="85"/>
      <c r="H55" s="86">
        <f>H54*F55</f>
        <v>0</v>
      </c>
      <c r="I55" t="str">
        <f t="shared" si="1"/>
        <v/>
      </c>
      <c r="M55" s="191">
        <v>7.0000000000000007E-2</v>
      </c>
    </row>
    <row r="56" spans="2:21" x14ac:dyDescent="0.25">
      <c r="B56" s="92">
        <v>17</v>
      </c>
      <c r="C56" s="93" t="s">
        <v>86</v>
      </c>
      <c r="D56" s="94"/>
      <c r="E56" s="95"/>
      <c r="F56" s="95"/>
      <c r="G56" s="96"/>
      <c r="H56" s="97">
        <f>SUM(H54:H55)</f>
        <v>71264.551213342245</v>
      </c>
      <c r="J56" s="21"/>
      <c r="K56" s="21"/>
      <c r="L56" s="21"/>
      <c r="M56" s="15"/>
    </row>
    <row r="57" spans="2:21" ht="30.75" customHeight="1" x14ac:dyDescent="0.25">
      <c r="B57" s="172">
        <v>18</v>
      </c>
      <c r="C57" s="171" t="s">
        <v>111</v>
      </c>
      <c r="D57" s="173"/>
      <c r="E57" s="174"/>
      <c r="F57" s="177">
        <v>0</v>
      </c>
      <c r="G57" s="175"/>
      <c r="H57" s="176">
        <f>F57</f>
        <v>0</v>
      </c>
      <c r="I57" t="str">
        <f t="shared" si="1"/>
        <v/>
      </c>
      <c r="J57" s="31"/>
      <c r="K57" s="31"/>
      <c r="L57" s="31"/>
      <c r="M57" s="193">
        <v>541176.75</v>
      </c>
      <c r="O57" s="32"/>
    </row>
    <row r="58" spans="2:21" x14ac:dyDescent="0.25">
      <c r="B58" s="92">
        <v>19</v>
      </c>
      <c r="C58" s="93" t="s">
        <v>87</v>
      </c>
      <c r="D58" s="94"/>
      <c r="E58" s="95"/>
      <c r="F58" s="95"/>
      <c r="G58" s="96">
        <f>G53+G56+G57</f>
        <v>0</v>
      </c>
      <c r="H58" s="97">
        <f>H53+H56+H57</f>
        <v>4263296.975527592</v>
      </c>
      <c r="M58" s="15"/>
    </row>
    <row r="59" spans="2:21" x14ac:dyDescent="0.25">
      <c r="B59" s="40">
        <v>20</v>
      </c>
      <c r="C59" s="41" t="s">
        <v>88</v>
      </c>
      <c r="D59" s="82" t="s">
        <v>77</v>
      </c>
      <c r="E59" s="83"/>
      <c r="F59" s="84">
        <v>0.1</v>
      </c>
      <c r="G59" s="85">
        <f>G58*F59</f>
        <v>0</v>
      </c>
      <c r="H59" s="86"/>
      <c r="K59" s="21"/>
      <c r="L59" s="21"/>
      <c r="M59" s="193"/>
      <c r="N59" s="21"/>
      <c r="O59" s="21"/>
      <c r="T59" s="20"/>
      <c r="U59" s="20"/>
    </row>
    <row r="60" spans="2:21" ht="15.75" thickBot="1" x14ac:dyDescent="0.3">
      <c r="B60" s="47">
        <v>21</v>
      </c>
      <c r="C60" s="48" t="s">
        <v>89</v>
      </c>
      <c r="D60" s="87" t="s">
        <v>77</v>
      </c>
      <c r="E60" s="88"/>
      <c r="F60" s="89">
        <v>0.21</v>
      </c>
      <c r="G60" s="90"/>
      <c r="H60" s="91">
        <f>H58*F60</f>
        <v>895292.36486079427</v>
      </c>
      <c r="L60" s="21"/>
      <c r="M60" s="193"/>
      <c r="N60" s="21"/>
      <c r="O60" s="21"/>
      <c r="T60" s="32"/>
      <c r="U60" s="32"/>
    </row>
    <row r="61" spans="2:21" ht="15.75" thickBot="1" x14ac:dyDescent="0.3">
      <c r="B61" s="77">
        <v>22</v>
      </c>
      <c r="C61" s="78" t="s">
        <v>90</v>
      </c>
      <c r="D61" s="79"/>
      <c r="E61" s="165"/>
      <c r="F61" s="166"/>
      <c r="G61" s="167">
        <f>G58+G59+G60</f>
        <v>0</v>
      </c>
      <c r="H61" s="168">
        <f>H58+H59+H60</f>
        <v>5158589.3403883865</v>
      </c>
      <c r="J61" s="35"/>
      <c r="K61" s="35"/>
      <c r="L61" s="35"/>
      <c r="M61" s="35"/>
      <c r="N61" s="35"/>
      <c r="O61" s="35"/>
      <c r="Q61" s="21"/>
      <c r="U61" s="21"/>
    </row>
    <row r="62" spans="2:21" ht="16.5" thickBot="1" x14ac:dyDescent="0.3">
      <c r="B62" s="38"/>
      <c r="C62" s="38"/>
      <c r="D62" s="49"/>
      <c r="E62" s="201" t="s">
        <v>108</v>
      </c>
      <c r="F62" s="202"/>
      <c r="G62" s="202"/>
      <c r="H62" s="169">
        <f>SUM(G61:H61)</f>
        <v>5158589.3403883865</v>
      </c>
      <c r="I62" s="21"/>
    </row>
    <row r="63" spans="2:21" ht="16.5" thickBot="1" x14ac:dyDescent="0.3">
      <c r="E63" s="199" t="s">
        <v>107</v>
      </c>
      <c r="F63" s="200"/>
      <c r="G63" s="200"/>
      <c r="H63" s="170">
        <f>H62*8</f>
        <v>41268714.723107092</v>
      </c>
    </row>
    <row r="64" spans="2:21" x14ac:dyDescent="0.25">
      <c r="B64" s="16" t="s">
        <v>115</v>
      </c>
    </row>
    <row r="65" spans="2:2" x14ac:dyDescent="0.25">
      <c r="B65" s="16" t="s">
        <v>110</v>
      </c>
    </row>
  </sheetData>
  <sheetProtection algorithmName="SHA-512" hashValue="c5Htd+qL8w58J8bDCdFhzklBi3iOTCFi5jqUjsOB0s0F3Zj7aY1deMXrgrsdjjzCeey0j0Qp0uAp/qNlmcYNmw==" saltValue="ysnTvKYWiGN7WJdY419jew==" spinCount="100000" sheet="1" objects="1" scenarios="1"/>
  <mergeCells count="4">
    <mergeCell ref="D2:E2"/>
    <mergeCell ref="G2:H2"/>
    <mergeCell ref="E63:G63"/>
    <mergeCell ref="E62:G62"/>
  </mergeCells>
  <conditionalFormatting sqref="I4:I60">
    <cfRule type="notContainsBlanks" dxfId="0" priority="1">
      <formula>LEN(TRIM(I4))&gt;0</formula>
    </cfRule>
  </conditionalFormatting>
  <dataValidations count="2">
    <dataValidation type="decimal" allowBlank="1" showInputMessage="1" showErrorMessage="1" sqref="F14:F29 F33:F35 F38 F41:F44 F46 F50 F52 F55 F57 F7:F12" xr:uid="{00000000-0002-0000-0000-000000000000}">
      <formula1>-0.000000000001</formula1>
      <formula2>1E+22</formula2>
    </dataValidation>
    <dataValidation type="decimal" allowBlank="1" showInputMessage="1" showErrorMessage="1" sqref="F6" xr:uid="{00000000-0002-0000-0000-000001000000}">
      <formula1>-0.000000000001</formula1>
      <formula2>M6</formula2>
    </dataValidation>
  </dataValidations>
  <pageMargins left="0.7" right="0.7" top="0.75" bottom="0.75" header="0.3" footer="0.3"/>
  <pageSetup paperSize="9" scale="6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H17"/>
  <sheetViews>
    <sheetView topLeftCell="A4" zoomScale="115" zoomScaleNormal="115" workbookViewId="0">
      <selection activeCell="F12" sqref="F12"/>
    </sheetView>
  </sheetViews>
  <sheetFormatPr baseColWidth="10" defaultRowHeight="15" x14ac:dyDescent="0.25"/>
  <cols>
    <col min="2" max="2" width="7.42578125" customWidth="1"/>
    <col min="3" max="3" width="53.28515625" customWidth="1"/>
    <col min="4" max="4" width="5.28515625" customWidth="1"/>
    <col min="5" max="5" width="11.28515625" customWidth="1"/>
    <col min="6" max="6" width="18.140625" customWidth="1"/>
    <col min="7" max="7" width="17.28515625" customWidth="1"/>
    <col min="8" max="8" width="17.5703125" customWidth="1"/>
  </cols>
  <sheetData>
    <row r="4" spans="2:8" ht="15.75" thickBot="1" x14ac:dyDescent="0.3">
      <c r="B4" s="16"/>
      <c r="C4" s="16"/>
      <c r="D4" s="75"/>
      <c r="E4" s="75"/>
      <c r="H4" s="74"/>
    </row>
    <row r="5" spans="2:8" x14ac:dyDescent="0.25">
      <c r="B5" s="101" t="s">
        <v>31</v>
      </c>
      <c r="C5" s="206" t="s">
        <v>32</v>
      </c>
      <c r="D5" s="206"/>
      <c r="E5" s="206"/>
      <c r="F5" s="150" t="s">
        <v>30</v>
      </c>
    </row>
    <row r="6" spans="2:8" x14ac:dyDescent="0.25">
      <c r="B6" s="92">
        <v>3</v>
      </c>
      <c r="C6" s="207" t="s">
        <v>102</v>
      </c>
      <c r="D6" s="207"/>
      <c r="E6" s="207"/>
      <c r="F6" s="97">
        <f>SUM(F7:F9)</f>
        <v>4072032.4243142498</v>
      </c>
    </row>
    <row r="7" spans="2:8" x14ac:dyDescent="0.25">
      <c r="B7" s="40" t="s">
        <v>141</v>
      </c>
      <c r="C7" s="204" t="s">
        <v>65</v>
      </c>
      <c r="D7" s="204"/>
      <c r="E7" s="204"/>
      <c r="F7" s="91">
        <v>1012670.71650075</v>
      </c>
    </row>
    <row r="8" spans="2:8" x14ac:dyDescent="0.25">
      <c r="B8" s="40" t="s">
        <v>142</v>
      </c>
      <c r="C8" s="204" t="s">
        <v>66</v>
      </c>
      <c r="D8" s="204"/>
      <c r="E8" s="204"/>
      <c r="F8" s="86">
        <v>2534592.7168749999</v>
      </c>
    </row>
    <row r="9" spans="2:8" ht="15.75" thickBot="1" x14ac:dyDescent="0.3">
      <c r="B9" s="43" t="s">
        <v>146</v>
      </c>
      <c r="C9" s="205" t="s">
        <v>67</v>
      </c>
      <c r="D9" s="205"/>
      <c r="E9" s="205"/>
      <c r="F9" s="194">
        <v>524768.99093850004</v>
      </c>
    </row>
    <row r="10" spans="2:8" ht="15.75" thickBot="1" x14ac:dyDescent="0.3">
      <c r="B10" s="37"/>
      <c r="C10" s="70"/>
      <c r="D10" s="71"/>
      <c r="E10" s="72"/>
      <c r="F10" s="72"/>
      <c r="G10" s="36"/>
      <c r="H10" s="73"/>
    </row>
    <row r="11" spans="2:8" ht="15.75" thickBot="1" x14ac:dyDescent="0.3">
      <c r="F11" s="151" t="s">
        <v>104</v>
      </c>
    </row>
    <row r="12" spans="2:8" ht="15.75" thickBot="1" x14ac:dyDescent="0.3">
      <c r="B12" s="208" t="s">
        <v>103</v>
      </c>
      <c r="C12" s="209"/>
      <c r="D12" s="152" t="s">
        <v>77</v>
      </c>
      <c r="E12" s="153">
        <v>0</v>
      </c>
      <c r="F12" s="81">
        <f>F6*(1-E12)</f>
        <v>4072032.4243142498</v>
      </c>
    </row>
    <row r="14" spans="2:8" ht="33" customHeight="1" x14ac:dyDescent="0.25">
      <c r="B14" s="203" t="s">
        <v>105</v>
      </c>
      <c r="C14" s="203"/>
      <c r="D14" s="203"/>
      <c r="E14" s="203"/>
      <c r="F14" s="203"/>
      <c r="G14" s="76"/>
      <c r="H14" s="76"/>
    </row>
    <row r="15" spans="2:8" ht="45.75" customHeight="1" x14ac:dyDescent="0.25">
      <c r="B15" s="203" t="s">
        <v>106</v>
      </c>
      <c r="C15" s="203"/>
      <c r="D15" s="203"/>
      <c r="E15" s="203"/>
      <c r="F15" s="203"/>
      <c r="G15" s="76"/>
      <c r="H15" s="76"/>
    </row>
    <row r="16" spans="2:8" ht="45.75" customHeight="1" x14ac:dyDescent="0.25">
      <c r="B16" s="203" t="s">
        <v>154</v>
      </c>
      <c r="C16" s="203"/>
      <c r="D16" s="203"/>
      <c r="E16" s="203"/>
      <c r="F16" s="203"/>
      <c r="G16" s="76"/>
      <c r="H16" s="76"/>
    </row>
    <row r="17" ht="15" customHeight="1" x14ac:dyDescent="0.25"/>
  </sheetData>
  <sheetProtection algorithmName="SHA-512" hashValue="1JcGvVFTbXWWNuwv/KogMX/afuRSnBhMY6hjybRccKst7BeUgAjiaEjhSHGTkIv8OJpcP5WEDVl2BSFr1xugbw==" saltValue="tPUDna4hMWsTy7Zz6o2WOg==" spinCount="100000" sheet="1" objects="1" scenarios="1"/>
  <mergeCells count="9">
    <mergeCell ref="B16:F16"/>
    <mergeCell ref="C7:E7"/>
    <mergeCell ref="C8:E8"/>
    <mergeCell ref="C9:E9"/>
    <mergeCell ref="C5:E5"/>
    <mergeCell ref="C6:E6"/>
    <mergeCell ref="B12:C12"/>
    <mergeCell ref="B14:F14"/>
    <mergeCell ref="B15:F15"/>
  </mergeCells>
  <dataValidations count="1">
    <dataValidation type="decimal" allowBlank="1" showInputMessage="1" showErrorMessage="1" error="EL VALOR HA D'ESTAR ENTRE EL 0 I EL 100%" sqref="E12" xr:uid="{00000000-0002-0000-0100-000000000000}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63"/>
  <sheetViews>
    <sheetView workbookViewId="0">
      <selection activeCell="F14" sqref="F14"/>
    </sheetView>
  </sheetViews>
  <sheetFormatPr baseColWidth="10" defaultColWidth="9.140625" defaultRowHeight="15" x14ac:dyDescent="0.25"/>
  <cols>
    <col min="5" max="7" width="12.7109375" customWidth="1"/>
  </cols>
  <sheetData>
    <row r="1" spans="2:8" ht="15.75" thickBot="1" x14ac:dyDescent="0.3"/>
    <row r="2" spans="2:8" x14ac:dyDescent="0.25">
      <c r="B2" s="51"/>
      <c r="C2" s="52"/>
      <c r="D2" s="52"/>
      <c r="E2" s="53"/>
      <c r="F2" s="53"/>
      <c r="G2" s="53"/>
      <c r="H2" s="54"/>
    </row>
    <row r="3" spans="2:8" x14ac:dyDescent="0.25">
      <c r="B3" s="55"/>
      <c r="C3" s="211" t="s">
        <v>93</v>
      </c>
      <c r="D3" s="212"/>
      <c r="E3" s="215" t="s">
        <v>9</v>
      </c>
      <c r="F3" s="215"/>
      <c r="G3" s="215"/>
      <c r="H3" s="56"/>
    </row>
    <row r="4" spans="2:8" x14ac:dyDescent="0.25">
      <c r="B4" s="55"/>
      <c r="C4" s="213"/>
      <c r="D4" s="214"/>
      <c r="E4" s="155" t="s">
        <v>6</v>
      </c>
      <c r="F4" s="155" t="s">
        <v>7</v>
      </c>
      <c r="G4" s="155" t="s">
        <v>20</v>
      </c>
      <c r="H4" s="56"/>
    </row>
    <row r="5" spans="2:8" x14ac:dyDescent="0.25">
      <c r="B5" s="55"/>
      <c r="C5" s="210" t="s">
        <v>10</v>
      </c>
      <c r="D5" s="210"/>
      <c r="E5" s="155">
        <v>2</v>
      </c>
      <c r="F5" s="160">
        <v>0</v>
      </c>
      <c r="G5" s="155">
        <f>E5*F5</f>
        <v>0</v>
      </c>
      <c r="H5" s="56"/>
    </row>
    <row r="6" spans="2:8" x14ac:dyDescent="0.25">
      <c r="B6" s="55"/>
      <c r="C6" s="210" t="s">
        <v>11</v>
      </c>
      <c r="D6" s="210"/>
      <c r="E6" s="155">
        <v>0</v>
      </c>
      <c r="F6" s="160">
        <v>0</v>
      </c>
      <c r="G6" s="155">
        <f>E6*F6</f>
        <v>0</v>
      </c>
      <c r="H6" s="56"/>
    </row>
    <row r="7" spans="2:8" x14ac:dyDescent="0.25">
      <c r="B7" s="55"/>
      <c r="C7" s="210" t="s">
        <v>5</v>
      </c>
      <c r="D7" s="210"/>
      <c r="E7" s="1"/>
      <c r="F7" s="154">
        <f>SUM(F5:F6)</f>
        <v>0</v>
      </c>
      <c r="G7" s="155">
        <f>SUM(G5:G6)</f>
        <v>0</v>
      </c>
      <c r="H7" s="56"/>
    </row>
    <row r="8" spans="2:8" ht="15.75" thickBot="1" x14ac:dyDescent="0.3">
      <c r="B8" s="55"/>
      <c r="E8" s="1"/>
      <c r="F8" s="1"/>
      <c r="G8" s="1"/>
      <c r="H8" s="56"/>
    </row>
    <row r="9" spans="2:8" ht="15.75" thickBot="1" x14ac:dyDescent="0.3">
      <c r="B9" s="55"/>
      <c r="F9" s="158" t="s">
        <v>94</v>
      </c>
      <c r="G9" s="159" t="e">
        <f>ROUND(G7/F7,2)</f>
        <v>#DIV/0!</v>
      </c>
      <c r="H9" s="56"/>
    </row>
    <row r="10" spans="2:8" ht="15.75" thickBot="1" x14ac:dyDescent="0.3">
      <c r="B10" s="58"/>
      <c r="C10" s="59"/>
      <c r="D10" s="60"/>
      <c r="E10" s="61"/>
      <c r="F10" s="61"/>
      <c r="G10" s="62"/>
      <c r="H10" s="63"/>
    </row>
    <row r="13" spans="2:8" x14ac:dyDescent="0.25">
      <c r="B13" s="20"/>
    </row>
    <row r="20" ht="15.75" customHeight="1" x14ac:dyDescent="0.25"/>
    <row r="51" ht="15" customHeight="1" x14ac:dyDescent="0.25"/>
    <row r="63" ht="30" customHeight="1" x14ac:dyDescent="0.25"/>
  </sheetData>
  <sheetProtection algorithmName="SHA-512" hashValue="UnFuGF57rZW9kKzXcmQojIazO/i5ZxvN+FG7iUAQTtK7PGJELGCbFGGYxesY71v007MZ6xatlBgLyDQlF7KeSw==" saltValue="7wvL/ZH3aGnr/7gIfqaW3w==" spinCount="100000" sheet="1" objects="1" scenarios="1"/>
  <mergeCells count="5">
    <mergeCell ref="C6:D6"/>
    <mergeCell ref="C7:D7"/>
    <mergeCell ref="C3:D4"/>
    <mergeCell ref="E3:G3"/>
    <mergeCell ref="C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30"/>
  <sheetViews>
    <sheetView workbookViewId="0">
      <selection activeCell="F24" sqref="F24"/>
    </sheetView>
  </sheetViews>
  <sheetFormatPr baseColWidth="10" defaultColWidth="9.140625" defaultRowHeight="15" x14ac:dyDescent="0.25"/>
  <cols>
    <col min="2" max="2" width="3.140625" customWidth="1"/>
    <col min="3" max="3" width="10.7109375" customWidth="1"/>
    <col min="4" max="4" width="11.85546875" customWidth="1"/>
    <col min="5" max="5" width="7.85546875" style="1" customWidth="1"/>
    <col min="6" max="6" width="13.85546875" style="1" customWidth="1"/>
    <col min="7" max="7" width="15" style="1" customWidth="1"/>
    <col min="8" max="8" width="3.28515625" style="1" customWidth="1"/>
    <col min="9" max="9" width="6.140625" style="1" customWidth="1"/>
    <col min="10" max="10" width="13.28515625" style="1" customWidth="1"/>
    <col min="11" max="11" width="11.28515625" customWidth="1"/>
    <col min="12" max="12" width="5.140625" customWidth="1"/>
  </cols>
  <sheetData>
    <row r="1" spans="2:10" ht="15.75" thickBot="1" x14ac:dyDescent="0.3">
      <c r="C1" s="4"/>
      <c r="E1" s="3"/>
      <c r="F1" s="3"/>
    </row>
    <row r="2" spans="2:10" x14ac:dyDescent="0.25">
      <c r="B2" s="51"/>
      <c r="C2" s="52"/>
      <c r="D2" s="52"/>
      <c r="E2" s="53"/>
      <c r="F2" s="53"/>
      <c r="G2" s="53"/>
      <c r="H2" s="54"/>
    </row>
    <row r="3" spans="2:10" x14ac:dyDescent="0.25">
      <c r="B3" s="55"/>
      <c r="C3" s="217" t="s">
        <v>25</v>
      </c>
      <c r="D3" s="217"/>
      <c r="E3" s="218" t="s">
        <v>24</v>
      </c>
      <c r="F3" s="219"/>
      <c r="G3" s="220"/>
      <c r="H3" s="64"/>
      <c r="I3"/>
      <c r="J3" s="2"/>
    </row>
    <row r="4" spans="2:10" x14ac:dyDescent="0.25">
      <c r="B4" s="55"/>
      <c r="C4" s="217"/>
      <c r="D4" s="217"/>
      <c r="E4" s="155" t="s">
        <v>6</v>
      </c>
      <c r="F4" s="155" t="s">
        <v>7</v>
      </c>
      <c r="G4" s="155" t="s">
        <v>20</v>
      </c>
      <c r="H4" s="64"/>
      <c r="I4"/>
      <c r="J4"/>
    </row>
    <row r="5" spans="2:10" x14ac:dyDescent="0.25">
      <c r="B5" s="55"/>
      <c r="C5" s="216" t="s">
        <v>14</v>
      </c>
      <c r="D5" s="162" t="s">
        <v>15</v>
      </c>
      <c r="E5" s="155">
        <v>2</v>
      </c>
      <c r="F5" s="160">
        <v>0</v>
      </c>
      <c r="G5" s="155">
        <f>E5*F5</f>
        <v>0</v>
      </c>
      <c r="H5" s="64"/>
      <c r="I5"/>
      <c r="J5"/>
    </row>
    <row r="6" spans="2:10" x14ac:dyDescent="0.25">
      <c r="B6" s="55"/>
      <c r="C6" s="216"/>
      <c r="D6" s="156" t="s">
        <v>27</v>
      </c>
      <c r="E6" s="155">
        <v>0</v>
      </c>
      <c r="F6" s="160">
        <v>0</v>
      </c>
      <c r="G6" s="155">
        <f t="shared" ref="G6:G10" si="0">E6*F6</f>
        <v>0</v>
      </c>
      <c r="H6" s="64"/>
      <c r="I6"/>
      <c r="J6"/>
    </row>
    <row r="7" spans="2:10" ht="15.75" customHeight="1" x14ac:dyDescent="0.25">
      <c r="B7" s="55"/>
      <c r="C7" s="216" t="s">
        <v>19</v>
      </c>
      <c r="D7" s="162" t="s">
        <v>17</v>
      </c>
      <c r="E7" s="155">
        <v>2</v>
      </c>
      <c r="F7" s="160">
        <v>0</v>
      </c>
      <c r="G7" s="155">
        <f t="shared" si="0"/>
        <v>0</v>
      </c>
      <c r="H7" s="64"/>
      <c r="I7"/>
      <c r="J7"/>
    </row>
    <row r="8" spans="2:10" x14ac:dyDescent="0.25">
      <c r="B8" s="55"/>
      <c r="C8" s="216"/>
      <c r="D8" s="156" t="s">
        <v>28</v>
      </c>
      <c r="E8" s="155">
        <v>0</v>
      </c>
      <c r="F8" s="160">
        <v>0</v>
      </c>
      <c r="G8" s="155">
        <f t="shared" si="0"/>
        <v>0</v>
      </c>
      <c r="H8" s="64"/>
      <c r="I8"/>
      <c r="J8"/>
    </row>
    <row r="9" spans="2:10" x14ac:dyDescent="0.25">
      <c r="B9" s="55"/>
      <c r="C9" s="216" t="s">
        <v>13</v>
      </c>
      <c r="D9" s="162" t="s">
        <v>18</v>
      </c>
      <c r="E9" s="155">
        <v>2</v>
      </c>
      <c r="F9" s="160">
        <v>0</v>
      </c>
      <c r="G9" s="155">
        <f t="shared" si="0"/>
        <v>0</v>
      </c>
      <c r="H9" s="64"/>
      <c r="I9"/>
      <c r="J9"/>
    </row>
    <row r="10" spans="2:10" x14ac:dyDescent="0.25">
      <c r="B10" s="55"/>
      <c r="C10" s="216"/>
      <c r="D10" s="156" t="s">
        <v>16</v>
      </c>
      <c r="E10" s="155">
        <v>0</v>
      </c>
      <c r="F10" s="160">
        <v>0</v>
      </c>
      <c r="G10" s="155">
        <f t="shared" si="0"/>
        <v>0</v>
      </c>
      <c r="H10" s="64"/>
      <c r="I10"/>
      <c r="J10"/>
    </row>
    <row r="11" spans="2:10" x14ac:dyDescent="0.25">
      <c r="B11" s="55"/>
      <c r="C11" s="210" t="s">
        <v>5</v>
      </c>
      <c r="D11" s="210"/>
      <c r="F11" s="154">
        <f>SUM(F5:F10)</f>
        <v>0</v>
      </c>
      <c r="G11" s="154">
        <f>SUM(G5:G10)</f>
        <v>0</v>
      </c>
      <c r="H11" s="64"/>
      <c r="I11"/>
      <c r="J11"/>
    </row>
    <row r="12" spans="2:10" x14ac:dyDescent="0.25">
      <c r="B12" s="55"/>
      <c r="C12" s="50"/>
      <c r="D12" s="50"/>
      <c r="E12" s="57"/>
      <c r="F12" s="57"/>
      <c r="G12" s="57"/>
      <c r="H12" s="64"/>
      <c r="I12"/>
      <c r="J12"/>
    </row>
    <row r="13" spans="2:10" x14ac:dyDescent="0.25">
      <c r="B13" s="55"/>
      <c r="C13" s="50"/>
      <c r="D13" s="50"/>
      <c r="E13" s="65"/>
      <c r="F13" s="4" t="s">
        <v>94</v>
      </c>
      <c r="G13" s="155" t="e">
        <f>ROUND(G11/F11,2)</f>
        <v>#DIV/0!</v>
      </c>
      <c r="H13" s="64"/>
      <c r="I13"/>
      <c r="J13"/>
    </row>
    <row r="14" spans="2:10" ht="15.75" thickBot="1" x14ac:dyDescent="0.3">
      <c r="B14" s="58"/>
      <c r="C14" s="60"/>
      <c r="D14" s="60"/>
      <c r="E14" s="62"/>
      <c r="F14" s="62"/>
      <c r="G14" s="62"/>
      <c r="H14" s="63"/>
    </row>
    <row r="15" spans="2:10" ht="15.75" thickBot="1" x14ac:dyDescent="0.3">
      <c r="B15" s="50"/>
      <c r="C15" s="50"/>
      <c r="D15" s="50"/>
      <c r="E15" s="57"/>
      <c r="F15" s="57"/>
      <c r="G15" s="57"/>
      <c r="H15" s="57"/>
    </row>
    <row r="16" spans="2:10" x14ac:dyDescent="0.25">
      <c r="B16" s="51"/>
      <c r="C16" s="52"/>
      <c r="D16" s="52"/>
      <c r="E16" s="53"/>
      <c r="F16" s="53"/>
      <c r="G16" s="53"/>
      <c r="H16" s="54"/>
    </row>
    <row r="17" spans="2:10" x14ac:dyDescent="0.25">
      <c r="B17" s="55"/>
      <c r="C17" s="217" t="s">
        <v>12</v>
      </c>
      <c r="D17" s="217"/>
      <c r="E17" s="215" t="s">
        <v>23</v>
      </c>
      <c r="F17" s="215"/>
      <c r="G17" s="215"/>
      <c r="H17" s="64"/>
      <c r="I17"/>
      <c r="J17"/>
    </row>
    <row r="18" spans="2:10" x14ac:dyDescent="0.25">
      <c r="B18" s="55"/>
      <c r="C18" s="217"/>
      <c r="D18" s="217"/>
      <c r="E18" s="155" t="s">
        <v>6</v>
      </c>
      <c r="F18" s="155" t="s">
        <v>7</v>
      </c>
      <c r="G18" s="155" t="s">
        <v>20</v>
      </c>
      <c r="H18" s="56"/>
    </row>
    <row r="19" spans="2:10" x14ac:dyDescent="0.25">
      <c r="B19" s="55"/>
      <c r="C19" s="216" t="s">
        <v>14</v>
      </c>
      <c r="D19" s="162" t="s">
        <v>22</v>
      </c>
      <c r="E19" s="155">
        <v>2</v>
      </c>
      <c r="F19" s="160">
        <v>0</v>
      </c>
      <c r="G19" s="155">
        <f>F19*E19</f>
        <v>0</v>
      </c>
      <c r="H19" s="56"/>
    </row>
    <row r="20" spans="2:10" x14ac:dyDescent="0.25">
      <c r="B20" s="55"/>
      <c r="C20" s="216"/>
      <c r="D20" s="162" t="s">
        <v>21</v>
      </c>
      <c r="E20" s="155">
        <v>1</v>
      </c>
      <c r="F20" s="160">
        <v>0</v>
      </c>
      <c r="G20" s="155">
        <f t="shared" ref="G20:G26" si="1">F20*E20</f>
        <v>0</v>
      </c>
      <c r="H20" s="56"/>
    </row>
    <row r="21" spans="2:10" x14ac:dyDescent="0.25">
      <c r="B21" s="55"/>
      <c r="C21" s="216"/>
      <c r="D21" s="156" t="s">
        <v>27</v>
      </c>
      <c r="E21" s="155">
        <v>0</v>
      </c>
      <c r="F21" s="160">
        <v>0</v>
      </c>
      <c r="G21" s="155">
        <f t="shared" si="1"/>
        <v>0</v>
      </c>
      <c r="H21" s="56"/>
    </row>
    <row r="22" spans="2:10" x14ac:dyDescent="0.25">
      <c r="B22" s="55"/>
      <c r="C22" s="216" t="s">
        <v>19</v>
      </c>
      <c r="D22" s="162" t="s">
        <v>18</v>
      </c>
      <c r="E22" s="155">
        <v>2</v>
      </c>
      <c r="F22" s="160">
        <v>0</v>
      </c>
      <c r="G22" s="155">
        <f t="shared" si="1"/>
        <v>0</v>
      </c>
      <c r="H22" s="56"/>
    </row>
    <row r="23" spans="2:10" x14ac:dyDescent="0.25">
      <c r="B23" s="55"/>
      <c r="C23" s="216"/>
      <c r="D23" s="162" t="s">
        <v>16</v>
      </c>
      <c r="E23" s="155">
        <v>1</v>
      </c>
      <c r="F23" s="160">
        <v>0</v>
      </c>
      <c r="G23" s="155">
        <f t="shared" si="1"/>
        <v>0</v>
      </c>
      <c r="H23" s="56"/>
    </row>
    <row r="24" spans="2:10" x14ac:dyDescent="0.25">
      <c r="B24" s="55"/>
      <c r="C24" s="216"/>
      <c r="D24" s="156" t="s">
        <v>28</v>
      </c>
      <c r="E24" s="155">
        <v>0</v>
      </c>
      <c r="F24" s="160">
        <v>0</v>
      </c>
      <c r="G24" s="155">
        <f t="shared" si="1"/>
        <v>0</v>
      </c>
      <c r="H24" s="56"/>
    </row>
    <row r="25" spans="2:10" x14ac:dyDescent="0.25">
      <c r="B25" s="55"/>
      <c r="C25" s="216" t="s">
        <v>13</v>
      </c>
      <c r="D25" s="162" t="s">
        <v>18</v>
      </c>
      <c r="E25" s="155">
        <v>2</v>
      </c>
      <c r="F25" s="160">
        <v>0</v>
      </c>
      <c r="G25" s="155">
        <f t="shared" si="1"/>
        <v>0</v>
      </c>
      <c r="H25" s="56"/>
    </row>
    <row r="26" spans="2:10" x14ac:dyDescent="0.25">
      <c r="B26" s="55"/>
      <c r="C26" s="216"/>
      <c r="D26" s="156" t="s">
        <v>16</v>
      </c>
      <c r="E26" s="155">
        <v>0</v>
      </c>
      <c r="F26" s="160">
        <v>0</v>
      </c>
      <c r="G26" s="155">
        <f t="shared" si="1"/>
        <v>0</v>
      </c>
      <c r="H26" s="56"/>
    </row>
    <row r="27" spans="2:10" x14ac:dyDescent="0.25">
      <c r="B27" s="55"/>
      <c r="C27" s="210" t="s">
        <v>5</v>
      </c>
      <c r="D27" s="210"/>
      <c r="F27" s="155">
        <f>SUM(F19:F26)</f>
        <v>0</v>
      </c>
      <c r="G27" s="155">
        <f>SUM(G19:G26)</f>
        <v>0</v>
      </c>
      <c r="H27" s="56"/>
    </row>
    <row r="28" spans="2:10" x14ac:dyDescent="0.25">
      <c r="B28" s="55"/>
      <c r="C28" s="66"/>
      <c r="D28" s="66"/>
      <c r="E28" s="57"/>
      <c r="F28" s="57"/>
      <c r="G28" s="57"/>
      <c r="H28" s="56"/>
    </row>
    <row r="29" spans="2:10" x14ac:dyDescent="0.25">
      <c r="B29" s="55"/>
      <c r="C29" s="50"/>
      <c r="D29" s="50"/>
      <c r="E29" s="65"/>
      <c r="F29" s="4" t="s">
        <v>94</v>
      </c>
      <c r="G29" s="155" t="e">
        <f>ROUND(G27/F27,2)</f>
        <v>#DIV/0!</v>
      </c>
      <c r="H29" s="56"/>
    </row>
    <row r="30" spans="2:10" ht="15.75" thickBot="1" x14ac:dyDescent="0.3">
      <c r="B30" s="58"/>
      <c r="C30" s="60"/>
      <c r="D30" s="60"/>
      <c r="E30" s="62"/>
      <c r="F30" s="62"/>
      <c r="G30" s="62"/>
      <c r="H30" s="63"/>
    </row>
  </sheetData>
  <sheetProtection algorithmName="SHA-512" hashValue="5RquosA+4t37tg/D5x9LU0T0GXGatVimBltjYcvNKe47Cg2BrvuolNHMKxT4Hjg08phUEfqw7teCT8c7WtS0RA==" saltValue="fih4b7D+H3nPGcXa4CYEdw==" spinCount="100000" sheet="1" objects="1" scenarios="1"/>
  <mergeCells count="12">
    <mergeCell ref="E17:G17"/>
    <mergeCell ref="C3:D4"/>
    <mergeCell ref="E3:G3"/>
    <mergeCell ref="C19:C21"/>
    <mergeCell ref="C22:C24"/>
    <mergeCell ref="C25:C26"/>
    <mergeCell ref="C27:D27"/>
    <mergeCell ref="C5:C6"/>
    <mergeCell ref="C7:C8"/>
    <mergeCell ref="C9:C10"/>
    <mergeCell ref="C11:D11"/>
    <mergeCell ref="C17:D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12"/>
  <sheetViews>
    <sheetView workbookViewId="0">
      <selection activeCell="F8" sqref="F8"/>
    </sheetView>
  </sheetViews>
  <sheetFormatPr baseColWidth="10" defaultColWidth="9.140625" defaultRowHeight="15" x14ac:dyDescent="0.25"/>
  <cols>
    <col min="2" max="2" width="3.140625" customWidth="1"/>
    <col min="3" max="3" width="10.7109375" customWidth="1"/>
    <col min="4" max="4" width="11.85546875" customWidth="1"/>
    <col min="5" max="5" width="7.85546875" style="1" customWidth="1"/>
    <col min="6" max="6" width="13.85546875" style="1" customWidth="1"/>
    <col min="7" max="7" width="15" style="1" customWidth="1"/>
    <col min="8" max="8" width="3.28515625" style="1" customWidth="1"/>
    <col min="9" max="9" width="6.140625" style="1" customWidth="1"/>
    <col min="10" max="10" width="13.28515625" style="1" customWidth="1"/>
    <col min="11" max="11" width="11.28515625" customWidth="1"/>
    <col min="12" max="12" width="5.140625" customWidth="1"/>
  </cols>
  <sheetData>
    <row r="1" spans="2:10" ht="15.75" thickBot="1" x14ac:dyDescent="0.3"/>
    <row r="2" spans="2:10" x14ac:dyDescent="0.25">
      <c r="B2" s="5"/>
      <c r="C2" s="6"/>
      <c r="D2" s="6"/>
      <c r="E2" s="7"/>
      <c r="F2" s="7"/>
      <c r="G2" s="7"/>
      <c r="H2" s="13"/>
    </row>
    <row r="3" spans="2:10" x14ac:dyDescent="0.25">
      <c r="B3" s="8"/>
      <c r="C3" s="211" t="s">
        <v>0</v>
      </c>
      <c r="D3" s="212"/>
      <c r="E3" s="218" t="s">
        <v>26</v>
      </c>
      <c r="F3" s="219"/>
      <c r="G3" s="220"/>
      <c r="H3" s="9"/>
      <c r="I3"/>
      <c r="J3"/>
    </row>
    <row r="4" spans="2:10" x14ac:dyDescent="0.25">
      <c r="B4" s="8"/>
      <c r="C4" s="213"/>
      <c r="D4" s="214"/>
      <c r="E4" s="155" t="s">
        <v>6</v>
      </c>
      <c r="F4" s="155" t="s">
        <v>7</v>
      </c>
      <c r="G4" s="155" t="s">
        <v>20</v>
      </c>
      <c r="H4" s="9"/>
      <c r="I4"/>
      <c r="J4"/>
    </row>
    <row r="5" spans="2:10" x14ac:dyDescent="0.25">
      <c r="B5" s="8"/>
      <c r="C5" s="221" t="s">
        <v>1</v>
      </c>
      <c r="D5" s="222"/>
      <c r="E5" s="155">
        <v>14</v>
      </c>
      <c r="F5" s="160">
        <v>0</v>
      </c>
      <c r="G5" s="155">
        <f>E5*F5</f>
        <v>0</v>
      </c>
      <c r="H5" s="9"/>
      <c r="I5"/>
      <c r="J5"/>
    </row>
    <row r="6" spans="2:10" x14ac:dyDescent="0.25">
      <c r="B6" s="8"/>
      <c r="C6" s="156" t="s">
        <v>2</v>
      </c>
      <c r="D6" s="156" t="s">
        <v>8</v>
      </c>
      <c r="E6" s="155">
        <v>8</v>
      </c>
      <c r="F6" s="160">
        <v>0</v>
      </c>
      <c r="G6" s="155">
        <f t="shared" ref="G6:G8" si="0">E6*F6</f>
        <v>0</v>
      </c>
      <c r="H6" s="9"/>
      <c r="I6"/>
      <c r="J6"/>
    </row>
    <row r="7" spans="2:10" x14ac:dyDescent="0.25">
      <c r="B7" s="8"/>
      <c r="C7" s="156" t="s">
        <v>3</v>
      </c>
      <c r="D7" s="156" t="s">
        <v>8</v>
      </c>
      <c r="E7" s="155">
        <v>4</v>
      </c>
      <c r="F7" s="160">
        <v>0</v>
      </c>
      <c r="G7" s="155">
        <f t="shared" si="0"/>
        <v>0</v>
      </c>
      <c r="H7" s="9"/>
      <c r="I7"/>
      <c r="J7"/>
    </row>
    <row r="8" spans="2:10" x14ac:dyDescent="0.25">
      <c r="B8" s="8"/>
      <c r="C8" s="210" t="s">
        <v>4</v>
      </c>
      <c r="D8" s="210"/>
      <c r="E8" s="163">
        <v>0</v>
      </c>
      <c r="F8" s="160">
        <v>0</v>
      </c>
      <c r="G8" s="155">
        <f t="shared" si="0"/>
        <v>0</v>
      </c>
      <c r="H8" s="9"/>
      <c r="I8"/>
      <c r="J8"/>
    </row>
    <row r="9" spans="2:10" x14ac:dyDescent="0.25">
      <c r="B9" s="8"/>
      <c r="C9" s="210" t="s">
        <v>5</v>
      </c>
      <c r="D9" s="210"/>
      <c r="F9" s="154">
        <f>SUM(F5:F8)</f>
        <v>0</v>
      </c>
      <c r="G9" s="154">
        <f>SUM(G5:G8)</f>
        <v>0</v>
      </c>
      <c r="H9" s="9"/>
      <c r="I9"/>
      <c r="J9"/>
    </row>
    <row r="10" spans="2:10" x14ac:dyDescent="0.25">
      <c r="B10" s="8"/>
      <c r="C10" s="2"/>
      <c r="D10" s="2"/>
      <c r="H10" s="9"/>
      <c r="I10"/>
      <c r="J10"/>
    </row>
    <row r="11" spans="2:10" x14ac:dyDescent="0.25">
      <c r="B11" s="8"/>
      <c r="C11" s="4"/>
      <c r="E11" s="3"/>
      <c r="F11" s="4" t="s">
        <v>94</v>
      </c>
      <c r="G11" s="155" t="e">
        <f>ROUND(G9/F9,2)</f>
        <v>#DIV/0!</v>
      </c>
      <c r="H11" s="9"/>
      <c r="I11"/>
      <c r="J11"/>
    </row>
    <row r="12" spans="2:10" ht="15.75" thickBot="1" x14ac:dyDescent="0.3">
      <c r="B12" s="10"/>
      <c r="C12" s="11"/>
      <c r="D12" s="11"/>
      <c r="E12" s="12"/>
      <c r="F12" s="12"/>
      <c r="G12" s="12"/>
      <c r="H12" s="14"/>
    </row>
  </sheetData>
  <sheetProtection algorithmName="SHA-512" hashValue="+8JCnr2JP8HKhDJTtzsjx4jIw859aknpj7V1zPjbPdDiGwPRPuHFVOCcUIKHhpRaMCO3sJoP6abqoNUd8z0bEg==" saltValue="jZzIYsJhmP5qTv/+2py3+w==" spinCount="100000" sheet="1" objects="1" scenarios="1"/>
  <mergeCells count="5">
    <mergeCell ref="C8:D8"/>
    <mergeCell ref="C9:D9"/>
    <mergeCell ref="C3:D4"/>
    <mergeCell ref="E3:G3"/>
    <mergeCell ref="C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13"/>
  <sheetViews>
    <sheetView workbookViewId="0">
      <selection activeCell="C23" sqref="C23"/>
    </sheetView>
  </sheetViews>
  <sheetFormatPr baseColWidth="10" defaultRowHeight="15" x14ac:dyDescent="0.25"/>
  <cols>
    <col min="3" max="3" width="44.5703125" customWidth="1"/>
    <col min="5" max="5" width="16.28515625" customWidth="1"/>
    <col min="9" max="11" width="11.42578125" hidden="1" customWidth="1"/>
  </cols>
  <sheetData>
    <row r="2" spans="2:10" ht="15.75" thickBot="1" x14ac:dyDescent="0.3"/>
    <row r="3" spans="2:10" x14ac:dyDescent="0.25">
      <c r="B3" s="5"/>
      <c r="C3" s="6"/>
      <c r="D3" s="7"/>
      <c r="E3" s="7"/>
      <c r="F3" s="7"/>
      <c r="G3" s="13"/>
    </row>
    <row r="4" spans="2:10" s="69" customFormat="1" ht="37.5" customHeight="1" x14ac:dyDescent="0.25">
      <c r="B4" s="67"/>
      <c r="C4" s="157" t="s">
        <v>95</v>
      </c>
      <c r="D4" s="161" t="s">
        <v>6</v>
      </c>
      <c r="E4" s="161" t="s">
        <v>96</v>
      </c>
      <c r="F4" s="161" t="s">
        <v>20</v>
      </c>
      <c r="G4" s="68"/>
    </row>
    <row r="5" spans="2:10" x14ac:dyDescent="0.25">
      <c r="B5" s="8"/>
      <c r="C5" s="164" t="s">
        <v>99</v>
      </c>
      <c r="D5" s="155">
        <v>11</v>
      </c>
      <c r="E5" s="160" t="s">
        <v>98</v>
      </c>
      <c r="F5" s="155">
        <f>IF(E5=J$5,D5,0)</f>
        <v>0</v>
      </c>
      <c r="G5" s="9"/>
      <c r="J5" s="15" t="s">
        <v>97</v>
      </c>
    </row>
    <row r="6" spans="2:10" x14ac:dyDescent="0.25">
      <c r="B6" s="8"/>
      <c r="C6" s="156" t="s">
        <v>100</v>
      </c>
      <c r="D6" s="155">
        <v>2</v>
      </c>
      <c r="E6" s="160" t="s">
        <v>98</v>
      </c>
      <c r="F6" s="155">
        <f t="shared" ref="F6:F7" si="0">IF(E6=J$5,D6,0)</f>
        <v>0</v>
      </c>
      <c r="G6" s="9"/>
      <c r="J6" s="15" t="s">
        <v>98</v>
      </c>
    </row>
    <row r="7" spans="2:10" x14ac:dyDescent="0.25">
      <c r="B7" s="8"/>
      <c r="C7" s="156" t="s">
        <v>101</v>
      </c>
      <c r="D7" s="155">
        <v>2</v>
      </c>
      <c r="E7" s="160" t="s">
        <v>98</v>
      </c>
      <c r="F7" s="155">
        <f t="shared" si="0"/>
        <v>0</v>
      </c>
      <c r="G7" s="9"/>
    </row>
    <row r="8" spans="2:10" x14ac:dyDescent="0.25">
      <c r="B8" s="8"/>
      <c r="C8" s="2"/>
      <c r="D8" s="1"/>
      <c r="E8" s="1"/>
      <c r="F8" s="1"/>
      <c r="G8" s="9"/>
    </row>
    <row r="9" spans="2:10" x14ac:dyDescent="0.25">
      <c r="B9" s="8"/>
      <c r="C9" s="4"/>
      <c r="D9" s="3"/>
      <c r="E9" s="4" t="s">
        <v>94</v>
      </c>
      <c r="F9" s="155">
        <f>SUM(F5:F7)</f>
        <v>0</v>
      </c>
      <c r="G9" s="9"/>
    </row>
    <row r="10" spans="2:10" ht="15.75" thickBot="1" x14ac:dyDescent="0.3">
      <c r="B10" s="10"/>
      <c r="C10" s="11"/>
      <c r="D10" s="12"/>
      <c r="E10" s="12"/>
      <c r="F10" s="12"/>
      <c r="G10" s="14"/>
    </row>
    <row r="13" spans="2:10" x14ac:dyDescent="0.25">
      <c r="B13" s="20"/>
    </row>
  </sheetData>
  <sheetProtection algorithmName="SHA-512" hashValue="7W+EVgf8nF2dUB5OkVWma8N4tHGOyfVVt4ig9WAdDpHk8vtBv01jfNkG67b0eTdkjidt2kVcKzylQAoiyglRVg==" saltValue="6FITHdV2//ohSAM7DY7MnA==" spinCount="100000" sheet="1" objects="1" scenarios="1"/>
  <dataValidations count="1">
    <dataValidation type="list" allowBlank="1" showInputMessage="1" showErrorMessage="1" sqref="E5:E7" xr:uid="{00000000-0002-0000-0500-000000000000}">
      <formula1>$J$5:$J$6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1.1. oferta econòmica</vt:lpstr>
      <vt:lpstr>1.2. Baixa BasePreus</vt:lpstr>
      <vt:lpstr>1.3.1.</vt:lpstr>
      <vt:lpstr>1.3.2.</vt:lpstr>
      <vt:lpstr>1.3.3.</vt:lpstr>
      <vt:lpstr>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2025-03-17T13:22:11Z</dcterms:modified>
</cp:coreProperties>
</file>