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fraestructurescat-my.sharepoint.com/personal/cobiols_infraestructures_cat/Documents/cog/#NOVES LICITACIONS DES DE G3#/ME. MEC-25L01 - Manteniment EDU, DA i Inst.Seguretat DA - 3 Lots/Licitació/"/>
    </mc:Choice>
  </mc:AlternateContent>
  <xr:revisionPtr revIDLastSave="0" documentId="13_ncr:1_{81877DF1-E9DA-4BE6-BFD2-E8981528E147}" xr6:coauthVersionLast="47" xr6:coauthVersionMax="47" xr10:uidLastSave="{00000000-0000-0000-0000-000000000000}"/>
  <bookViews>
    <workbookView xWindow="-28920" yWindow="-135" windowWidth="29040" windowHeight="15840" xr2:uid="{00000000-000D-0000-FFFF-FFFF00000000}"/>
  </bookViews>
  <sheets>
    <sheet name="Costos I.cat" sheetId="5" r:id="rId1"/>
    <sheet name="Oferta desglossada " sheetId="9" r:id="rId2"/>
    <sheet name="Aux" sheetId="6" state="hidden" r:id="rId3"/>
  </sheets>
  <externalReferences>
    <externalReference r:id="rId4"/>
  </externalReferences>
  <definedNames>
    <definedName name="INDICADOR_M.O.">'[1]Taules salarials'!$B$1:$B$32&amp;'[1]Taules salarials'!$C$1:$C$32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7" i="5" l="1"/>
  <c r="B98" i="5"/>
  <c r="B56" i="5"/>
  <c r="B55" i="5"/>
  <c r="B54" i="5"/>
  <c r="B58" i="5"/>
  <c r="B60" i="5"/>
  <c r="B78" i="5"/>
  <c r="B95" i="5"/>
  <c r="B110" i="5"/>
  <c r="B103" i="5"/>
  <c r="B107" i="5"/>
  <c r="B117" i="5"/>
  <c r="B52" i="5"/>
  <c r="B43" i="5"/>
  <c r="B102" i="5"/>
  <c r="B99" i="5"/>
  <c r="B96" i="5"/>
  <c r="B80" i="5"/>
  <c r="B73" i="5"/>
  <c r="B70" i="5"/>
  <c r="B69" i="5"/>
  <c r="B63" i="5"/>
  <c r="B61" i="5"/>
  <c r="B59" i="5"/>
  <c r="B39" i="5"/>
  <c r="B36" i="5"/>
  <c r="B35" i="5"/>
  <c r="B34" i="5"/>
  <c r="B33" i="5"/>
  <c r="B31" i="5"/>
  <c r="B47" i="5"/>
  <c r="B46" i="5"/>
  <c r="B45" i="5"/>
  <c r="B44" i="5"/>
  <c r="B53" i="5" l="1"/>
  <c r="B128" i="5" l="1"/>
  <c r="B147" i="5"/>
  <c r="B40" i="5"/>
  <c r="C128" i="5" l="1"/>
  <c r="B11" i="5" l="1"/>
  <c r="B18" i="5"/>
  <c r="B1" i="9"/>
  <c r="B4" i="9"/>
  <c r="B3" i="9"/>
  <c r="B146" i="9" l="1"/>
  <c r="B127" i="9"/>
  <c r="B52" i="9"/>
  <c r="B40" i="9"/>
  <c r="B29" i="9"/>
  <c r="B17" i="9"/>
  <c r="B10" i="9"/>
  <c r="B155" i="9" l="1"/>
  <c r="B161" i="9" l="1"/>
  <c r="B41" i="5" l="1"/>
  <c r="B156" i="5" s="1"/>
  <c r="B159" i="5" s="1"/>
  <c r="B30" i="5"/>
  <c r="B2" i="9" l="1"/>
  <c r="B160" i="5" l="1"/>
  <c r="B162" i="5" s="1"/>
</calcChain>
</file>

<file path=xl/sharedStrings.xml><?xml version="1.0" encoding="utf-8"?>
<sst xmlns="http://schemas.openxmlformats.org/spreadsheetml/2006/main" count="406" uniqueCount="158">
  <si>
    <r>
      <rPr>
        <b/>
        <sz val="9"/>
        <color rgb="FF231F20"/>
        <rFont val="Arial"/>
        <family val="2"/>
      </rPr>
      <t>PERSONAL OBLIGATORI</t>
    </r>
  </si>
  <si>
    <t>Clau licitació</t>
  </si>
  <si>
    <t>COSTOS TOTALS</t>
  </si>
  <si>
    <t>SERVEI DE TRANSICIÓ</t>
  </si>
  <si>
    <t>Mitjans per accedir al centre de telecomandament</t>
  </si>
  <si>
    <t>Materials inclosos a la franquícia</t>
  </si>
  <si>
    <t xml:space="preserve">Equips portàtils de fred </t>
  </si>
  <si>
    <t>Equips portàtils de calor</t>
  </si>
  <si>
    <t xml:space="preserve">Aparells d’inspecció de canonades </t>
  </si>
  <si>
    <t xml:space="preserve">Analitzador de xarxes </t>
  </si>
  <si>
    <t xml:space="preserve">Grups emergència </t>
  </si>
  <si>
    <t>Termografies</t>
  </si>
  <si>
    <t xml:space="preserve">Formació personal </t>
  </si>
  <si>
    <t xml:space="preserve">Projectes de legalització d’instal·lacions </t>
  </si>
  <si>
    <t>Aparells elevadors</t>
  </si>
  <si>
    <t>Calderes</t>
  </si>
  <si>
    <t>Grup Electrogen</t>
  </si>
  <si>
    <t>Mitja tensió</t>
  </si>
  <si>
    <t>Depuradora</t>
  </si>
  <si>
    <t>Portes Seccionals / Aparcament</t>
  </si>
  <si>
    <t>Linies de Vida</t>
  </si>
  <si>
    <t>Petroliferes</t>
  </si>
  <si>
    <t>Parallamps</t>
  </si>
  <si>
    <t>Gas</t>
  </si>
  <si>
    <t>Sistemes de gestió d'edificis</t>
  </si>
  <si>
    <t>Fotovoltaica</t>
  </si>
  <si>
    <t>Cuina</t>
  </si>
  <si>
    <t>Sistema de recollida pneumatica</t>
  </si>
  <si>
    <t>Separador de greixos / hidrocarburs</t>
  </si>
  <si>
    <t>Molls de càrrega</t>
  </si>
  <si>
    <t>Fred industrial</t>
  </si>
  <si>
    <t>SAI</t>
  </si>
  <si>
    <t>Megafonia i interfonia</t>
  </si>
  <si>
    <t>Telefonia IP</t>
  </si>
  <si>
    <t>Servidors informatica</t>
  </si>
  <si>
    <t>Piscines</t>
  </si>
  <si>
    <t>Sistemes de reg</t>
  </si>
  <si>
    <t>Audiovisuals</t>
  </si>
  <si>
    <t>Humectadors</t>
  </si>
  <si>
    <t>Bugaderia</t>
  </si>
  <si>
    <t>Gasos medicinals + bombes de buit</t>
  </si>
  <si>
    <t>Laboratori - Diàlisi</t>
  </si>
  <si>
    <t>Quirofans i unitats especials</t>
  </si>
  <si>
    <t>CCTV</t>
  </si>
  <si>
    <t>Senyalitació habitació</t>
  </si>
  <si>
    <t>Baixa Tensió</t>
  </si>
  <si>
    <t>RETIMBRAT PCI</t>
  </si>
  <si>
    <t>Exhutoris</t>
  </si>
  <si>
    <t>Centraleta de CO aparcament</t>
  </si>
  <si>
    <t>Jardineria</t>
  </si>
  <si>
    <t>Analítiques de qualitat d'aire</t>
  </si>
  <si>
    <t>Altres 2 (Especificar)</t>
  </si>
  <si>
    <t>Altres 3 (Especificar)</t>
  </si>
  <si>
    <t>Altres 4 (Especificar)</t>
  </si>
  <si>
    <t>%</t>
  </si>
  <si>
    <t>Gestió de residus</t>
  </si>
  <si>
    <t>COST TOTAL</t>
  </si>
  <si>
    <t>MT_OCA</t>
  </si>
  <si>
    <t>BT_OCA</t>
  </si>
  <si>
    <t>ITE_OCA</t>
  </si>
  <si>
    <t>Aparells elevadors_OCA</t>
  </si>
  <si>
    <t>Gasoil_OCA</t>
  </si>
  <si>
    <t>Legionela_OCA</t>
  </si>
  <si>
    <t>Aparells a pressió_OCA</t>
  </si>
  <si>
    <t>Fred industrial_OCA</t>
  </si>
  <si>
    <t>Gasos combustibles_OCA</t>
  </si>
  <si>
    <t>IPIC_OCA</t>
  </si>
  <si>
    <t>Llicències per l’ús del GMAO (MantTest) en els terminals de telefonia mòbil.</t>
  </si>
  <si>
    <t>Cobertura de vacances</t>
  </si>
  <si>
    <t>Absentisme del personal</t>
  </si>
  <si>
    <t>Suport Administratiu</t>
  </si>
  <si>
    <t>Operaris de l'equip d'intervenció</t>
  </si>
  <si>
    <t xml:space="preserve">Encarregat </t>
  </si>
  <si>
    <t>Tècnic Adjunt al Cap de Servei</t>
  </si>
  <si>
    <t>Cap de Servei</t>
  </si>
  <si>
    <t>Gestor Energètic</t>
  </si>
  <si>
    <t>Tècnic de Telecontrol</t>
  </si>
  <si>
    <t>Equip de Camp</t>
  </si>
  <si>
    <t>Coordinador d'Activitats Empresarials</t>
  </si>
  <si>
    <t>RIPCI_OCA</t>
  </si>
  <si>
    <t>PREU DELS SERVEIS DE CONSERVACIÓ I MANTENIMENT I DE GESTIÓ ENERGÈTICA I MILLORA AMBIENTAL</t>
  </si>
  <si>
    <t>MILLORES</t>
  </si>
  <si>
    <t>INSTAL·LACIONS AMB MANTENIMENT SUBCONTRACTAT</t>
  </si>
  <si>
    <t>INSPECCIONS NORMATIVES</t>
  </si>
  <si>
    <t>MITJANS NECESSARIS PER A L'EQUIP DEL SERVEI</t>
  </si>
  <si>
    <t>DESPESES GENERALS I BENEFICI INDUSTRIAL</t>
  </si>
  <si>
    <t>IMPORT</t>
  </si>
  <si>
    <t>Tipus de cost</t>
  </si>
  <si>
    <t>Mitjans propis</t>
  </si>
  <si>
    <t>Subcontractat</t>
  </si>
  <si>
    <t>Aplica?</t>
  </si>
  <si>
    <t>Aplica</t>
  </si>
  <si>
    <t>No aplica</t>
  </si>
  <si>
    <t>DESPESES GENERALS</t>
  </si>
  <si>
    <t>Import de licitació del servei de conservació i manteniment de gestió energètica i millora ambiental</t>
  </si>
  <si>
    <t>Termini del servei</t>
  </si>
  <si>
    <t>Termini del contracte</t>
  </si>
  <si>
    <t>Especialització?</t>
  </si>
  <si>
    <t>Sí</t>
  </si>
  <si>
    <t>No</t>
  </si>
  <si>
    <t>Cloració i filtratge</t>
  </si>
  <si>
    <t>Botellons d'extinció</t>
  </si>
  <si>
    <r>
      <t>Gestor Energètic /</t>
    </r>
    <r>
      <rPr>
        <b/>
        <sz val="9"/>
        <color rgb="FFFF0000"/>
        <rFont val="Arial"/>
        <family val="2"/>
      </rPr>
      <t xml:space="preserve"> </t>
    </r>
    <r>
      <rPr>
        <sz val="9"/>
        <rFont val="Arial"/>
        <family val="2"/>
      </rPr>
      <t>Encarregat</t>
    </r>
  </si>
  <si>
    <t xml:space="preserve">Encarregat  </t>
  </si>
  <si>
    <t>Gòndola</t>
  </si>
  <si>
    <t>Torre Refrigeració</t>
  </si>
  <si>
    <t>ITE</t>
  </si>
  <si>
    <t>Portes corredisses o giratòries</t>
  </si>
  <si>
    <t>Equips de respiració autònoms (Per unitat)</t>
  </si>
  <si>
    <t>Càmares tèrmiques</t>
  </si>
  <si>
    <t>Carregadors de vehicles electrics (per unitat)</t>
  </si>
  <si>
    <t>Aigües grises (per sistema)</t>
  </si>
  <si>
    <t>Sistemes de fitxatxe de treballadors</t>
  </si>
  <si>
    <t>Control d'accessos</t>
  </si>
  <si>
    <t>Extintors</t>
  </si>
  <si>
    <t>BIES</t>
  </si>
  <si>
    <t>Nebulitzada</t>
  </si>
  <si>
    <t>Gasos extinció</t>
  </si>
  <si>
    <t>DDD (per metre quadrat)</t>
  </si>
  <si>
    <t>Bacteriostatics (per canvi)</t>
  </si>
  <si>
    <t>Contenidors Higienics (per canvi)</t>
  </si>
  <si>
    <t>Pou de captació</t>
  </si>
  <si>
    <t>Intrusió</t>
  </si>
  <si>
    <t>Edifici portegit</t>
  </si>
  <si>
    <t xml:space="preserve">Altres </t>
  </si>
  <si>
    <t>Desfibriladors</t>
  </si>
  <si>
    <t>Escaner raig x</t>
  </si>
  <si>
    <t>Portes hidràuliques cel·les</t>
  </si>
  <si>
    <t>Elevació equips confinats</t>
  </si>
  <si>
    <t>Sanejament obligatori</t>
  </si>
  <si>
    <t>Instal·lació GLP</t>
  </si>
  <si>
    <t>Solar tèrmica (Per instal·lació)</t>
  </si>
  <si>
    <t>Desbrossat de Solars</t>
  </si>
  <si>
    <t>Servei de guàrdia 24 hores anual</t>
  </si>
  <si>
    <t xml:space="preserve">Cost eines bàsiques </t>
  </si>
  <si>
    <t>telefonia</t>
  </si>
  <si>
    <t>vestuari</t>
  </si>
  <si>
    <t>EPIS</t>
  </si>
  <si>
    <t>Despesa combustible</t>
  </si>
  <si>
    <t>Furgonetes de gasoil</t>
  </si>
  <si>
    <t>Furgonetes elèctriques</t>
  </si>
  <si>
    <t>Cotxe</t>
  </si>
  <si>
    <t>Mitjans d'elevació</t>
  </si>
  <si>
    <t>Cubes</t>
  </si>
  <si>
    <t>Maquinaria específica</t>
  </si>
  <si>
    <t>Instrumentació</t>
  </si>
  <si>
    <t>Equips informàtics</t>
  </si>
  <si>
    <t>PERSONAL DEL SERVEI DE TRANSICIÓ</t>
  </si>
  <si>
    <t>EQUIPAMENT DEL SERVEI DE TRANSICIÓ</t>
  </si>
  <si>
    <t>SERVEI ORDINARI</t>
  </si>
  <si>
    <t xml:space="preserve">Legionel·la </t>
  </si>
  <si>
    <t>DESPESES GENERALS (3%)</t>
  </si>
  <si>
    <t>BENEFICI INDUSTRIAL (5%)</t>
  </si>
  <si>
    <t>Centraleta PCI</t>
  </si>
  <si>
    <t xml:space="preserve">BENEFICI INDUSTRIAL </t>
  </si>
  <si>
    <t>Potabilitat</t>
  </si>
  <si>
    <t>MEC-25L01</t>
  </si>
  <si>
    <t>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</si>
</sst>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\ \€"/>
    <numFmt numFmtId="166" formatCode="_-* #,##0\ _€_-;\-* #,##0\ _€_-;_-* &quot;-&quot;??\ _€_-;_-@_-"/>
    <numFmt numFmtId="167" formatCode="#,##0\ &quot;€&quot;"/>
    <numFmt numFmtId="168" formatCode="#,##0.00\ &quot;€&quot;"/>
  </numFmts>
  <fonts count="18" x14ac:knownFonts="1">
    <font>
      <sz val="10"/>
      <color rgb="FF000000"/>
      <name val="Times New Roman"/>
      <charset val="204"/>
    </font>
    <font>
      <b/>
      <sz val="9"/>
      <color rgb="FF231F20"/>
      <name val="Arial"/>
      <family val="2"/>
    </font>
    <font>
      <sz val="9"/>
      <color rgb="FF231F20"/>
      <name val="Arial"/>
      <family val="2"/>
    </font>
    <font>
      <b/>
      <sz val="9"/>
      <color rgb="FFFFFFFF"/>
      <name val="Arial"/>
      <family val="2"/>
    </font>
    <font>
      <sz val="10"/>
      <color rgb="FF000000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u/>
      <sz val="9"/>
      <name val="Arial"/>
      <family val="2"/>
    </font>
    <font>
      <b/>
      <u/>
      <sz val="9"/>
      <color rgb="FF231F20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b/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203764"/>
      </patternFill>
    </fill>
    <fill>
      <patternFill patternType="solid">
        <fgColor rgb="FFBDD8EE"/>
      </patternFill>
    </fill>
    <fill>
      <patternFill patternType="solid">
        <fgColor rgb="FF8EAAD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/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231F20"/>
      </top>
      <bottom style="thin">
        <color indexed="64"/>
      </bottom>
      <diagonal/>
    </border>
    <border>
      <left style="thin">
        <color rgb="FF231F20"/>
      </left>
      <right style="thin">
        <color indexed="64"/>
      </right>
      <top style="thin">
        <color rgb="FF231F20"/>
      </top>
      <bottom style="thin">
        <color rgb="FF231F2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16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52">
    <xf numFmtId="0" fontId="0" fillId="0" borderId="0" xfId="0" applyAlignment="1">
      <alignment horizontal="left" vertical="top"/>
    </xf>
    <xf numFmtId="0" fontId="10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165" fontId="2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44" fontId="10" fillId="2" borderId="1" xfId="3" applyFont="1" applyFill="1" applyBorder="1" applyAlignment="1">
      <alignment horizontal="center" vertical="center" wrapText="1"/>
    </xf>
    <xf numFmtId="44" fontId="1" fillId="3" borderId="2" xfId="3" applyFont="1" applyFill="1" applyBorder="1" applyAlignment="1">
      <alignment vertical="center" shrinkToFit="1"/>
    </xf>
    <xf numFmtId="44" fontId="2" fillId="0" borderId="0" xfId="3" applyFont="1" applyFill="1" applyBorder="1" applyAlignment="1">
      <alignment vertical="center" shrinkToFit="1"/>
    </xf>
    <xf numFmtId="44" fontId="1" fillId="3" borderId="13" xfId="3" applyFont="1" applyFill="1" applyBorder="1" applyAlignment="1">
      <alignment vertical="center" shrinkToFit="1"/>
    </xf>
    <xf numFmtId="44" fontId="7" fillId="0" borderId="0" xfId="3" applyFont="1" applyFill="1" applyBorder="1" applyAlignment="1">
      <alignment horizontal="left" vertical="center"/>
    </xf>
    <xf numFmtId="44" fontId="1" fillId="3" borderId="2" xfId="3" applyFont="1" applyFill="1" applyBorder="1" applyAlignment="1" applyProtection="1">
      <alignment vertical="center" shrinkToFit="1"/>
    </xf>
    <xf numFmtId="0" fontId="7" fillId="6" borderId="0" xfId="0" applyFont="1" applyFill="1" applyAlignment="1" applyProtection="1">
      <alignment horizontal="left" vertical="center"/>
      <protection locked="0"/>
    </xf>
    <xf numFmtId="0" fontId="5" fillId="3" borderId="3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44" fontId="5" fillId="4" borderId="4" xfId="3" applyFont="1" applyFill="1" applyBorder="1" applyAlignment="1" applyProtection="1">
      <alignment vertical="center" wrapText="1"/>
    </xf>
    <xf numFmtId="44" fontId="14" fillId="7" borderId="4" xfId="3" applyFont="1" applyFill="1" applyBorder="1" applyAlignment="1" applyProtection="1">
      <alignment vertical="center" wrapText="1"/>
    </xf>
    <xf numFmtId="0" fontId="7" fillId="0" borderId="6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9" fontId="5" fillId="0" borderId="4" xfId="1" applyFont="1" applyFill="1" applyBorder="1" applyAlignment="1" applyProtection="1">
      <alignment vertical="center" wrapText="1"/>
      <protection locked="0"/>
    </xf>
    <xf numFmtId="167" fontId="5" fillId="0" borderId="4" xfId="1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left" vertical="top"/>
    </xf>
    <xf numFmtId="0" fontId="7" fillId="0" borderId="8" xfId="0" applyFont="1" applyBorder="1" applyAlignment="1">
      <alignment horizontal="right" vertical="center" wrapText="1"/>
    </xf>
    <xf numFmtId="166" fontId="3" fillId="4" borderId="0" xfId="2" applyNumberFormat="1" applyFont="1" applyFill="1" applyBorder="1" applyAlignment="1" applyProtection="1">
      <alignment horizontal="right" vertical="center" wrapText="1"/>
    </xf>
    <xf numFmtId="166" fontId="13" fillId="7" borderId="0" xfId="2" applyNumberFormat="1" applyFont="1" applyFill="1" applyBorder="1" applyAlignment="1" applyProtection="1">
      <alignment horizontal="center" vertical="center" wrapText="1"/>
    </xf>
    <xf numFmtId="166" fontId="1" fillId="6" borderId="14" xfId="2" applyNumberFormat="1" applyFont="1" applyFill="1" applyBorder="1" applyAlignment="1">
      <alignment vertical="center" wrapText="1"/>
    </xf>
    <xf numFmtId="0" fontId="11" fillId="5" borderId="7" xfId="0" applyFont="1" applyFill="1" applyBorder="1" applyAlignment="1">
      <alignment horizontal="center" vertical="center"/>
    </xf>
    <xf numFmtId="7" fontId="11" fillId="5" borderId="9" xfId="2" applyNumberFormat="1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6" fillId="6" borderId="12" xfId="0" applyFont="1" applyFill="1" applyBorder="1" applyAlignment="1" applyProtection="1">
      <alignment horizontal="center" vertical="center"/>
      <protection locked="0"/>
    </xf>
    <xf numFmtId="44" fontId="5" fillId="3" borderId="13" xfId="4" applyFont="1" applyFill="1" applyBorder="1" applyAlignment="1">
      <alignment horizontal="center" vertical="center" wrapText="1"/>
    </xf>
    <xf numFmtId="44" fontId="7" fillId="0" borderId="0" xfId="0" applyNumberFormat="1" applyFont="1" applyAlignment="1">
      <alignment horizontal="left" vertical="center"/>
    </xf>
    <xf numFmtId="44" fontId="5" fillId="3" borderId="13" xfId="4" applyFont="1" applyFill="1" applyBorder="1" applyAlignment="1">
      <alignment horizontal="center" vertical="center"/>
    </xf>
    <xf numFmtId="44" fontId="2" fillId="6" borderId="0" xfId="3" applyFont="1" applyFill="1" applyBorder="1" applyAlignment="1">
      <alignment vertical="center" shrinkToFit="1"/>
    </xf>
    <xf numFmtId="166" fontId="1" fillId="0" borderId="14" xfId="2" applyNumberFormat="1" applyFont="1" applyFill="1" applyBorder="1" applyAlignment="1">
      <alignment vertical="center" wrapText="1"/>
    </xf>
    <xf numFmtId="164" fontId="16" fillId="0" borderId="0" xfId="2" applyFont="1" applyAlignment="1">
      <alignment horizontal="center"/>
    </xf>
    <xf numFmtId="166" fontId="11" fillId="5" borderId="9" xfId="2" applyNumberFormat="1" applyFont="1" applyFill="1" applyBorder="1" applyAlignment="1">
      <alignment vertical="center"/>
    </xf>
    <xf numFmtId="44" fontId="7" fillId="0" borderId="0" xfId="3" applyFont="1" applyAlignment="1">
      <alignment horizontal="left" vertical="center"/>
    </xf>
    <xf numFmtId="44" fontId="11" fillId="5" borderId="9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168" fontId="14" fillId="7" borderId="4" xfId="3" applyNumberFormat="1" applyFont="1" applyFill="1" applyBorder="1" applyAlignment="1" applyProtection="1">
      <alignment vertical="center" wrapText="1"/>
    </xf>
    <xf numFmtId="168" fontId="7" fillId="0" borderId="0" xfId="0" applyNumberFormat="1" applyFont="1" applyAlignment="1">
      <alignment horizontal="left" vertical="center"/>
    </xf>
    <xf numFmtId="44" fontId="7" fillId="0" borderId="0" xfId="3" applyFont="1" applyFill="1" applyAlignment="1">
      <alignment horizontal="left" vertical="center"/>
    </xf>
    <xf numFmtId="44" fontId="17" fillId="0" borderId="0" xfId="3" applyFont="1" applyFill="1" applyAlignment="1">
      <alignment horizontal="left" vertical="center"/>
    </xf>
    <xf numFmtId="168" fontId="17" fillId="0" borderId="0" xfId="0" applyNumberFormat="1" applyFont="1" applyAlignment="1">
      <alignment horizontal="left" vertical="center"/>
    </xf>
    <xf numFmtId="0" fontId="7" fillId="0" borderId="0" xfId="0" quotePrefix="1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</cellXfs>
  <cellStyles count="5">
    <cellStyle name="Coma" xfId="2" builtinId="3"/>
    <cellStyle name="Moneda" xfId="3" builtinId="4"/>
    <cellStyle name="Moneda 2 2" xfId="4" xr:uid="{D93458B0-9C25-4B1B-8F84-64F661389637}"/>
    <cellStyle name="Normal" xfId="0" builtinId="0"/>
    <cellStyle name="Percentat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\Manteniment%20Obres\DECO\01%20AG\Manteniment\VALORACI&#211;%20202203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ament tècnic"/>
      <sheetName val="Taules salarials"/>
      <sheetName val="Hores NS"/>
      <sheetName val="Dades Manteniment"/>
      <sheetName val="ingressos manteniment 2021-2024"/>
      <sheetName val="Costos per tipus"/>
      <sheetName val="Taules Convenis"/>
      <sheetName val="Ma d'obra"/>
      <sheetName val="Costos de manteniment"/>
      <sheetName val="DADES 1"/>
      <sheetName val="DADES 2"/>
      <sheetName val="costos x ctre _anualitzat"/>
      <sheetName val="costos x ctre _ctte incr1%"/>
      <sheetName val="costos x ctre _ctte"/>
      <sheetName val="RESUM (1)"/>
      <sheetName val="RESUM (2)"/>
      <sheetName val="RESUM PLEC"/>
      <sheetName val="RESUM (3)"/>
    </sheetNames>
    <sheetDataSet>
      <sheetData sheetId="0" refreshError="1"/>
      <sheetData sheetId="1">
        <row r="1">
          <cell r="B1" t="str">
            <v>PROVINCIA</v>
          </cell>
          <cell r="C1" t="str">
            <v>GRUP PROFESSIONAL</v>
          </cell>
        </row>
        <row r="2">
          <cell r="B2" t="str">
            <v>Barcelona</v>
          </cell>
          <cell r="C2">
            <v>1</v>
          </cell>
        </row>
        <row r="3">
          <cell r="B3" t="str">
            <v>Barcelona</v>
          </cell>
          <cell r="C3">
            <v>2</v>
          </cell>
        </row>
        <row r="4">
          <cell r="B4" t="str">
            <v>Barcelona</v>
          </cell>
          <cell r="C4">
            <v>3</v>
          </cell>
        </row>
        <row r="5">
          <cell r="B5" t="str">
            <v>Barcelona</v>
          </cell>
          <cell r="C5">
            <v>4</v>
          </cell>
        </row>
        <row r="6">
          <cell r="B6" t="str">
            <v>Barcelona</v>
          </cell>
          <cell r="C6">
            <v>5</v>
          </cell>
        </row>
        <row r="7">
          <cell r="B7" t="str">
            <v>Barcelona</v>
          </cell>
          <cell r="C7">
            <v>6</v>
          </cell>
        </row>
        <row r="8">
          <cell r="B8" t="str">
            <v>Barcelona</v>
          </cell>
          <cell r="C8">
            <v>7</v>
          </cell>
        </row>
        <row r="9">
          <cell r="B9"/>
          <cell r="C9"/>
        </row>
        <row r="10">
          <cell r="B10"/>
          <cell r="C10"/>
        </row>
        <row r="11">
          <cell r="B11"/>
          <cell r="C11"/>
        </row>
        <row r="12">
          <cell r="B12"/>
          <cell r="C12"/>
        </row>
        <row r="13">
          <cell r="B13"/>
          <cell r="C13"/>
        </row>
        <row r="14">
          <cell r="B14"/>
          <cell r="C14"/>
        </row>
        <row r="15">
          <cell r="B15"/>
          <cell r="C15"/>
        </row>
        <row r="16">
          <cell r="B16"/>
          <cell r="C16"/>
        </row>
        <row r="17">
          <cell r="B17"/>
          <cell r="C17"/>
        </row>
        <row r="18">
          <cell r="B18"/>
          <cell r="C18"/>
        </row>
        <row r="19">
          <cell r="B19"/>
          <cell r="C19"/>
        </row>
        <row r="20">
          <cell r="B20"/>
          <cell r="C20"/>
        </row>
        <row r="21">
          <cell r="B21"/>
          <cell r="C21"/>
        </row>
        <row r="22">
          <cell r="B22"/>
          <cell r="C22"/>
        </row>
        <row r="23">
          <cell r="B23"/>
          <cell r="C23"/>
        </row>
        <row r="24">
          <cell r="B24"/>
          <cell r="C24"/>
        </row>
        <row r="25">
          <cell r="B25"/>
          <cell r="C25"/>
        </row>
        <row r="26">
          <cell r="B26"/>
          <cell r="C26"/>
        </row>
        <row r="27">
          <cell r="B27"/>
          <cell r="C27"/>
        </row>
        <row r="28">
          <cell r="B28"/>
          <cell r="C28"/>
        </row>
        <row r="29">
          <cell r="B29"/>
          <cell r="C29"/>
        </row>
        <row r="30">
          <cell r="B30"/>
          <cell r="C30"/>
        </row>
        <row r="31">
          <cell r="B31"/>
          <cell r="C31"/>
        </row>
        <row r="32">
          <cell r="B32"/>
          <cell r="C32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34B5D-248A-4973-8915-0A105C8944F9}">
  <dimension ref="A1:H165"/>
  <sheetViews>
    <sheetView tabSelected="1" topLeftCell="A122" zoomScale="80" zoomScaleNormal="80" workbookViewId="0">
      <selection activeCell="E156" sqref="E156"/>
    </sheetView>
  </sheetViews>
  <sheetFormatPr defaultColWidth="9.33203125" defaultRowHeight="15" customHeight="1" x14ac:dyDescent="0.2"/>
  <cols>
    <col min="1" max="1" width="86.33203125" style="2" customWidth="1"/>
    <col min="2" max="2" width="26.5" style="13" customWidth="1"/>
    <col min="3" max="3" width="1.6640625" style="2" customWidth="1"/>
    <col min="4" max="4" width="28.33203125" style="2" customWidth="1"/>
    <col min="5" max="5" width="17.6640625" style="47" bestFit="1" customWidth="1"/>
    <col min="6" max="6" width="9.33203125" style="2"/>
    <col min="7" max="7" width="13.33203125" style="2" bestFit="1" customWidth="1"/>
    <col min="8" max="8" width="12" style="2" bestFit="1" customWidth="1"/>
    <col min="9" max="16384" width="9.33203125" style="2"/>
  </cols>
  <sheetData>
    <row r="1" spans="1:3" ht="15" customHeight="1" x14ac:dyDescent="0.2">
      <c r="A1" s="21" t="s">
        <v>1</v>
      </c>
      <c r="B1" s="31" t="s">
        <v>156</v>
      </c>
    </row>
    <row r="2" spans="1:3" ht="15" customHeight="1" x14ac:dyDescent="0.2">
      <c r="A2" s="22" t="s">
        <v>157</v>
      </c>
      <c r="B2" s="33">
        <v>1</v>
      </c>
    </row>
    <row r="3" spans="1:3" ht="33.6" customHeight="1" x14ac:dyDescent="0.2">
      <c r="A3" s="27" t="s">
        <v>94</v>
      </c>
      <c r="B3" s="43">
        <v>711062.5032068775</v>
      </c>
    </row>
    <row r="4" spans="1:3" ht="15" customHeight="1" x14ac:dyDescent="0.2">
      <c r="A4" s="22" t="s">
        <v>96</v>
      </c>
      <c r="B4" s="33">
        <v>16</v>
      </c>
    </row>
    <row r="5" spans="1:3" ht="15" customHeight="1" x14ac:dyDescent="0.2">
      <c r="A5" s="22" t="s">
        <v>95</v>
      </c>
      <c r="B5" s="33">
        <v>15</v>
      </c>
    </row>
    <row r="6" spans="1:3" ht="12" x14ac:dyDescent="0.2">
      <c r="A6" s="23"/>
      <c r="B6" s="34"/>
    </row>
    <row r="9" spans="1:3" ht="15" customHeight="1" x14ac:dyDescent="0.2">
      <c r="A9" s="51"/>
      <c r="B9" s="51"/>
      <c r="C9" s="3"/>
    </row>
    <row r="10" spans="1:3" ht="12" x14ac:dyDescent="0.2">
      <c r="A10" s="1" t="s">
        <v>3</v>
      </c>
      <c r="B10" s="9" t="s">
        <v>56</v>
      </c>
    </row>
    <row r="11" spans="1:3" ht="15" customHeight="1" x14ac:dyDescent="0.2">
      <c r="A11" s="4" t="s">
        <v>147</v>
      </c>
      <c r="B11" s="10">
        <f>+SUM(B12:B17)</f>
        <v>3576.1500000000005</v>
      </c>
    </row>
    <row r="12" spans="1:3" ht="15" customHeight="1" x14ac:dyDescent="0.2">
      <c r="A12" s="7" t="s">
        <v>70</v>
      </c>
      <c r="B12" s="11">
        <v>110.94</v>
      </c>
    </row>
    <row r="13" spans="1:3" ht="15" customHeight="1" x14ac:dyDescent="0.2">
      <c r="A13" s="7" t="s">
        <v>78</v>
      </c>
      <c r="B13" s="11">
        <v>49.96</v>
      </c>
    </row>
    <row r="14" spans="1:3" ht="15" customHeight="1" x14ac:dyDescent="0.2">
      <c r="A14" s="7" t="s">
        <v>74</v>
      </c>
      <c r="B14" s="11">
        <v>1324.43</v>
      </c>
    </row>
    <row r="15" spans="1:3" ht="15" customHeight="1" x14ac:dyDescent="0.2">
      <c r="A15" s="7" t="s">
        <v>102</v>
      </c>
      <c r="B15" s="11">
        <v>295.91000000000003</v>
      </c>
    </row>
    <row r="16" spans="1:3" ht="15" customHeight="1" x14ac:dyDescent="0.2">
      <c r="A16" s="5" t="s">
        <v>103</v>
      </c>
      <c r="B16" s="11">
        <v>528.98</v>
      </c>
    </row>
    <row r="17" spans="1:4" ht="15" customHeight="1" x14ac:dyDescent="0.2">
      <c r="A17" s="5" t="s">
        <v>77</v>
      </c>
      <c r="B17" s="11">
        <v>1265.93</v>
      </c>
    </row>
    <row r="18" spans="1:4" ht="15" customHeight="1" x14ac:dyDescent="0.2">
      <c r="A18" s="4" t="s">
        <v>148</v>
      </c>
      <c r="B18" s="10">
        <f>+SUM(B19:B27)</f>
        <v>1505.9</v>
      </c>
      <c r="D18" s="36"/>
    </row>
    <row r="19" spans="1:4" ht="15" customHeight="1" x14ac:dyDescent="0.2">
      <c r="A19" s="5" t="s">
        <v>134</v>
      </c>
      <c r="B19" s="11">
        <v>127.07</v>
      </c>
    </row>
    <row r="20" spans="1:4" ht="15" customHeight="1" x14ac:dyDescent="0.2">
      <c r="A20" s="5" t="s">
        <v>135</v>
      </c>
      <c r="B20" s="11">
        <v>82.85</v>
      </c>
    </row>
    <row r="21" spans="1:4" ht="15" customHeight="1" x14ac:dyDescent="0.2">
      <c r="A21" s="5" t="s">
        <v>136</v>
      </c>
      <c r="B21" s="11">
        <v>55.05</v>
      </c>
    </row>
    <row r="22" spans="1:4" ht="15" customHeight="1" x14ac:dyDescent="0.2">
      <c r="A22" s="5" t="s">
        <v>137</v>
      </c>
      <c r="B22" s="11">
        <v>114.45</v>
      </c>
    </row>
    <row r="23" spans="1:4" ht="15" customHeight="1" x14ac:dyDescent="0.2">
      <c r="A23" s="5" t="s">
        <v>138</v>
      </c>
      <c r="B23" s="11">
        <v>541.39</v>
      </c>
    </row>
    <row r="24" spans="1:4" ht="15" customHeight="1" x14ac:dyDescent="0.2">
      <c r="A24" s="5" t="s">
        <v>139</v>
      </c>
      <c r="B24" s="11">
        <v>324.24</v>
      </c>
    </row>
    <row r="25" spans="1:4" ht="15" customHeight="1" x14ac:dyDescent="0.2">
      <c r="A25" s="5" t="s">
        <v>141</v>
      </c>
      <c r="B25" s="11">
        <v>175.7</v>
      </c>
    </row>
    <row r="26" spans="1:4" ht="15" customHeight="1" x14ac:dyDescent="0.2">
      <c r="A26" s="5" t="s">
        <v>145</v>
      </c>
      <c r="B26" s="11">
        <v>0</v>
      </c>
    </row>
    <row r="27" spans="1:4" ht="12" x14ac:dyDescent="0.2">
      <c r="A27" s="5" t="s">
        <v>146</v>
      </c>
      <c r="B27" s="11">
        <v>85.15</v>
      </c>
    </row>
    <row r="28" spans="1:4" ht="15" customHeight="1" x14ac:dyDescent="0.2">
      <c r="A28" s="5"/>
      <c r="B28" s="11"/>
    </row>
    <row r="29" spans="1:4" ht="22.9" customHeight="1" x14ac:dyDescent="0.2">
      <c r="A29" s="1" t="s">
        <v>149</v>
      </c>
      <c r="B29" s="9" t="s">
        <v>56</v>
      </c>
    </row>
    <row r="30" spans="1:4" ht="15" customHeight="1" x14ac:dyDescent="0.2">
      <c r="A30" s="4" t="s">
        <v>0</v>
      </c>
      <c r="B30" s="10">
        <f>SUM(B31:B40)</f>
        <v>524341.25</v>
      </c>
    </row>
    <row r="31" spans="1:4" ht="15" customHeight="1" x14ac:dyDescent="0.2">
      <c r="A31" s="7" t="s">
        <v>74</v>
      </c>
      <c r="B31" s="42">
        <f>42000*1.35*15/12</f>
        <v>70875.000000000015</v>
      </c>
      <c r="D31" s="36"/>
    </row>
    <row r="32" spans="1:4" ht="15" customHeight="1" x14ac:dyDescent="0.2">
      <c r="A32" s="5" t="s">
        <v>73</v>
      </c>
      <c r="B32" s="42">
        <v>0</v>
      </c>
      <c r="D32" s="36"/>
    </row>
    <row r="33" spans="1:4" ht="15" customHeight="1" x14ac:dyDescent="0.2">
      <c r="A33" s="7" t="s">
        <v>75</v>
      </c>
      <c r="B33" s="42">
        <f>32000*1.35*15/12*0.25</f>
        <v>13500</v>
      </c>
      <c r="D33" s="36"/>
    </row>
    <row r="34" spans="1:4" ht="15" customHeight="1" x14ac:dyDescent="0.2">
      <c r="A34" s="5" t="s">
        <v>76</v>
      </c>
      <c r="B34" s="42">
        <f>32000*1.35*15/12*0.5</f>
        <v>27000</v>
      </c>
      <c r="D34" s="36"/>
    </row>
    <row r="35" spans="1:4" ht="15" customHeight="1" x14ac:dyDescent="0.2">
      <c r="A35" s="5" t="s">
        <v>72</v>
      </c>
      <c r="B35" s="42">
        <f>34500*1.35*15/12</f>
        <v>58218.75</v>
      </c>
      <c r="D35" s="36"/>
    </row>
    <row r="36" spans="1:4" ht="15" customHeight="1" x14ac:dyDescent="0.2">
      <c r="A36" s="7" t="s">
        <v>71</v>
      </c>
      <c r="B36" s="42">
        <f>6*27000*1.35*1.25</f>
        <v>273375</v>
      </c>
      <c r="D36" s="36"/>
    </row>
    <row r="37" spans="1:4" ht="15" customHeight="1" x14ac:dyDescent="0.2">
      <c r="A37" s="7" t="s">
        <v>70</v>
      </c>
      <c r="B37" s="42">
        <v>0</v>
      </c>
      <c r="D37" s="36"/>
    </row>
    <row r="38" spans="1:4" ht="15" customHeight="1" x14ac:dyDescent="0.2">
      <c r="A38" s="7" t="s">
        <v>78</v>
      </c>
      <c r="B38" s="42">
        <v>2093.75</v>
      </c>
      <c r="D38" s="36"/>
    </row>
    <row r="39" spans="1:4" ht="15" customHeight="1" x14ac:dyDescent="0.2">
      <c r="A39" s="7" t="s">
        <v>69</v>
      </c>
      <c r="B39" s="42">
        <f>B36*0.04</f>
        <v>10935</v>
      </c>
      <c r="D39" s="36"/>
    </row>
    <row r="40" spans="1:4" ht="15" customHeight="1" x14ac:dyDescent="0.2">
      <c r="A40" s="7" t="s">
        <v>68</v>
      </c>
      <c r="B40" s="42">
        <f>B36*3/12</f>
        <v>68343.75</v>
      </c>
      <c r="D40" s="36"/>
    </row>
    <row r="41" spans="1:4" ht="15" customHeight="1" x14ac:dyDescent="0.2">
      <c r="A41" s="8" t="s">
        <v>83</v>
      </c>
      <c r="B41" s="12">
        <f>SUM(B42:B52)</f>
        <v>22785.593999999997</v>
      </c>
      <c r="D41" s="37" t="s">
        <v>97</v>
      </c>
    </row>
    <row r="42" spans="1:4" ht="15" customHeight="1" x14ac:dyDescent="0.2">
      <c r="A42" s="2" t="s">
        <v>57</v>
      </c>
      <c r="B42" s="42">
        <v>994.58</v>
      </c>
      <c r="D42" s="2" t="s">
        <v>98</v>
      </c>
    </row>
    <row r="43" spans="1:4" ht="15" customHeight="1" x14ac:dyDescent="0.2">
      <c r="A43" s="2" t="s">
        <v>58</v>
      </c>
      <c r="B43" s="42">
        <f>16731.72*0.6</f>
        <v>10039.032000000001</v>
      </c>
      <c r="D43" s="2" t="s">
        <v>98</v>
      </c>
    </row>
    <row r="44" spans="1:4" ht="15" customHeight="1" x14ac:dyDescent="0.2">
      <c r="A44" s="2" t="s">
        <v>59</v>
      </c>
      <c r="B44" s="42">
        <f>1929.8*0.7</f>
        <v>1350.86</v>
      </c>
      <c r="D44" s="2" t="s">
        <v>98</v>
      </c>
    </row>
    <row r="45" spans="1:4" ht="15" customHeight="1" x14ac:dyDescent="0.2">
      <c r="A45" s="2" t="s">
        <v>79</v>
      </c>
      <c r="B45" s="42">
        <f>1096.54*0.7</f>
        <v>767.57799999999997</v>
      </c>
      <c r="D45" s="2" t="s">
        <v>98</v>
      </c>
    </row>
    <row r="46" spans="1:4" ht="15" customHeight="1" x14ac:dyDescent="0.2">
      <c r="A46" s="2" t="s">
        <v>60</v>
      </c>
      <c r="B46" s="42">
        <f>5039.65*0.7</f>
        <v>3527.7549999999997</v>
      </c>
      <c r="D46" s="2" t="s">
        <v>98</v>
      </c>
    </row>
    <row r="47" spans="1:4" ht="15" customHeight="1" x14ac:dyDescent="0.2">
      <c r="A47" s="2" t="s">
        <v>61</v>
      </c>
      <c r="B47" s="42">
        <f>1166.42*0.7</f>
        <v>816.49400000000003</v>
      </c>
    </row>
    <row r="48" spans="1:4" ht="15" customHeight="1" x14ac:dyDescent="0.2">
      <c r="A48" s="2" t="s">
        <v>62</v>
      </c>
      <c r="B48" s="42">
        <v>816.55</v>
      </c>
    </row>
    <row r="49" spans="1:8" ht="15" customHeight="1" x14ac:dyDescent="0.2">
      <c r="A49" s="2" t="s">
        <v>63</v>
      </c>
      <c r="B49" s="42">
        <v>0</v>
      </c>
    </row>
    <row r="50" spans="1:8" ht="15" customHeight="1" x14ac:dyDescent="0.2">
      <c r="A50" s="2" t="s">
        <v>64</v>
      </c>
      <c r="B50" s="42">
        <v>0</v>
      </c>
    </row>
    <row r="51" spans="1:8" ht="15" customHeight="1" x14ac:dyDescent="0.2">
      <c r="A51" s="2" t="s">
        <v>65</v>
      </c>
      <c r="B51" s="42">
        <v>0</v>
      </c>
    </row>
    <row r="52" spans="1:8" ht="15" customHeight="1" x14ac:dyDescent="0.2">
      <c r="A52" s="2" t="s">
        <v>66</v>
      </c>
      <c r="B52" s="42">
        <f>14909.15*0.3</f>
        <v>4472.7449999999999</v>
      </c>
      <c r="D52" s="2" t="s">
        <v>98</v>
      </c>
    </row>
    <row r="53" spans="1:8" ht="15" customHeight="1" x14ac:dyDescent="0.2">
      <c r="A53" s="8" t="s">
        <v>82</v>
      </c>
      <c r="B53" s="12">
        <f>SUM(B54:B127)</f>
        <v>78128.201873034675</v>
      </c>
      <c r="D53" s="37" t="s">
        <v>97</v>
      </c>
      <c r="E53" s="48"/>
      <c r="G53" s="49"/>
    </row>
    <row r="54" spans="1:8" ht="15" customHeight="1" x14ac:dyDescent="0.2">
      <c r="A54" s="2" t="s">
        <v>14</v>
      </c>
      <c r="B54" s="47">
        <f>14005.64*0.7</f>
        <v>9803.9479999999985</v>
      </c>
      <c r="D54" s="2" t="s">
        <v>98</v>
      </c>
      <c r="E54" s="2"/>
      <c r="G54" s="46"/>
      <c r="H54" s="46"/>
    </row>
    <row r="55" spans="1:8" ht="15" customHeight="1" x14ac:dyDescent="0.2">
      <c r="A55" s="2" t="s">
        <v>104</v>
      </c>
      <c r="B55" s="47">
        <f>1891.05*0.7</f>
        <v>1323.7349999999999</v>
      </c>
      <c r="E55" s="2"/>
      <c r="G55" s="46"/>
      <c r="H55" s="46"/>
    </row>
    <row r="56" spans="1:8" ht="15" customHeight="1" x14ac:dyDescent="0.2">
      <c r="A56" s="2" t="s">
        <v>105</v>
      </c>
      <c r="B56" s="47">
        <f>3545.734*0.7</f>
        <v>2482.0137999999997</v>
      </c>
      <c r="E56" s="2"/>
      <c r="G56" s="46"/>
      <c r="H56" s="46"/>
    </row>
    <row r="57" spans="1:8" ht="15" customHeight="1" x14ac:dyDescent="0.2">
      <c r="A57" s="2" t="s">
        <v>106</v>
      </c>
      <c r="B57" s="47">
        <f>17640.02*0.7</f>
        <v>12348.013999999999</v>
      </c>
      <c r="D57" s="2" t="s">
        <v>98</v>
      </c>
      <c r="E57" s="2"/>
      <c r="G57" s="46"/>
      <c r="H57" s="46"/>
    </row>
    <row r="58" spans="1:8" ht="15" customHeight="1" x14ac:dyDescent="0.2">
      <c r="A58" s="2" t="s">
        <v>15</v>
      </c>
      <c r="B58" s="47">
        <f>4432.168*0.7</f>
        <v>3102.5175999999997</v>
      </c>
      <c r="D58" s="2" t="s">
        <v>98</v>
      </c>
      <c r="E58" s="2"/>
      <c r="G58" s="46"/>
      <c r="H58" s="46"/>
    </row>
    <row r="59" spans="1:8" ht="15" customHeight="1" x14ac:dyDescent="0.2">
      <c r="A59" s="2" t="s">
        <v>16</v>
      </c>
      <c r="B59" s="47">
        <f>886.433474276035*0.7</f>
        <v>620.50343199322447</v>
      </c>
      <c r="D59" s="2" t="s">
        <v>98</v>
      </c>
      <c r="E59" s="2"/>
      <c r="G59" s="46"/>
      <c r="H59" s="46"/>
    </row>
    <row r="60" spans="1:8" ht="15" customHeight="1" x14ac:dyDescent="0.2">
      <c r="A60" s="2" t="s">
        <v>45</v>
      </c>
      <c r="B60" s="47">
        <f>6914.18*0.7</f>
        <v>4839.9259999999995</v>
      </c>
      <c r="D60" s="2" t="s">
        <v>98</v>
      </c>
      <c r="E60" s="2"/>
      <c r="G60" s="50"/>
      <c r="H60" s="46"/>
    </row>
    <row r="61" spans="1:8" ht="15" customHeight="1" x14ac:dyDescent="0.2">
      <c r="A61" s="2" t="s">
        <v>17</v>
      </c>
      <c r="B61" s="47">
        <f>3545.73389710414*0.7</f>
        <v>2482.0137279728979</v>
      </c>
      <c r="D61" s="2" t="s">
        <v>98</v>
      </c>
      <c r="E61" s="2"/>
      <c r="G61" s="46"/>
      <c r="H61" s="46"/>
    </row>
    <row r="62" spans="1:8" ht="15" customHeight="1" x14ac:dyDescent="0.2">
      <c r="A62" s="2" t="s">
        <v>18</v>
      </c>
      <c r="B62" s="47"/>
      <c r="D62" s="2" t="s">
        <v>98</v>
      </c>
      <c r="E62" s="2"/>
      <c r="G62" s="50"/>
      <c r="H62" s="46"/>
    </row>
    <row r="63" spans="1:8" ht="15" customHeight="1" x14ac:dyDescent="0.2">
      <c r="A63" s="2" t="s">
        <v>107</v>
      </c>
      <c r="B63" s="47">
        <f>7446.04152065388*0.7</f>
        <v>5212.229064457716</v>
      </c>
      <c r="D63" s="2" t="s">
        <v>98</v>
      </c>
      <c r="E63" s="2"/>
      <c r="G63" s="46"/>
      <c r="H63" s="46"/>
    </row>
    <row r="64" spans="1:8" ht="15" customHeight="1" x14ac:dyDescent="0.2">
      <c r="A64" s="2" t="s">
        <v>19</v>
      </c>
      <c r="B64" s="47"/>
      <c r="D64" s="2" t="s">
        <v>98</v>
      </c>
      <c r="E64" s="2"/>
      <c r="G64" s="50"/>
      <c r="H64" s="46"/>
    </row>
    <row r="65" spans="1:8" ht="15" customHeight="1" x14ac:dyDescent="0.2">
      <c r="A65" s="2" t="s">
        <v>20</v>
      </c>
      <c r="B65" s="47"/>
      <c r="D65" s="2" t="s">
        <v>98</v>
      </c>
      <c r="E65" s="2"/>
      <c r="G65" s="50"/>
      <c r="H65" s="46"/>
    </row>
    <row r="66" spans="1:8" ht="15" customHeight="1" x14ac:dyDescent="0.2">
      <c r="A66" s="2" t="s">
        <v>21</v>
      </c>
      <c r="B66" s="47">
        <v>531.85974783044105</v>
      </c>
      <c r="E66" s="2"/>
      <c r="G66" s="46"/>
      <c r="H66" s="46"/>
    </row>
    <row r="67" spans="1:8" ht="15" customHeight="1" x14ac:dyDescent="0.2">
      <c r="A67" s="2" t="s">
        <v>22</v>
      </c>
      <c r="B67" s="47">
        <v>50.230786840987982</v>
      </c>
      <c r="D67" s="2" t="s">
        <v>98</v>
      </c>
      <c r="E67" s="2"/>
      <c r="G67" s="46"/>
      <c r="H67" s="46"/>
    </row>
    <row r="68" spans="1:8" ht="15" customHeight="1" x14ac:dyDescent="0.2">
      <c r="A68" s="2" t="s">
        <v>23</v>
      </c>
      <c r="B68" s="47"/>
      <c r="D68" s="2" t="s">
        <v>98</v>
      </c>
      <c r="E68" s="2"/>
      <c r="G68" s="50"/>
      <c r="H68" s="46"/>
    </row>
    <row r="69" spans="1:8" ht="15" customHeight="1" x14ac:dyDescent="0.2">
      <c r="A69" s="2" t="s">
        <v>24</v>
      </c>
      <c r="B69" s="47">
        <f>8864.33474276035*0.7</f>
        <v>6205.0343199322442</v>
      </c>
      <c r="D69" s="2" t="s">
        <v>98</v>
      </c>
      <c r="E69" s="2"/>
      <c r="G69" s="46"/>
      <c r="H69" s="46"/>
    </row>
    <row r="70" spans="1:8" ht="15" customHeight="1" x14ac:dyDescent="0.2">
      <c r="A70" s="2" t="s">
        <v>150</v>
      </c>
      <c r="B70" s="47">
        <f>2659.30042282811*0.7</f>
        <v>1861.510295979677</v>
      </c>
      <c r="D70" s="2" t="s">
        <v>98</v>
      </c>
      <c r="E70" s="2"/>
      <c r="G70" s="46"/>
      <c r="H70" s="46"/>
    </row>
    <row r="71" spans="1:8" ht="15" customHeight="1" x14ac:dyDescent="0.2">
      <c r="A71" s="2" t="s">
        <v>25</v>
      </c>
      <c r="B71" s="47"/>
      <c r="E71" s="2"/>
      <c r="G71" s="50"/>
      <c r="H71" s="46"/>
    </row>
    <row r="72" spans="1:8" ht="15" customHeight="1" x14ac:dyDescent="0.2">
      <c r="A72" s="2" t="s">
        <v>101</v>
      </c>
      <c r="B72" s="42"/>
      <c r="E72" s="2"/>
      <c r="G72" s="50"/>
      <c r="H72" s="46"/>
    </row>
    <row r="73" spans="1:8" ht="15" customHeight="1" x14ac:dyDescent="0.2">
      <c r="A73" s="2" t="s">
        <v>26</v>
      </c>
      <c r="B73" s="42">
        <f>11346.3474605277*0.5</f>
        <v>5673.1737302638503</v>
      </c>
      <c r="D73" s="2" t="s">
        <v>98</v>
      </c>
      <c r="E73" s="2"/>
      <c r="G73" s="46"/>
      <c r="H73" s="46"/>
    </row>
    <row r="74" spans="1:8" ht="15" customHeight="1" x14ac:dyDescent="0.2">
      <c r="A74" s="2" t="s">
        <v>27</v>
      </c>
      <c r="B74" s="42"/>
      <c r="E74" s="2"/>
      <c r="G74" s="50"/>
      <c r="H74" s="46"/>
    </row>
    <row r="75" spans="1:8" ht="15" customHeight="1" x14ac:dyDescent="0.2">
      <c r="A75" s="2" t="s">
        <v>28</v>
      </c>
      <c r="B75" s="42"/>
      <c r="D75" s="2" t="s">
        <v>98</v>
      </c>
      <c r="E75" s="2"/>
      <c r="G75" s="46"/>
      <c r="H75" s="46"/>
    </row>
    <row r="76" spans="1:8" ht="15" customHeight="1" x14ac:dyDescent="0.2">
      <c r="A76" s="2" t="s">
        <v>29</v>
      </c>
      <c r="B76" s="42"/>
      <c r="D76" s="2" t="s">
        <v>98</v>
      </c>
      <c r="E76" s="2"/>
      <c r="G76" s="46"/>
      <c r="H76" s="46"/>
    </row>
    <row r="77" spans="1:8" ht="15" customHeight="1" x14ac:dyDescent="0.2">
      <c r="A77" s="2" t="s">
        <v>30</v>
      </c>
      <c r="B77" s="42"/>
      <c r="D77" s="2" t="s">
        <v>98</v>
      </c>
      <c r="E77" s="2"/>
      <c r="G77" s="46"/>
      <c r="H77" s="46"/>
    </row>
    <row r="78" spans="1:8" ht="15" customHeight="1" x14ac:dyDescent="0.2">
      <c r="A78" s="2" t="s">
        <v>31</v>
      </c>
      <c r="B78" s="42">
        <f>1181*0.7</f>
        <v>826.69999999999993</v>
      </c>
      <c r="D78" s="2" t="s">
        <v>98</v>
      </c>
      <c r="E78" s="2"/>
      <c r="G78" s="46"/>
      <c r="H78" s="46"/>
    </row>
    <row r="79" spans="1:8" ht="15" customHeight="1" x14ac:dyDescent="0.2">
      <c r="A79" s="2" t="s">
        <v>108</v>
      </c>
      <c r="B79" s="42"/>
      <c r="E79" s="2"/>
      <c r="G79" s="46"/>
      <c r="H79" s="46"/>
    </row>
    <row r="80" spans="1:8" ht="15" customHeight="1" x14ac:dyDescent="0.2">
      <c r="A80" s="2" t="s">
        <v>32</v>
      </c>
      <c r="B80" s="42">
        <f>886.433474276035*0.7</f>
        <v>620.50343199322447</v>
      </c>
      <c r="D80" s="2" t="s">
        <v>98</v>
      </c>
      <c r="E80" s="2"/>
      <c r="G80" s="46"/>
      <c r="H80" s="46"/>
    </row>
    <row r="81" spans="1:8" ht="15" customHeight="1" x14ac:dyDescent="0.2">
      <c r="A81" s="2" t="s">
        <v>109</v>
      </c>
      <c r="B81" s="42"/>
      <c r="E81" s="2"/>
      <c r="G81" s="46"/>
      <c r="H81" s="46"/>
    </row>
    <row r="82" spans="1:8" ht="15" customHeight="1" x14ac:dyDescent="0.2">
      <c r="A82" s="2" t="s">
        <v>33</v>
      </c>
      <c r="B82" s="42"/>
      <c r="E82" s="2"/>
      <c r="G82" s="46"/>
      <c r="H82" s="46"/>
    </row>
    <row r="83" spans="1:8" ht="15" customHeight="1" x14ac:dyDescent="0.2">
      <c r="A83" s="2" t="s">
        <v>34</v>
      </c>
      <c r="B83" s="42"/>
      <c r="E83" s="2"/>
      <c r="G83" s="46"/>
      <c r="H83" s="46"/>
    </row>
    <row r="84" spans="1:8" ht="15" customHeight="1" x14ac:dyDescent="0.2">
      <c r="A84" s="2" t="s">
        <v>110</v>
      </c>
      <c r="B84" s="42"/>
      <c r="D84" s="2" t="s">
        <v>99</v>
      </c>
      <c r="E84" s="2"/>
      <c r="G84" s="46"/>
      <c r="H84" s="46"/>
    </row>
    <row r="85" spans="1:8" ht="15" customHeight="1" x14ac:dyDescent="0.2">
      <c r="A85" s="2" t="s">
        <v>111</v>
      </c>
      <c r="B85" s="42"/>
      <c r="E85" s="2"/>
      <c r="G85" s="46"/>
      <c r="H85" s="46"/>
    </row>
    <row r="86" spans="1:8" ht="15" customHeight="1" x14ac:dyDescent="0.2">
      <c r="A86" s="2" t="s">
        <v>35</v>
      </c>
      <c r="B86" s="42"/>
      <c r="E86" s="2"/>
      <c r="G86" s="46"/>
      <c r="H86" s="46"/>
    </row>
    <row r="87" spans="1:8" ht="15" customHeight="1" x14ac:dyDescent="0.2">
      <c r="A87" s="2" t="s">
        <v>36</v>
      </c>
      <c r="B87" s="42"/>
      <c r="E87" s="2"/>
      <c r="G87" s="46"/>
      <c r="H87" s="46"/>
    </row>
    <row r="88" spans="1:8" ht="15" customHeight="1" x14ac:dyDescent="0.2">
      <c r="A88" s="2" t="s">
        <v>112</v>
      </c>
      <c r="B88" s="42"/>
      <c r="E88" s="2"/>
      <c r="G88" s="46"/>
      <c r="H88" s="46"/>
    </row>
    <row r="89" spans="1:8" ht="15" customHeight="1" x14ac:dyDescent="0.2">
      <c r="A89" s="2" t="s">
        <v>37</v>
      </c>
      <c r="B89" s="42"/>
      <c r="E89" s="2"/>
      <c r="G89" s="46"/>
      <c r="H89" s="46"/>
    </row>
    <row r="90" spans="1:8" ht="15" customHeight="1" x14ac:dyDescent="0.2">
      <c r="A90" s="2" t="s">
        <v>38</v>
      </c>
      <c r="B90" s="42"/>
      <c r="D90" s="2" t="s">
        <v>98</v>
      </c>
      <c r="E90" s="2"/>
      <c r="G90" s="46"/>
      <c r="H90" s="46"/>
    </row>
    <row r="91" spans="1:8" ht="15" customHeight="1" x14ac:dyDescent="0.2">
      <c r="A91" s="2" t="s">
        <v>39</v>
      </c>
      <c r="B91" s="42"/>
      <c r="E91" s="2"/>
      <c r="G91" s="46"/>
      <c r="H91" s="46"/>
    </row>
    <row r="92" spans="1:8" ht="15" customHeight="1" x14ac:dyDescent="0.2">
      <c r="A92" s="2" t="s">
        <v>40</v>
      </c>
      <c r="B92" s="42"/>
      <c r="E92" s="2"/>
      <c r="G92" s="46"/>
      <c r="H92" s="46"/>
    </row>
    <row r="93" spans="1:8" ht="15" customHeight="1" x14ac:dyDescent="0.2">
      <c r="A93" s="2" t="s">
        <v>41</v>
      </c>
      <c r="B93" s="42"/>
      <c r="E93" s="2"/>
      <c r="G93" s="46"/>
      <c r="H93" s="46"/>
    </row>
    <row r="94" spans="1:8" ht="15" customHeight="1" x14ac:dyDescent="0.2">
      <c r="A94" s="2" t="s">
        <v>42</v>
      </c>
      <c r="B94" s="42"/>
      <c r="E94" s="2"/>
      <c r="G94" s="46"/>
      <c r="H94" s="46"/>
    </row>
    <row r="95" spans="1:8" ht="15" customHeight="1" x14ac:dyDescent="0.2">
      <c r="A95" s="2" t="s">
        <v>113</v>
      </c>
      <c r="B95" s="47">
        <f>1506.93*0.7</f>
        <v>1054.8509999999999</v>
      </c>
      <c r="C95" s="6"/>
      <c r="E95" s="2"/>
      <c r="G95" s="46"/>
      <c r="H95" s="46"/>
    </row>
    <row r="96" spans="1:8" ht="15" customHeight="1" x14ac:dyDescent="0.2">
      <c r="A96" s="2" t="s">
        <v>43</v>
      </c>
      <c r="B96" s="47">
        <f>1861.51080108244*0.5</f>
        <v>930.75540054121996</v>
      </c>
      <c r="D96" s="2" t="s">
        <v>98</v>
      </c>
      <c r="E96" s="2"/>
      <c r="G96" s="46"/>
      <c r="H96" s="46"/>
    </row>
    <row r="97" spans="1:8" ht="15" customHeight="1" x14ac:dyDescent="0.2">
      <c r="A97" s="2" t="s">
        <v>44</v>
      </c>
      <c r="B97" s="47"/>
      <c r="E97" s="2"/>
      <c r="G97" s="46"/>
      <c r="H97" s="46"/>
    </row>
    <row r="98" spans="1:8" ht="15" customHeight="1" x14ac:dyDescent="0.2">
      <c r="A98" s="2" t="s">
        <v>153</v>
      </c>
      <c r="B98" s="47">
        <f>8568.858*0.5</f>
        <v>4284.4290000000001</v>
      </c>
      <c r="D98" s="2" t="s">
        <v>98</v>
      </c>
      <c r="E98" s="2"/>
      <c r="G98" s="46"/>
      <c r="H98" s="46"/>
    </row>
    <row r="99" spans="1:8" ht="12" x14ac:dyDescent="0.2">
      <c r="A99" s="2" t="s">
        <v>114</v>
      </c>
      <c r="B99" s="47">
        <f>3486.63687296662*0.7</f>
        <v>2440.6458110766339</v>
      </c>
      <c r="D99" s="2" t="s">
        <v>98</v>
      </c>
      <c r="E99" s="2"/>
      <c r="G99" s="46"/>
      <c r="H99" s="46"/>
    </row>
    <row r="100" spans="1:8" ht="15" customHeight="1" x14ac:dyDescent="0.2">
      <c r="A100" s="44" t="s">
        <v>115</v>
      </c>
      <c r="B100" s="47">
        <v>945.52881473765092</v>
      </c>
      <c r="D100" s="2" t="s">
        <v>98</v>
      </c>
      <c r="E100" s="2"/>
      <c r="G100" s="46"/>
      <c r="H100" s="46"/>
    </row>
    <row r="101" spans="1:8" ht="15" customHeight="1" x14ac:dyDescent="0.2">
      <c r="A101" s="44" t="s">
        <v>116</v>
      </c>
      <c r="B101" s="47">
        <v>590.95508829205653</v>
      </c>
      <c r="E101" s="2"/>
      <c r="G101" s="46"/>
      <c r="H101" s="46"/>
    </row>
    <row r="102" spans="1:8" ht="15" customHeight="1" x14ac:dyDescent="0.2">
      <c r="A102" s="44" t="s">
        <v>117</v>
      </c>
      <c r="B102" s="47">
        <f>1207.7090301755*0.7</f>
        <v>845.39632112284994</v>
      </c>
      <c r="E102" s="2"/>
      <c r="G102" s="46"/>
      <c r="H102" s="46"/>
    </row>
    <row r="103" spans="1:8" ht="15" customHeight="1" x14ac:dyDescent="0.2">
      <c r="A103" s="2" t="s">
        <v>46</v>
      </c>
      <c r="B103" s="47">
        <f>3486.6*0.5</f>
        <v>1743.3</v>
      </c>
      <c r="D103" s="2" t="s">
        <v>98</v>
      </c>
      <c r="E103" s="2"/>
      <c r="G103" s="46"/>
      <c r="H103" s="46"/>
    </row>
    <row r="104" spans="1:8" ht="15" customHeight="1" x14ac:dyDescent="0.2">
      <c r="A104" s="2" t="s">
        <v>47</v>
      </c>
      <c r="B104" s="47"/>
      <c r="D104" s="2" t="s">
        <v>98</v>
      </c>
      <c r="E104" s="2"/>
      <c r="G104" s="46"/>
      <c r="H104" s="46"/>
    </row>
    <row r="105" spans="1:8" ht="15" customHeight="1" x14ac:dyDescent="0.2">
      <c r="A105" s="2" t="s">
        <v>48</v>
      </c>
      <c r="B105" s="47">
        <v>53.18</v>
      </c>
      <c r="D105" s="2" t="s">
        <v>98</v>
      </c>
      <c r="E105" s="2"/>
      <c r="G105" s="46"/>
      <c r="H105" s="46"/>
    </row>
    <row r="106" spans="1:8" ht="15" customHeight="1" x14ac:dyDescent="0.2">
      <c r="A106" s="2" t="s">
        <v>49</v>
      </c>
      <c r="B106" s="47"/>
      <c r="E106" s="2"/>
      <c r="G106" s="46"/>
      <c r="H106" s="46"/>
    </row>
    <row r="107" spans="1:8" ht="29.45" customHeight="1" x14ac:dyDescent="0.2">
      <c r="A107" s="2" t="s">
        <v>118</v>
      </c>
      <c r="B107" s="47">
        <f>6650.8*0.5</f>
        <v>3325.4</v>
      </c>
      <c r="E107" s="2"/>
      <c r="G107" s="46"/>
      <c r="H107" s="46"/>
    </row>
    <row r="108" spans="1:8" ht="40.5" customHeight="1" x14ac:dyDescent="0.2">
      <c r="A108" s="2" t="s">
        <v>119</v>
      </c>
      <c r="B108" s="47"/>
      <c r="E108" s="2"/>
      <c r="G108" s="46"/>
      <c r="H108" s="46"/>
    </row>
    <row r="109" spans="1:8" ht="15" customHeight="1" x14ac:dyDescent="0.2">
      <c r="A109" s="2" t="s">
        <v>120</v>
      </c>
      <c r="B109" s="47"/>
      <c r="E109" s="2"/>
      <c r="G109" s="46"/>
      <c r="H109" s="46"/>
    </row>
    <row r="110" spans="1:8" ht="33.75" customHeight="1" x14ac:dyDescent="0.2">
      <c r="A110" s="2" t="s">
        <v>50</v>
      </c>
      <c r="B110" s="47">
        <f>6205.035*0.5</f>
        <v>3102.5174999999999</v>
      </c>
      <c r="D110" s="2" t="s">
        <v>98</v>
      </c>
      <c r="E110" s="2"/>
      <c r="G110" s="46"/>
      <c r="H110" s="46"/>
    </row>
    <row r="111" spans="1:8" ht="15" customHeight="1" x14ac:dyDescent="0.2">
      <c r="A111" s="2" t="s">
        <v>121</v>
      </c>
      <c r="B111" s="47"/>
      <c r="D111" s="2" t="s">
        <v>98</v>
      </c>
      <c r="E111" s="2"/>
      <c r="G111" s="46"/>
      <c r="H111" s="46"/>
    </row>
    <row r="112" spans="1:8" ht="15" customHeight="1" x14ac:dyDescent="0.2">
      <c r="A112" s="2" t="s">
        <v>122</v>
      </c>
      <c r="B112" s="47"/>
      <c r="D112" s="2" t="s">
        <v>98</v>
      </c>
      <c r="E112" s="2"/>
      <c r="G112" s="46"/>
      <c r="H112" s="46"/>
    </row>
    <row r="113" spans="1:8" ht="15" customHeight="1" x14ac:dyDescent="0.2">
      <c r="A113" s="2" t="s">
        <v>100</v>
      </c>
      <c r="B113" s="47"/>
      <c r="E113" s="2"/>
      <c r="G113" s="46"/>
      <c r="H113" s="46"/>
    </row>
    <row r="114" spans="1:8" ht="15" customHeight="1" x14ac:dyDescent="0.2">
      <c r="A114" s="2" t="s">
        <v>123</v>
      </c>
      <c r="B114" s="47"/>
      <c r="E114" s="2"/>
      <c r="G114" s="46"/>
      <c r="H114" s="46"/>
    </row>
    <row r="115" spans="1:8" ht="15" customHeight="1" x14ac:dyDescent="0.2">
      <c r="A115" s="2" t="s">
        <v>124</v>
      </c>
      <c r="B115" s="47"/>
      <c r="E115" s="2"/>
      <c r="G115" s="46"/>
      <c r="H115" s="46"/>
    </row>
    <row r="116" spans="1:8" ht="15" customHeight="1" x14ac:dyDescent="0.2">
      <c r="A116" s="2" t="s">
        <v>125</v>
      </c>
      <c r="B116" s="47"/>
      <c r="E116" s="2"/>
      <c r="G116" s="46"/>
      <c r="H116" s="46"/>
    </row>
    <row r="117" spans="1:8" ht="15" customHeight="1" x14ac:dyDescent="0.2">
      <c r="A117" s="2" t="s">
        <v>126</v>
      </c>
      <c r="B117" s="47">
        <f>1181.9*0.7</f>
        <v>827.33</v>
      </c>
      <c r="E117" s="2"/>
      <c r="G117" s="46"/>
      <c r="H117" s="46"/>
    </row>
    <row r="118" spans="1:8" ht="15" customHeight="1" x14ac:dyDescent="0.2">
      <c r="A118" s="2" t="s">
        <v>127</v>
      </c>
      <c r="B118" s="47"/>
      <c r="E118" s="2"/>
      <c r="G118" s="46"/>
      <c r="H118" s="46"/>
    </row>
    <row r="119" spans="1:8" ht="15" customHeight="1" x14ac:dyDescent="0.2">
      <c r="A119" s="2" t="s">
        <v>128</v>
      </c>
      <c r="B119" s="47"/>
      <c r="E119" s="2"/>
      <c r="G119" s="46"/>
      <c r="H119" s="46"/>
    </row>
    <row r="120" spans="1:8" ht="15" customHeight="1" x14ac:dyDescent="0.2">
      <c r="A120" s="2" t="s">
        <v>129</v>
      </c>
      <c r="B120" s="42"/>
      <c r="D120" s="2" t="s">
        <v>99</v>
      </c>
      <c r="E120" s="2"/>
      <c r="G120" s="46"/>
      <c r="H120" s="46"/>
    </row>
    <row r="121" spans="1:8" ht="15" customHeight="1" x14ac:dyDescent="0.2">
      <c r="A121" s="2" t="s">
        <v>130</v>
      </c>
      <c r="B121" s="42"/>
      <c r="E121" s="2"/>
      <c r="G121" s="46"/>
      <c r="H121" s="46"/>
    </row>
    <row r="122" spans="1:8" ht="25.9" customHeight="1" x14ac:dyDescent="0.2">
      <c r="A122" s="2" t="s">
        <v>131</v>
      </c>
      <c r="B122" s="42"/>
      <c r="E122" s="2"/>
      <c r="G122" s="46"/>
      <c r="H122" s="46"/>
    </row>
    <row r="123" spans="1:8" ht="25.9" customHeight="1" x14ac:dyDescent="0.2">
      <c r="A123" s="2" t="s">
        <v>132</v>
      </c>
      <c r="B123" s="42"/>
      <c r="E123" s="2"/>
      <c r="G123" s="46"/>
      <c r="H123" s="46"/>
    </row>
    <row r="124" spans="1:8" ht="15" customHeight="1" x14ac:dyDescent="0.2">
      <c r="A124" s="15" t="s">
        <v>155</v>
      </c>
      <c r="B124" s="42"/>
      <c r="D124" s="2" t="s">
        <v>98</v>
      </c>
      <c r="E124" s="2"/>
      <c r="G124" s="46"/>
      <c r="H124" s="46"/>
    </row>
    <row r="125" spans="1:8" ht="15" customHeight="1" x14ac:dyDescent="0.2">
      <c r="A125" s="15" t="s">
        <v>51</v>
      </c>
      <c r="B125" s="42"/>
      <c r="G125" s="46"/>
      <c r="H125" s="46"/>
    </row>
    <row r="126" spans="1:8" ht="15" customHeight="1" x14ac:dyDescent="0.2">
      <c r="A126" s="15" t="s">
        <v>52</v>
      </c>
      <c r="B126" s="42"/>
      <c r="G126" s="46"/>
      <c r="H126" s="46"/>
    </row>
    <row r="127" spans="1:8" ht="15" customHeight="1" x14ac:dyDescent="0.2">
      <c r="A127" s="15" t="s">
        <v>53</v>
      </c>
      <c r="B127" s="42"/>
      <c r="D127" s="40"/>
      <c r="E127" s="2"/>
      <c r="G127" s="46"/>
      <c r="H127" s="46"/>
    </row>
    <row r="128" spans="1:8" ht="15" customHeight="1" x14ac:dyDescent="0.2">
      <c r="A128" s="16" t="s">
        <v>84</v>
      </c>
      <c r="B128" s="14">
        <f>SUM(B129:B146)</f>
        <v>28054.110800000002</v>
      </c>
      <c r="C128" s="14">
        <f t="shared" ref="C128" si="0">SUM(C129:C146)</f>
        <v>0</v>
      </c>
      <c r="E128" s="2"/>
      <c r="G128" s="46"/>
    </row>
    <row r="129" spans="1:7" ht="15" customHeight="1" x14ac:dyDescent="0.2">
      <c r="A129" s="17" t="s">
        <v>133</v>
      </c>
      <c r="B129" s="42">
        <v>1600.9280000000001</v>
      </c>
      <c r="E129" s="2"/>
      <c r="G129" s="46"/>
    </row>
    <row r="130" spans="1:7" ht="15" customHeight="1" x14ac:dyDescent="0.2">
      <c r="A130" s="5" t="s">
        <v>67</v>
      </c>
      <c r="B130" s="42">
        <v>1917.3168000000001</v>
      </c>
      <c r="E130" s="2"/>
      <c r="G130" s="46"/>
    </row>
    <row r="131" spans="1:7" ht="15" customHeight="1" x14ac:dyDescent="0.2">
      <c r="A131" s="5" t="s">
        <v>134</v>
      </c>
      <c r="B131" s="42">
        <v>1219.3230000000001</v>
      </c>
      <c r="E131" s="2"/>
      <c r="G131" s="46"/>
    </row>
    <row r="132" spans="1:7" ht="15" customHeight="1" x14ac:dyDescent="0.2">
      <c r="A132" s="44" t="s">
        <v>135</v>
      </c>
      <c r="B132" s="42">
        <v>3242.8732</v>
      </c>
      <c r="E132" s="2"/>
      <c r="G132" s="46"/>
    </row>
    <row r="133" spans="1:7" ht="15" customHeight="1" x14ac:dyDescent="0.2">
      <c r="A133" s="5" t="s">
        <v>136</v>
      </c>
      <c r="B133" s="42">
        <v>416.64280000000002</v>
      </c>
      <c r="E133" s="2"/>
      <c r="G133" s="46"/>
    </row>
    <row r="134" spans="1:7" ht="15" customHeight="1" x14ac:dyDescent="0.2">
      <c r="A134" s="5" t="s">
        <v>137</v>
      </c>
      <c r="B134" s="42">
        <v>699.06760000000008</v>
      </c>
      <c r="E134" s="2"/>
      <c r="G134" s="46"/>
    </row>
    <row r="135" spans="1:7" ht="15" customHeight="1" x14ac:dyDescent="0.2">
      <c r="A135" s="2" t="s">
        <v>138</v>
      </c>
      <c r="B135" s="42">
        <v>2960.962</v>
      </c>
      <c r="E135" s="2"/>
      <c r="G135" s="46"/>
    </row>
    <row r="136" spans="1:7" ht="15" customHeight="1" x14ac:dyDescent="0.2">
      <c r="A136" s="5" t="s">
        <v>139</v>
      </c>
      <c r="B136" s="42">
        <v>2634.5140000000001</v>
      </c>
      <c r="E136" s="2"/>
      <c r="G136" s="46"/>
    </row>
    <row r="137" spans="1:7" ht="15" customHeight="1" x14ac:dyDescent="0.2">
      <c r="A137" s="5" t="s">
        <v>140</v>
      </c>
      <c r="B137" s="42">
        <v>0</v>
      </c>
      <c r="E137" s="2"/>
      <c r="G137" s="46"/>
    </row>
    <row r="138" spans="1:7" ht="15" customHeight="1" x14ac:dyDescent="0.2">
      <c r="A138" s="5" t="s">
        <v>141</v>
      </c>
      <c r="B138" s="42">
        <v>443.18959999999998</v>
      </c>
      <c r="E138" s="2"/>
      <c r="G138" s="46"/>
    </row>
    <row r="139" spans="1:7" ht="15" customHeight="1" x14ac:dyDescent="0.2">
      <c r="A139" s="7" t="s">
        <v>142</v>
      </c>
      <c r="B139" s="42">
        <v>1166.4959999999999</v>
      </c>
      <c r="E139" s="2"/>
      <c r="G139" s="46"/>
    </row>
    <row r="140" spans="1:7" ht="15" customHeight="1" x14ac:dyDescent="0.2">
      <c r="A140" s="7" t="s">
        <v>143</v>
      </c>
      <c r="B140" s="42">
        <v>653.23719999999992</v>
      </c>
      <c r="E140" s="2"/>
      <c r="G140" s="46"/>
    </row>
    <row r="141" spans="1:7" ht="15" customHeight="1" x14ac:dyDescent="0.2">
      <c r="A141" s="7" t="s">
        <v>55</v>
      </c>
      <c r="B141" s="42">
        <v>1891.6240000000003</v>
      </c>
      <c r="E141" s="2"/>
      <c r="G141" s="46"/>
    </row>
    <row r="142" spans="1:7" ht="15" customHeight="1" x14ac:dyDescent="0.2">
      <c r="A142" s="5" t="s">
        <v>144</v>
      </c>
      <c r="B142" s="42">
        <v>1193.8696</v>
      </c>
      <c r="E142" s="2"/>
      <c r="G142" s="46"/>
    </row>
    <row r="143" spans="1:7" ht="15" customHeight="1" x14ac:dyDescent="0.2">
      <c r="A143" s="7" t="s">
        <v>4</v>
      </c>
      <c r="B143" s="42">
        <v>0</v>
      </c>
      <c r="E143" s="2"/>
      <c r="G143" s="46"/>
    </row>
    <row r="144" spans="1:7" ht="15" customHeight="1" x14ac:dyDescent="0.2">
      <c r="A144" s="5" t="s">
        <v>145</v>
      </c>
      <c r="B144" s="42">
        <v>852.76400000000001</v>
      </c>
      <c r="E144" s="2"/>
      <c r="G144" s="46"/>
    </row>
    <row r="145" spans="1:7" ht="15" customHeight="1" x14ac:dyDescent="0.2">
      <c r="A145" s="5" t="s">
        <v>146</v>
      </c>
      <c r="B145" s="42">
        <v>62.988</v>
      </c>
      <c r="E145" s="2"/>
      <c r="G145" s="46"/>
    </row>
    <row r="146" spans="1:7" ht="15" customHeight="1" x14ac:dyDescent="0.2">
      <c r="A146" s="5" t="s">
        <v>5</v>
      </c>
      <c r="B146" s="42">
        <v>7098.3150000000005</v>
      </c>
      <c r="E146" s="2"/>
      <c r="G146" s="46"/>
    </row>
    <row r="147" spans="1:7" ht="15" customHeight="1" x14ac:dyDescent="0.2">
      <c r="A147" s="4" t="s">
        <v>81</v>
      </c>
      <c r="B147" s="14">
        <f>SUM(B148:B155)</f>
        <v>0</v>
      </c>
      <c r="G147" s="46"/>
    </row>
    <row r="148" spans="1:7" ht="15" customHeight="1" x14ac:dyDescent="0.2">
      <c r="A148" s="7" t="s">
        <v>6</v>
      </c>
      <c r="B148" s="11">
        <v>0</v>
      </c>
      <c r="G148" s="46"/>
    </row>
    <row r="149" spans="1:7" ht="15" customHeight="1" x14ac:dyDescent="0.2">
      <c r="A149" s="7" t="s">
        <v>7</v>
      </c>
      <c r="B149" s="11">
        <v>0</v>
      </c>
      <c r="G149" s="46"/>
    </row>
    <row r="150" spans="1:7" ht="15" customHeight="1" x14ac:dyDescent="0.2">
      <c r="A150" s="7" t="s">
        <v>8</v>
      </c>
      <c r="B150" s="11">
        <v>0</v>
      </c>
      <c r="G150" s="46"/>
    </row>
    <row r="151" spans="1:7" ht="15" customHeight="1" x14ac:dyDescent="0.2">
      <c r="A151" s="7" t="s">
        <v>9</v>
      </c>
      <c r="B151" s="11">
        <v>0</v>
      </c>
      <c r="G151" s="46"/>
    </row>
    <row r="152" spans="1:7" ht="15" customHeight="1" x14ac:dyDescent="0.2">
      <c r="A152" s="7" t="s">
        <v>10</v>
      </c>
      <c r="B152" s="11">
        <v>0</v>
      </c>
      <c r="G152" s="46"/>
    </row>
    <row r="153" spans="1:7" ht="15" customHeight="1" x14ac:dyDescent="0.2">
      <c r="A153" s="7" t="s">
        <v>11</v>
      </c>
      <c r="B153" s="11">
        <v>0</v>
      </c>
      <c r="G153" s="46"/>
    </row>
    <row r="154" spans="1:7" ht="15" customHeight="1" x14ac:dyDescent="0.2">
      <c r="A154" s="7" t="s">
        <v>12</v>
      </c>
      <c r="B154" s="11">
        <v>0</v>
      </c>
      <c r="G154" s="46"/>
    </row>
    <row r="155" spans="1:7" ht="15" customHeight="1" x14ac:dyDescent="0.2">
      <c r="A155" s="18" t="s">
        <v>13</v>
      </c>
      <c r="B155" s="11">
        <v>0</v>
      </c>
      <c r="G155" s="46"/>
    </row>
    <row r="156" spans="1:7" ht="15" customHeight="1" x14ac:dyDescent="0.2">
      <c r="A156" s="28" t="s">
        <v>2</v>
      </c>
      <c r="B156" s="19">
        <f>+B147+B128+B53+B41+B30+B18+B11</f>
        <v>658391.2066730347</v>
      </c>
      <c r="G156" s="46"/>
    </row>
    <row r="157" spans="1:7" ht="15" customHeight="1" x14ac:dyDescent="0.2">
      <c r="G157" s="46"/>
    </row>
    <row r="158" spans="1:7" ht="15" customHeight="1" x14ac:dyDescent="0.2">
      <c r="A158" s="1" t="s">
        <v>85</v>
      </c>
      <c r="B158" s="9" t="s">
        <v>86</v>
      </c>
      <c r="G158" s="46"/>
    </row>
    <row r="159" spans="1:7" ht="15" customHeight="1" x14ac:dyDescent="0.2">
      <c r="A159" s="30" t="s">
        <v>151</v>
      </c>
      <c r="B159" s="25">
        <f>B156*0.03</f>
        <v>19751.736200191041</v>
      </c>
      <c r="D159" s="42"/>
      <c r="E159" s="2"/>
    </row>
    <row r="160" spans="1:7" ht="15" customHeight="1" x14ac:dyDescent="0.2">
      <c r="A160" s="30" t="s">
        <v>152</v>
      </c>
      <c r="B160" s="25">
        <f>B156*0.05</f>
        <v>32919.560333651738</v>
      </c>
      <c r="D160" s="42"/>
      <c r="E160" s="2"/>
    </row>
    <row r="161" spans="1:5" ht="15" customHeight="1" x14ac:dyDescent="0.2">
      <c r="B161" s="24"/>
      <c r="D161" s="42"/>
      <c r="E161" s="2"/>
    </row>
    <row r="162" spans="1:5" ht="24.95" customHeight="1" x14ac:dyDescent="0.2">
      <c r="A162" s="29" t="s">
        <v>80</v>
      </c>
      <c r="B162" s="45">
        <f>+B160+B159+B156</f>
        <v>711062.5032068775</v>
      </c>
      <c r="D162" s="46"/>
      <c r="E162" s="46"/>
    </row>
    <row r="163" spans="1:5" ht="15" customHeight="1" x14ac:dyDescent="0.2">
      <c r="D163" s="42"/>
      <c r="E163" s="2"/>
    </row>
    <row r="164" spans="1:5" ht="15" customHeight="1" x14ac:dyDescent="0.2">
      <c r="D164" s="42"/>
      <c r="E164" s="2"/>
    </row>
    <row r="165" spans="1:5" ht="15" customHeight="1" x14ac:dyDescent="0.2">
      <c r="D165" s="42"/>
      <c r="E165" s="2"/>
    </row>
  </sheetData>
  <mergeCells count="1">
    <mergeCell ref="A9:B9"/>
  </mergeCells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4E5E8-612C-4DE3-9643-E212D7235494}">
  <dimension ref="A1:D161"/>
  <sheetViews>
    <sheetView zoomScale="115" zoomScaleNormal="115" workbookViewId="0">
      <selection activeCell="A28" sqref="A28:A42"/>
    </sheetView>
  </sheetViews>
  <sheetFormatPr defaultColWidth="9.33203125" defaultRowHeight="12" x14ac:dyDescent="0.2"/>
  <cols>
    <col min="1" max="1" width="71.1640625" style="2" customWidth="1"/>
    <col min="2" max="2" width="26.5" style="13" customWidth="1"/>
    <col min="3" max="3" width="1.6640625" style="2" customWidth="1"/>
    <col min="4" max="4" width="14.33203125" style="2" bestFit="1" customWidth="1"/>
    <col min="5" max="5" width="9.33203125" style="2" customWidth="1"/>
    <col min="6" max="16384" width="9.33203125" style="2"/>
  </cols>
  <sheetData>
    <row r="1" spans="1:3" ht="12.75" x14ac:dyDescent="0.2">
      <c r="A1" s="21" t="s">
        <v>1</v>
      </c>
      <c r="B1" s="32" t="str">
        <f>+'Costos I.cat'!B1</f>
        <v>MEC-25L01</v>
      </c>
    </row>
    <row r="2" spans="1:3" ht="24" x14ac:dyDescent="0.2">
      <c r="A2" s="27" t="s">
        <v>94</v>
      </c>
      <c r="B2" s="32">
        <f>+'Costos I.cat'!B3</f>
        <v>711062.5032068775</v>
      </c>
    </row>
    <row r="3" spans="1:3" ht="12.75" x14ac:dyDescent="0.2">
      <c r="A3" s="22" t="s">
        <v>96</v>
      </c>
      <c r="B3" s="41">
        <f>+'Costos I.cat'!B4</f>
        <v>16</v>
      </c>
    </row>
    <row r="4" spans="1:3" ht="12.75" x14ac:dyDescent="0.2">
      <c r="A4" s="22" t="s">
        <v>95</v>
      </c>
      <c r="B4" s="41">
        <f>+'Costos I.cat'!B5</f>
        <v>15</v>
      </c>
    </row>
    <row r="5" spans="1:3" x14ac:dyDescent="0.2">
      <c r="A5" s="23"/>
      <c r="B5" s="34"/>
    </row>
    <row r="8" spans="1:3" x14ac:dyDescent="0.2">
      <c r="A8" s="51"/>
      <c r="B8" s="51"/>
      <c r="C8" s="3"/>
    </row>
    <row r="9" spans="1:3" x14ac:dyDescent="0.2">
      <c r="A9" s="1" t="s">
        <v>3</v>
      </c>
      <c r="B9" s="9" t="s">
        <v>56</v>
      </c>
    </row>
    <row r="10" spans="1:3" x14ac:dyDescent="0.2">
      <c r="A10" s="4" t="s">
        <v>147</v>
      </c>
      <c r="B10" s="10">
        <f>+SUM(B11:B16)</f>
        <v>0</v>
      </c>
    </row>
    <row r="11" spans="1:3" x14ac:dyDescent="0.2">
      <c r="A11" s="7" t="s">
        <v>70</v>
      </c>
      <c r="B11" s="38"/>
    </row>
    <row r="12" spans="1:3" x14ac:dyDescent="0.2">
      <c r="A12" s="7" t="s">
        <v>78</v>
      </c>
      <c r="B12" s="38"/>
    </row>
    <row r="13" spans="1:3" x14ac:dyDescent="0.2">
      <c r="A13" s="7" t="s">
        <v>74</v>
      </c>
      <c r="B13" s="38"/>
    </row>
    <row r="14" spans="1:3" x14ac:dyDescent="0.2">
      <c r="A14" s="7" t="s">
        <v>102</v>
      </c>
      <c r="B14" s="38"/>
    </row>
    <row r="15" spans="1:3" x14ac:dyDescent="0.2">
      <c r="A15" s="5" t="s">
        <v>103</v>
      </c>
      <c r="B15" s="38"/>
    </row>
    <row r="16" spans="1:3" x14ac:dyDescent="0.2">
      <c r="A16" s="5" t="s">
        <v>77</v>
      </c>
      <c r="B16" s="38"/>
    </row>
    <row r="17" spans="1:4" x14ac:dyDescent="0.2">
      <c r="A17" s="4" t="s">
        <v>148</v>
      </c>
      <c r="B17" s="10">
        <f>+SUM(B18:B26)</f>
        <v>0</v>
      </c>
      <c r="D17" s="36"/>
    </row>
    <row r="18" spans="1:4" x14ac:dyDescent="0.2">
      <c r="A18" s="5" t="s">
        <v>134</v>
      </c>
      <c r="B18" s="38"/>
    </row>
    <row r="19" spans="1:4" x14ac:dyDescent="0.2">
      <c r="A19" s="5" t="s">
        <v>135</v>
      </c>
      <c r="B19" s="38"/>
    </row>
    <row r="20" spans="1:4" x14ac:dyDescent="0.2">
      <c r="A20" s="5" t="s">
        <v>136</v>
      </c>
      <c r="B20" s="38"/>
    </row>
    <row r="21" spans="1:4" x14ac:dyDescent="0.2">
      <c r="A21" s="5" t="s">
        <v>137</v>
      </c>
      <c r="B21" s="38"/>
    </row>
    <row r="22" spans="1:4" x14ac:dyDescent="0.2">
      <c r="A22" s="5" t="s">
        <v>138</v>
      </c>
      <c r="B22" s="38"/>
    </row>
    <row r="23" spans="1:4" x14ac:dyDescent="0.2">
      <c r="A23" s="5" t="s">
        <v>139</v>
      </c>
      <c r="B23" s="38"/>
    </row>
    <row r="24" spans="1:4" x14ac:dyDescent="0.2">
      <c r="A24" s="5" t="s">
        <v>141</v>
      </c>
      <c r="B24" s="38"/>
    </row>
    <row r="25" spans="1:4" x14ac:dyDescent="0.2">
      <c r="A25" s="5" t="s">
        <v>145</v>
      </c>
      <c r="B25" s="38"/>
    </row>
    <row r="26" spans="1:4" x14ac:dyDescent="0.2">
      <c r="A26" s="5" t="s">
        <v>146</v>
      </c>
      <c r="B26" s="38"/>
    </row>
    <row r="27" spans="1:4" x14ac:dyDescent="0.2">
      <c r="A27" s="5"/>
      <c r="B27" s="11"/>
    </row>
    <row r="28" spans="1:4" x14ac:dyDescent="0.2">
      <c r="A28" s="1" t="s">
        <v>149</v>
      </c>
      <c r="B28" s="9" t="s">
        <v>56</v>
      </c>
    </row>
    <row r="29" spans="1:4" x14ac:dyDescent="0.2">
      <c r="A29" s="4" t="s">
        <v>0</v>
      </c>
      <c r="B29" s="10">
        <f>SUM(B30:B39)</f>
        <v>0</v>
      </c>
    </row>
    <row r="30" spans="1:4" x14ac:dyDescent="0.2">
      <c r="A30" s="7" t="s">
        <v>74</v>
      </c>
      <c r="B30" s="38"/>
    </row>
    <row r="31" spans="1:4" x14ac:dyDescent="0.2">
      <c r="A31" s="5" t="s">
        <v>73</v>
      </c>
      <c r="B31" s="38"/>
    </row>
    <row r="32" spans="1:4" x14ac:dyDescent="0.2">
      <c r="A32" s="7" t="s">
        <v>75</v>
      </c>
      <c r="B32" s="38"/>
    </row>
    <row r="33" spans="1:4" x14ac:dyDescent="0.2">
      <c r="A33" s="5" t="s">
        <v>76</v>
      </c>
      <c r="B33" s="38"/>
    </row>
    <row r="34" spans="1:4" x14ac:dyDescent="0.2">
      <c r="A34" s="5" t="s">
        <v>72</v>
      </c>
      <c r="B34" s="38"/>
    </row>
    <row r="35" spans="1:4" x14ac:dyDescent="0.2">
      <c r="A35" s="7" t="s">
        <v>71</v>
      </c>
      <c r="B35" s="38"/>
    </row>
    <row r="36" spans="1:4" x14ac:dyDescent="0.2">
      <c r="A36" s="7" t="s">
        <v>70</v>
      </c>
      <c r="B36" s="38"/>
    </row>
    <row r="37" spans="1:4" x14ac:dyDescent="0.2">
      <c r="A37" s="7" t="s">
        <v>78</v>
      </c>
      <c r="B37" s="38"/>
    </row>
    <row r="38" spans="1:4" x14ac:dyDescent="0.2">
      <c r="A38" s="7" t="s">
        <v>69</v>
      </c>
      <c r="B38" s="38"/>
    </row>
    <row r="39" spans="1:4" x14ac:dyDescent="0.2">
      <c r="A39" s="7" t="s">
        <v>68</v>
      </c>
      <c r="B39" s="38"/>
    </row>
    <row r="40" spans="1:4" ht="36" x14ac:dyDescent="0.2">
      <c r="A40" s="8" t="s">
        <v>83</v>
      </c>
      <c r="B40" s="12">
        <f>SUM(B41:B51)</f>
        <v>0</v>
      </c>
      <c r="D40" s="35" t="s">
        <v>97</v>
      </c>
    </row>
    <row r="41" spans="1:4" x14ac:dyDescent="0.2">
      <c r="A41" s="2" t="s">
        <v>57</v>
      </c>
      <c r="B41" s="38"/>
      <c r="D41" s="2" t="s">
        <v>98</v>
      </c>
    </row>
    <row r="42" spans="1:4" x14ac:dyDescent="0.2">
      <c r="A42" s="2" t="s">
        <v>58</v>
      </c>
      <c r="B42" s="38"/>
      <c r="D42" s="2" t="s">
        <v>98</v>
      </c>
    </row>
    <row r="43" spans="1:4" x14ac:dyDescent="0.2">
      <c r="A43" s="2" t="s">
        <v>59</v>
      </c>
      <c r="B43" s="38"/>
      <c r="D43" s="2" t="s">
        <v>98</v>
      </c>
    </row>
    <row r="44" spans="1:4" x14ac:dyDescent="0.2">
      <c r="A44" s="2" t="s">
        <v>79</v>
      </c>
      <c r="B44" s="38"/>
      <c r="D44" s="2" t="s">
        <v>98</v>
      </c>
    </row>
    <row r="45" spans="1:4" x14ac:dyDescent="0.2">
      <c r="A45" s="2" t="s">
        <v>60</v>
      </c>
      <c r="B45" s="38"/>
      <c r="D45" s="2" t="s">
        <v>98</v>
      </c>
    </row>
    <row r="46" spans="1:4" x14ac:dyDescent="0.2">
      <c r="A46" s="2" t="s">
        <v>61</v>
      </c>
      <c r="B46" s="38"/>
    </row>
    <row r="47" spans="1:4" x14ac:dyDescent="0.2">
      <c r="A47" s="2" t="s">
        <v>62</v>
      </c>
      <c r="B47" s="38"/>
    </row>
    <row r="48" spans="1:4" x14ac:dyDescent="0.2">
      <c r="A48" s="2" t="s">
        <v>63</v>
      </c>
      <c r="B48" s="38"/>
    </row>
    <row r="49" spans="1:4" x14ac:dyDescent="0.2">
      <c r="A49" s="2" t="s">
        <v>64</v>
      </c>
      <c r="B49" s="38"/>
    </row>
    <row r="50" spans="1:4" x14ac:dyDescent="0.2">
      <c r="A50" s="2" t="s">
        <v>65</v>
      </c>
      <c r="B50" s="38"/>
    </row>
    <row r="51" spans="1:4" x14ac:dyDescent="0.2">
      <c r="A51" s="2" t="s">
        <v>66</v>
      </c>
      <c r="B51" s="38"/>
      <c r="D51" s="2" t="s">
        <v>98</v>
      </c>
    </row>
    <row r="52" spans="1:4" ht="36" x14ac:dyDescent="0.2">
      <c r="A52" s="8" t="s">
        <v>82</v>
      </c>
      <c r="B52" s="12">
        <f>SUM(B53:B126)</f>
        <v>0</v>
      </c>
      <c r="D52" s="35" t="s">
        <v>97</v>
      </c>
    </row>
    <row r="53" spans="1:4" x14ac:dyDescent="0.2">
      <c r="A53" s="2" t="s">
        <v>14</v>
      </c>
      <c r="B53" s="38"/>
      <c r="D53" s="2" t="s">
        <v>98</v>
      </c>
    </row>
    <row r="54" spans="1:4" x14ac:dyDescent="0.2">
      <c r="A54" s="2" t="s">
        <v>104</v>
      </c>
      <c r="B54" s="38"/>
    </row>
    <row r="55" spans="1:4" x14ac:dyDescent="0.2">
      <c r="A55" s="2" t="s">
        <v>105</v>
      </c>
      <c r="B55" s="38"/>
    </row>
    <row r="56" spans="1:4" x14ac:dyDescent="0.2">
      <c r="A56" s="2" t="s">
        <v>106</v>
      </c>
      <c r="B56" s="38"/>
      <c r="D56" s="2" t="s">
        <v>98</v>
      </c>
    </row>
    <row r="57" spans="1:4" x14ac:dyDescent="0.2">
      <c r="A57" s="2" t="s">
        <v>15</v>
      </c>
      <c r="B57" s="38"/>
      <c r="D57" s="2" t="s">
        <v>98</v>
      </c>
    </row>
    <row r="58" spans="1:4" x14ac:dyDescent="0.2">
      <c r="A58" s="2" t="s">
        <v>16</v>
      </c>
      <c r="B58" s="38"/>
      <c r="D58" s="2" t="s">
        <v>98</v>
      </c>
    </row>
    <row r="59" spans="1:4" x14ac:dyDescent="0.2">
      <c r="A59" s="2" t="s">
        <v>45</v>
      </c>
      <c r="B59" s="38"/>
      <c r="D59" s="2" t="s">
        <v>98</v>
      </c>
    </row>
    <row r="60" spans="1:4" x14ac:dyDescent="0.2">
      <c r="A60" s="2" t="s">
        <v>17</v>
      </c>
      <c r="B60" s="38"/>
      <c r="D60" s="2" t="s">
        <v>98</v>
      </c>
    </row>
    <row r="61" spans="1:4" x14ac:dyDescent="0.2">
      <c r="A61" s="2" t="s">
        <v>18</v>
      </c>
      <c r="B61" s="38"/>
      <c r="D61" s="2" t="s">
        <v>98</v>
      </c>
    </row>
    <row r="62" spans="1:4" x14ac:dyDescent="0.2">
      <c r="A62" s="2" t="s">
        <v>107</v>
      </c>
      <c r="B62" s="38"/>
      <c r="D62" s="2" t="s">
        <v>98</v>
      </c>
    </row>
    <row r="63" spans="1:4" x14ac:dyDescent="0.2">
      <c r="A63" s="2" t="s">
        <v>19</v>
      </c>
      <c r="B63" s="38"/>
      <c r="D63" s="2" t="s">
        <v>98</v>
      </c>
    </row>
    <row r="64" spans="1:4" x14ac:dyDescent="0.2">
      <c r="A64" s="2" t="s">
        <v>20</v>
      </c>
      <c r="B64" s="38"/>
      <c r="D64" s="2" t="s">
        <v>98</v>
      </c>
    </row>
    <row r="65" spans="1:4" x14ac:dyDescent="0.2">
      <c r="A65" s="2" t="s">
        <v>21</v>
      </c>
      <c r="B65" s="38"/>
    </row>
    <row r="66" spans="1:4" x14ac:dyDescent="0.2">
      <c r="A66" s="2" t="s">
        <v>22</v>
      </c>
      <c r="B66" s="38"/>
      <c r="D66" s="2" t="s">
        <v>98</v>
      </c>
    </row>
    <row r="67" spans="1:4" x14ac:dyDescent="0.2">
      <c r="A67" s="2" t="s">
        <v>23</v>
      </c>
      <c r="B67" s="38"/>
      <c r="D67" s="2" t="s">
        <v>98</v>
      </c>
    </row>
    <row r="68" spans="1:4" x14ac:dyDescent="0.2">
      <c r="A68" s="2" t="s">
        <v>24</v>
      </c>
      <c r="B68" s="38"/>
      <c r="D68" s="2" t="s">
        <v>98</v>
      </c>
    </row>
    <row r="69" spans="1:4" x14ac:dyDescent="0.2">
      <c r="A69" s="2" t="s">
        <v>150</v>
      </c>
      <c r="B69" s="38"/>
      <c r="D69" s="2" t="s">
        <v>98</v>
      </c>
    </row>
    <row r="70" spans="1:4" x14ac:dyDescent="0.2">
      <c r="A70" s="2" t="s">
        <v>25</v>
      </c>
      <c r="B70" s="38"/>
    </row>
    <row r="71" spans="1:4" x14ac:dyDescent="0.2">
      <c r="A71" s="2" t="s">
        <v>101</v>
      </c>
      <c r="B71" s="38"/>
    </row>
    <row r="72" spans="1:4" x14ac:dyDescent="0.2">
      <c r="A72" s="2" t="s">
        <v>26</v>
      </c>
      <c r="B72" s="38"/>
      <c r="D72" s="2" t="s">
        <v>98</v>
      </c>
    </row>
    <row r="73" spans="1:4" x14ac:dyDescent="0.2">
      <c r="A73" s="2" t="s">
        <v>27</v>
      </c>
      <c r="B73" s="38"/>
    </row>
    <row r="74" spans="1:4" x14ac:dyDescent="0.2">
      <c r="A74" s="2" t="s">
        <v>28</v>
      </c>
      <c r="B74" s="38"/>
    </row>
    <row r="75" spans="1:4" x14ac:dyDescent="0.2">
      <c r="A75" s="2" t="s">
        <v>29</v>
      </c>
      <c r="B75" s="38"/>
    </row>
    <row r="76" spans="1:4" x14ac:dyDescent="0.2">
      <c r="A76" s="2" t="s">
        <v>30</v>
      </c>
      <c r="B76" s="38"/>
      <c r="D76" s="2" t="s">
        <v>98</v>
      </c>
    </row>
    <row r="77" spans="1:4" x14ac:dyDescent="0.2">
      <c r="A77" s="2" t="s">
        <v>31</v>
      </c>
      <c r="B77" s="38"/>
      <c r="D77" s="2" t="s">
        <v>98</v>
      </c>
    </row>
    <row r="78" spans="1:4" x14ac:dyDescent="0.2">
      <c r="A78" s="2" t="s">
        <v>108</v>
      </c>
      <c r="B78" s="38"/>
    </row>
    <row r="79" spans="1:4" x14ac:dyDescent="0.2">
      <c r="A79" s="2" t="s">
        <v>32</v>
      </c>
      <c r="B79" s="38"/>
      <c r="D79" s="2" t="s">
        <v>98</v>
      </c>
    </row>
    <row r="80" spans="1:4" x14ac:dyDescent="0.2">
      <c r="A80" s="2" t="s">
        <v>109</v>
      </c>
      <c r="B80" s="38"/>
    </row>
    <row r="81" spans="1:4" x14ac:dyDescent="0.2">
      <c r="A81" s="2" t="s">
        <v>33</v>
      </c>
      <c r="B81" s="38"/>
    </row>
    <row r="82" spans="1:4" x14ac:dyDescent="0.2">
      <c r="A82" s="2" t="s">
        <v>34</v>
      </c>
      <c r="B82" s="38"/>
    </row>
    <row r="83" spans="1:4" x14ac:dyDescent="0.2">
      <c r="A83" s="2" t="s">
        <v>110</v>
      </c>
      <c r="B83" s="38"/>
      <c r="D83" s="2" t="s">
        <v>99</v>
      </c>
    </row>
    <row r="84" spans="1:4" x14ac:dyDescent="0.2">
      <c r="A84" s="2" t="s">
        <v>111</v>
      </c>
      <c r="B84" s="38"/>
    </row>
    <row r="85" spans="1:4" x14ac:dyDescent="0.2">
      <c r="A85" s="2" t="s">
        <v>35</v>
      </c>
      <c r="B85" s="38"/>
    </row>
    <row r="86" spans="1:4" x14ac:dyDescent="0.2">
      <c r="A86" s="2" t="s">
        <v>36</v>
      </c>
      <c r="B86" s="38"/>
    </row>
    <row r="87" spans="1:4" x14ac:dyDescent="0.2">
      <c r="A87" s="2" t="s">
        <v>112</v>
      </c>
      <c r="B87" s="38"/>
    </row>
    <row r="88" spans="1:4" x14ac:dyDescent="0.2">
      <c r="A88" s="2" t="s">
        <v>37</v>
      </c>
      <c r="B88" s="38"/>
    </row>
    <row r="89" spans="1:4" x14ac:dyDescent="0.2">
      <c r="A89" s="2" t="s">
        <v>38</v>
      </c>
      <c r="B89" s="38"/>
      <c r="D89" s="2" t="s">
        <v>98</v>
      </c>
    </row>
    <row r="90" spans="1:4" x14ac:dyDescent="0.2">
      <c r="A90" s="2" t="s">
        <v>39</v>
      </c>
      <c r="B90" s="38"/>
    </row>
    <row r="91" spans="1:4" x14ac:dyDescent="0.2">
      <c r="A91" s="2" t="s">
        <v>40</v>
      </c>
      <c r="B91" s="38"/>
    </row>
    <row r="92" spans="1:4" x14ac:dyDescent="0.2">
      <c r="A92" s="2" t="s">
        <v>41</v>
      </c>
      <c r="B92" s="38"/>
    </row>
    <row r="93" spans="1:4" x14ac:dyDescent="0.2">
      <c r="A93" s="2" t="s">
        <v>42</v>
      </c>
      <c r="B93" s="38"/>
    </row>
    <row r="94" spans="1:4" x14ac:dyDescent="0.2">
      <c r="A94" s="2" t="s">
        <v>113</v>
      </c>
      <c r="B94" s="38"/>
      <c r="C94" s="6"/>
    </row>
    <row r="95" spans="1:4" x14ac:dyDescent="0.2">
      <c r="A95" s="2" t="s">
        <v>43</v>
      </c>
      <c r="B95" s="38"/>
      <c r="D95" s="2" t="s">
        <v>98</v>
      </c>
    </row>
    <row r="96" spans="1:4" x14ac:dyDescent="0.2">
      <c r="A96" s="2" t="s">
        <v>44</v>
      </c>
      <c r="B96" s="38"/>
    </row>
    <row r="97" spans="1:4" x14ac:dyDescent="0.2">
      <c r="A97" s="2" t="s">
        <v>153</v>
      </c>
      <c r="B97" s="38"/>
      <c r="D97" s="2" t="s">
        <v>98</v>
      </c>
    </row>
    <row r="98" spans="1:4" x14ac:dyDescent="0.2">
      <c r="A98" s="2" t="s">
        <v>114</v>
      </c>
      <c r="B98" s="38"/>
      <c r="D98" s="2" t="s">
        <v>98</v>
      </c>
    </row>
    <row r="99" spans="1:4" ht="12.75" x14ac:dyDescent="0.2">
      <c r="A99" t="s">
        <v>115</v>
      </c>
      <c r="B99" s="38"/>
      <c r="D99" s="2" t="s">
        <v>98</v>
      </c>
    </row>
    <row r="100" spans="1:4" ht="12.75" x14ac:dyDescent="0.2">
      <c r="A100" t="s">
        <v>116</v>
      </c>
      <c r="B100" s="38"/>
    </row>
    <row r="101" spans="1:4" ht="12.75" x14ac:dyDescent="0.2">
      <c r="A101" t="s">
        <v>117</v>
      </c>
      <c r="B101" s="38"/>
    </row>
    <row r="102" spans="1:4" x14ac:dyDescent="0.2">
      <c r="A102" s="2" t="s">
        <v>46</v>
      </c>
      <c r="B102" s="38"/>
      <c r="D102" s="2" t="s">
        <v>98</v>
      </c>
    </row>
    <row r="103" spans="1:4" x14ac:dyDescent="0.2">
      <c r="A103" s="2" t="s">
        <v>47</v>
      </c>
      <c r="B103" s="38"/>
      <c r="D103" s="2" t="s">
        <v>98</v>
      </c>
    </row>
    <row r="104" spans="1:4" x14ac:dyDescent="0.2">
      <c r="A104" s="2" t="s">
        <v>48</v>
      </c>
      <c r="B104" s="38"/>
      <c r="D104" s="2" t="s">
        <v>98</v>
      </c>
    </row>
    <row r="105" spans="1:4" x14ac:dyDescent="0.2">
      <c r="A105" s="2" t="s">
        <v>49</v>
      </c>
      <c r="B105" s="38"/>
    </row>
    <row r="106" spans="1:4" x14ac:dyDescent="0.2">
      <c r="A106" s="2" t="s">
        <v>118</v>
      </c>
      <c r="B106" s="38"/>
    </row>
    <row r="107" spans="1:4" x14ac:dyDescent="0.2">
      <c r="A107" s="2" t="s">
        <v>119</v>
      </c>
      <c r="B107" s="38"/>
    </row>
    <row r="108" spans="1:4" x14ac:dyDescent="0.2">
      <c r="A108" s="2" t="s">
        <v>120</v>
      </c>
      <c r="B108" s="38"/>
    </row>
    <row r="109" spans="1:4" x14ac:dyDescent="0.2">
      <c r="A109" s="2" t="s">
        <v>50</v>
      </c>
      <c r="B109" s="38"/>
      <c r="D109" s="2" t="s">
        <v>98</v>
      </c>
    </row>
    <row r="110" spans="1:4" x14ac:dyDescent="0.2">
      <c r="A110" s="2" t="s">
        <v>121</v>
      </c>
      <c r="B110" s="38"/>
      <c r="D110" s="2" t="s">
        <v>98</v>
      </c>
    </row>
    <row r="111" spans="1:4" x14ac:dyDescent="0.2">
      <c r="A111" s="2" t="s">
        <v>122</v>
      </c>
      <c r="B111" s="38"/>
      <c r="D111" s="2" t="s">
        <v>98</v>
      </c>
    </row>
    <row r="112" spans="1:4" x14ac:dyDescent="0.2">
      <c r="A112" s="2" t="s">
        <v>100</v>
      </c>
      <c r="B112" s="38"/>
    </row>
    <row r="113" spans="1:2" x14ac:dyDescent="0.2">
      <c r="A113" s="2" t="s">
        <v>123</v>
      </c>
      <c r="B113" s="38"/>
    </row>
    <row r="114" spans="1:2" x14ac:dyDescent="0.2">
      <c r="A114" s="2" t="s">
        <v>124</v>
      </c>
      <c r="B114" s="38"/>
    </row>
    <row r="115" spans="1:2" x14ac:dyDescent="0.2">
      <c r="A115" s="2" t="s">
        <v>125</v>
      </c>
      <c r="B115" s="38"/>
    </row>
    <row r="116" spans="1:2" x14ac:dyDescent="0.2">
      <c r="A116" s="2" t="s">
        <v>126</v>
      </c>
      <c r="B116" s="38"/>
    </row>
    <row r="117" spans="1:2" x14ac:dyDescent="0.2">
      <c r="A117" s="2" t="s">
        <v>127</v>
      </c>
      <c r="B117" s="38"/>
    </row>
    <row r="118" spans="1:2" x14ac:dyDescent="0.2">
      <c r="A118" s="2" t="s">
        <v>128</v>
      </c>
      <c r="B118" s="38"/>
    </row>
    <row r="119" spans="1:2" x14ac:dyDescent="0.2">
      <c r="A119" s="2" t="s">
        <v>129</v>
      </c>
      <c r="B119" s="38"/>
    </row>
    <row r="120" spans="1:2" x14ac:dyDescent="0.2">
      <c r="A120" s="2" t="s">
        <v>130</v>
      </c>
      <c r="B120" s="38"/>
    </row>
    <row r="121" spans="1:2" x14ac:dyDescent="0.2">
      <c r="A121" s="2" t="s">
        <v>131</v>
      </c>
      <c r="B121" s="38"/>
    </row>
    <row r="122" spans="1:2" x14ac:dyDescent="0.2">
      <c r="A122" s="2" t="s">
        <v>132</v>
      </c>
      <c r="B122" s="38"/>
    </row>
    <row r="123" spans="1:2" x14ac:dyDescent="0.2">
      <c r="A123" s="15" t="s">
        <v>155</v>
      </c>
      <c r="B123" s="38"/>
    </row>
    <row r="124" spans="1:2" x14ac:dyDescent="0.2">
      <c r="A124" s="15" t="s">
        <v>51</v>
      </c>
      <c r="B124" s="38"/>
    </row>
    <row r="125" spans="1:2" x14ac:dyDescent="0.2">
      <c r="A125" s="15" t="s">
        <v>52</v>
      </c>
      <c r="B125" s="38"/>
    </row>
    <row r="126" spans="1:2" x14ac:dyDescent="0.2">
      <c r="A126" s="15" t="s">
        <v>53</v>
      </c>
      <c r="B126" s="38"/>
    </row>
    <row r="127" spans="1:2" x14ac:dyDescent="0.2">
      <c r="A127" s="16" t="s">
        <v>84</v>
      </c>
      <c r="B127" s="14">
        <f>SUM(B128:B145)</f>
        <v>0</v>
      </c>
    </row>
    <row r="128" spans="1:2" x14ac:dyDescent="0.2">
      <c r="A128" s="17" t="s">
        <v>133</v>
      </c>
      <c r="B128" s="38"/>
    </row>
    <row r="129" spans="1:2" ht="24" x14ac:dyDescent="0.2">
      <c r="A129" s="5" t="s">
        <v>67</v>
      </c>
      <c r="B129" s="38"/>
    </row>
    <row r="130" spans="1:2" x14ac:dyDescent="0.2">
      <c r="A130" s="5" t="s">
        <v>134</v>
      </c>
      <c r="B130" s="38"/>
    </row>
    <row r="131" spans="1:2" ht="12.75" x14ac:dyDescent="0.2">
      <c r="A131" t="s">
        <v>135</v>
      </c>
      <c r="B131" s="38"/>
    </row>
    <row r="132" spans="1:2" x14ac:dyDescent="0.2">
      <c r="A132" s="5" t="s">
        <v>136</v>
      </c>
      <c r="B132" s="38"/>
    </row>
    <row r="133" spans="1:2" x14ac:dyDescent="0.2">
      <c r="A133" s="5" t="s">
        <v>137</v>
      </c>
      <c r="B133" s="38"/>
    </row>
    <row r="134" spans="1:2" x14ac:dyDescent="0.2">
      <c r="A134" s="2" t="s">
        <v>138</v>
      </c>
      <c r="B134" s="38"/>
    </row>
    <row r="135" spans="1:2" x14ac:dyDescent="0.2">
      <c r="A135" s="5" t="s">
        <v>139</v>
      </c>
      <c r="B135" s="38"/>
    </row>
    <row r="136" spans="1:2" x14ac:dyDescent="0.2">
      <c r="A136" s="5" t="s">
        <v>140</v>
      </c>
      <c r="B136" s="38"/>
    </row>
    <row r="137" spans="1:2" x14ac:dyDescent="0.2">
      <c r="A137" s="5" t="s">
        <v>141</v>
      </c>
      <c r="B137" s="38"/>
    </row>
    <row r="138" spans="1:2" x14ac:dyDescent="0.2">
      <c r="A138" s="7" t="s">
        <v>142</v>
      </c>
      <c r="B138" s="38"/>
    </row>
    <row r="139" spans="1:2" x14ac:dyDescent="0.2">
      <c r="A139" s="7" t="s">
        <v>143</v>
      </c>
      <c r="B139" s="38"/>
    </row>
    <row r="140" spans="1:2" x14ac:dyDescent="0.2">
      <c r="A140" s="7" t="s">
        <v>55</v>
      </c>
      <c r="B140" s="38"/>
    </row>
    <row r="141" spans="1:2" x14ac:dyDescent="0.2">
      <c r="A141" s="5" t="s">
        <v>144</v>
      </c>
      <c r="B141" s="38"/>
    </row>
    <row r="142" spans="1:2" x14ac:dyDescent="0.2">
      <c r="A142" s="7" t="s">
        <v>4</v>
      </c>
      <c r="B142" s="38"/>
    </row>
    <row r="143" spans="1:2" x14ac:dyDescent="0.2">
      <c r="A143" s="5" t="s">
        <v>145</v>
      </c>
      <c r="B143" s="38"/>
    </row>
    <row r="144" spans="1:2" x14ac:dyDescent="0.2">
      <c r="A144" s="5" t="s">
        <v>146</v>
      </c>
      <c r="B144" s="38"/>
    </row>
    <row r="145" spans="1:4" x14ac:dyDescent="0.2">
      <c r="A145" s="5" t="s">
        <v>5</v>
      </c>
      <c r="B145" s="38"/>
    </row>
    <row r="146" spans="1:4" x14ac:dyDescent="0.2">
      <c r="A146" s="4" t="s">
        <v>81</v>
      </c>
      <c r="B146" s="14">
        <f>SUM(B147:B154)</f>
        <v>0</v>
      </c>
    </row>
    <row r="147" spans="1:4" x14ac:dyDescent="0.2">
      <c r="A147" s="7" t="s">
        <v>6</v>
      </c>
      <c r="B147" s="38"/>
    </row>
    <row r="148" spans="1:4" x14ac:dyDescent="0.2">
      <c r="A148" s="7" t="s">
        <v>7</v>
      </c>
      <c r="B148" s="38"/>
    </row>
    <row r="149" spans="1:4" x14ac:dyDescent="0.2">
      <c r="A149" s="7" t="s">
        <v>8</v>
      </c>
      <c r="B149" s="38"/>
    </row>
    <row r="150" spans="1:4" x14ac:dyDescent="0.2">
      <c r="A150" s="7" t="s">
        <v>9</v>
      </c>
      <c r="B150" s="38"/>
    </row>
    <row r="151" spans="1:4" x14ac:dyDescent="0.2">
      <c r="A151" s="7" t="s">
        <v>10</v>
      </c>
      <c r="B151" s="38"/>
    </row>
    <row r="152" spans="1:4" x14ac:dyDescent="0.2">
      <c r="A152" s="7" t="s">
        <v>11</v>
      </c>
      <c r="B152" s="38"/>
    </row>
    <row r="153" spans="1:4" x14ac:dyDescent="0.2">
      <c r="A153" s="7" t="s">
        <v>12</v>
      </c>
      <c r="B153" s="38"/>
    </row>
    <row r="154" spans="1:4" x14ac:dyDescent="0.2">
      <c r="A154" s="18" t="s">
        <v>13</v>
      </c>
      <c r="B154" s="38"/>
    </row>
    <row r="155" spans="1:4" x14ac:dyDescent="0.2">
      <c r="A155" s="28" t="s">
        <v>2</v>
      </c>
      <c r="B155" s="19">
        <f>+B146+B127+B52+B40+B29+B17+B10</f>
        <v>0</v>
      </c>
    </row>
    <row r="157" spans="1:4" x14ac:dyDescent="0.2">
      <c r="A157" s="1" t="s">
        <v>85</v>
      </c>
      <c r="B157" s="9" t="s">
        <v>86</v>
      </c>
      <c r="D157" s="9" t="s">
        <v>54</v>
      </c>
    </row>
    <row r="158" spans="1:4" x14ac:dyDescent="0.2">
      <c r="A158" s="39" t="s">
        <v>93</v>
      </c>
      <c r="B158" s="38"/>
      <c r="D158" s="38"/>
    </row>
    <row r="159" spans="1:4" x14ac:dyDescent="0.2">
      <c r="A159" s="39" t="s">
        <v>154</v>
      </c>
      <c r="B159" s="38"/>
      <c r="D159" s="38"/>
    </row>
    <row r="160" spans="1:4" x14ac:dyDescent="0.2">
      <c r="B160" s="24"/>
    </row>
    <row r="161" spans="1:2" ht="25.5" x14ac:dyDescent="0.2">
      <c r="A161" s="29" t="s">
        <v>80</v>
      </c>
      <c r="B161" s="20">
        <f>+B159+B158+B155</f>
        <v>0</v>
      </c>
    </row>
  </sheetData>
  <mergeCells count="1">
    <mergeCell ref="A8:B8"/>
  </mergeCells>
  <pageMargins left="0.7" right="0.7" top="0.75" bottom="0.75" header="0.3" footer="0.3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55AE7-3DD2-4B39-8889-53A082B9023C}">
  <dimension ref="A2:C4"/>
  <sheetViews>
    <sheetView workbookViewId="0">
      <selection activeCell="C5" sqref="C5"/>
    </sheetView>
  </sheetViews>
  <sheetFormatPr defaultColWidth="11.5" defaultRowHeight="12.75" x14ac:dyDescent="0.2"/>
  <sheetData>
    <row r="2" spans="1:3" x14ac:dyDescent="0.2">
      <c r="A2" s="26" t="s">
        <v>87</v>
      </c>
      <c r="B2" s="26" t="s">
        <v>90</v>
      </c>
      <c r="C2" s="26" t="s">
        <v>97</v>
      </c>
    </row>
    <row r="3" spans="1:3" x14ac:dyDescent="0.2">
      <c r="A3" s="26" t="s">
        <v>88</v>
      </c>
      <c r="B3" t="s">
        <v>91</v>
      </c>
      <c r="C3" s="26" t="s">
        <v>98</v>
      </c>
    </row>
    <row r="4" spans="1:3" x14ac:dyDescent="0.2">
      <c r="A4" s="26" t="s">
        <v>89</v>
      </c>
      <c r="B4" t="s">
        <v>92</v>
      </c>
      <c r="C4" s="26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Costos I.cat</vt:lpstr>
      <vt:lpstr>Oferta desglossada </vt:lpstr>
      <vt:lpstr>Aux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Requeriment d'acreditació de solvència tècnica o professional GEINSTAL.pdf</dc:title>
  <dc:creator>Gonzalo Vielba</dc:creator>
  <cp:lastModifiedBy>Obiols Gordo, Carles</cp:lastModifiedBy>
  <cp:lastPrinted>2022-08-01T10:55:49Z</cp:lastPrinted>
  <dcterms:created xsi:type="dcterms:W3CDTF">2019-09-05T10:35:09Z</dcterms:created>
  <dcterms:modified xsi:type="dcterms:W3CDTF">2025-05-13T12:48:32Z</dcterms:modified>
</cp:coreProperties>
</file>