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des\SecretariaGral\licitacions\LICITACIONS\LICITACIONS 2024\SERVEIS\6222 Mant i inspec detecció protecció contra incendis equipaments\"/>
    </mc:Choice>
  </mc:AlternateContent>
  <bookViews>
    <workbookView xWindow="0" yWindow="0" windowWidth="28800" windowHeight="11235"/>
  </bookViews>
  <sheets>
    <sheet name="ANNEX 1 - MP" sheetId="21" r:id="rId1"/>
    <sheet name="ANNEX 1 - MC" sheetId="25" r:id="rId2"/>
    <sheet name="ANNEX 2 - CC" sheetId="12" r:id="rId3"/>
    <sheet name="ANNEX 3" sheetId="13" r:id="rId4"/>
    <sheet name="ANNEX 4 - CC" sheetId="22" r:id="rId5"/>
    <sheet name="ANNEX 6 - INVENTARI" sheetId="26" r:id="rId6"/>
    <sheet name="ANNEX 8 - Equipaments" sheetId="31" r:id="rId7"/>
    <sheet name="ANNEX 9 - LLISTAT DE PREUS" sheetId="33" r:id="rId8"/>
    <sheet name="ANNEX 12 - plànol ubicació" sheetId="29" r:id="rId9"/>
  </sheets>
  <externalReferences>
    <externalReference r:id="rId10"/>
  </externalReferences>
  <definedNames>
    <definedName name="_xlnm._FilterDatabase" localSheetId="6" hidden="1">'ANNEX 8 - Equipaments'!$B$18:$I$105</definedName>
    <definedName name="_xlnm._FilterDatabase" localSheetId="7" hidden="1">'ANNEX 9 - LLISTAT DE PREUS'!$A$249:$J$289</definedName>
    <definedName name="_xlnm.Print_Area" localSheetId="1">'ANNEX 1 - MC'!$A$1:$K$44</definedName>
    <definedName name="_xlnm.Print_Area" localSheetId="0">'ANNEX 1 - MP'!$A$1:$G$43</definedName>
    <definedName name="_xlnm.Print_Area" localSheetId="2">'ANNEX 2 - CC'!$A$1:$H$38</definedName>
    <definedName name="_xlnm.Print_Area" localSheetId="3">'ANNEX 3'!$A$1:$E$37</definedName>
    <definedName name="_xlnm.Print_Area" localSheetId="4">'ANNEX 4 - CC'!$A$1:$G$34</definedName>
    <definedName name="_xlnm.Print_Area" localSheetId="5">'ANNEX 6 - INVENTARI'!$A$1:$E$13</definedName>
    <definedName name="_xlnm.Print_Area" localSheetId="6">'ANNEX 8 - Equipaments'!$A$1:$I$107</definedName>
    <definedName name="_xlnm.Print_Area" localSheetId="7">'ANNEX 9 - LLISTAT DE PREUS'!$A$1:$J$383</definedName>
    <definedName name="SAPBEXdnldView" hidden="1">"XLS_00O2TSCJC6FWBRBBLEGJU5BUJ"</definedName>
    <definedName name="SAPBEXsysID" hidden="1">"PB1"</definedName>
    <definedName name="_xlnm.Print_Titles" localSheetId="1">'ANNEX 1 - MC'!$1:$12</definedName>
    <definedName name="_xlnm.Print_Titles" localSheetId="0">'ANNEX 1 - MP'!$1:$12</definedName>
    <definedName name="_xlnm.Print_Titles" localSheetId="2">'ANNEX 2 - CC'!$1:$15</definedName>
    <definedName name="_xlnm.Print_Titles" localSheetId="3">'ANNEX 3'!$1:$9</definedName>
    <definedName name="_xlnm.Print_Titles" localSheetId="6">'ANNEX 8 - Equipaments'!$1:$18</definedName>
    <definedName name="_xlnm.Print_Titles" localSheetId="7">'ANNEX 9 - LLISTAT DE PREUS'!$1:$11</definedName>
  </definedNames>
  <calcPr calcId="152511" fullPrecision="0"/>
</workbook>
</file>

<file path=xl/calcChain.xml><?xml version="1.0" encoding="utf-8"?>
<calcChain xmlns="http://schemas.openxmlformats.org/spreadsheetml/2006/main">
  <c r="G367" i="33" l="1"/>
  <c r="F367" i="33"/>
  <c r="E367" i="33"/>
  <c r="B367" i="33"/>
  <c r="E366" i="33"/>
  <c r="B366" i="33"/>
  <c r="E365" i="33"/>
  <c r="G364" i="33"/>
  <c r="E364" i="33"/>
  <c r="F364" i="33" s="1"/>
  <c r="G363" i="33"/>
  <c r="E363" i="33"/>
  <c r="F363" i="33" s="1"/>
  <c r="F344" i="33"/>
  <c r="H344" i="33" s="1"/>
  <c r="J344" i="33" s="1"/>
  <c r="I344" i="33" s="1"/>
  <c r="F343" i="33"/>
  <c r="H343" i="33" s="1"/>
  <c r="J343" i="33" s="1"/>
  <c r="I343" i="33" s="1"/>
  <c r="J342" i="33"/>
  <c r="I342" i="33"/>
  <c r="F342" i="33"/>
  <c r="H342" i="33" s="1"/>
  <c r="I341" i="33"/>
  <c r="H341" i="33"/>
  <c r="J341" i="33" s="1"/>
  <c r="F341" i="33"/>
  <c r="F340" i="33"/>
  <c r="H340" i="33" s="1"/>
  <c r="J340" i="33" s="1"/>
  <c r="I340" i="33" s="1"/>
  <c r="I339" i="33"/>
  <c r="F339" i="33"/>
  <c r="H339" i="33" s="1"/>
  <c r="J339" i="33" s="1"/>
  <c r="F338" i="33"/>
  <c r="H338" i="33" s="1"/>
  <c r="J338" i="33" s="1"/>
  <c r="I338" i="33" s="1"/>
  <c r="F337" i="33"/>
  <c r="H337" i="33" s="1"/>
  <c r="J337" i="33" s="1"/>
  <c r="I337" i="33" s="1"/>
  <c r="F336" i="33"/>
  <c r="H336" i="33" s="1"/>
  <c r="J336" i="33" s="1"/>
  <c r="I336" i="33" s="1"/>
  <c r="H335" i="33"/>
  <c r="J335" i="33" s="1"/>
  <c r="I335" i="33" s="1"/>
  <c r="F335" i="33"/>
  <c r="J334" i="33"/>
  <c r="I334" i="33" s="1"/>
  <c r="F334" i="33"/>
  <c r="H334" i="33" s="1"/>
  <c r="I333" i="33"/>
  <c r="H333" i="33"/>
  <c r="J333" i="33" s="1"/>
  <c r="F333" i="33"/>
  <c r="J332" i="33"/>
  <c r="I332" i="33" s="1"/>
  <c r="F332" i="33"/>
  <c r="H332" i="33" s="1"/>
  <c r="F331" i="33"/>
  <c r="H331" i="33" s="1"/>
  <c r="J331" i="33" s="1"/>
  <c r="I331" i="33" s="1"/>
  <c r="F330" i="33"/>
  <c r="H330" i="33" s="1"/>
  <c r="J330" i="33" s="1"/>
  <c r="I330" i="33" s="1"/>
  <c r="F329" i="33"/>
  <c r="H329" i="33" s="1"/>
  <c r="J329" i="33" s="1"/>
  <c r="I329" i="33" s="1"/>
  <c r="F328" i="33"/>
  <c r="H328" i="33" s="1"/>
  <c r="J328" i="33" s="1"/>
  <c r="I328" i="33" s="1"/>
  <c r="F327" i="33"/>
  <c r="H327" i="33" s="1"/>
  <c r="J327" i="33" s="1"/>
  <c r="I327" i="33" s="1"/>
  <c r="J326" i="33"/>
  <c r="I326" i="33"/>
  <c r="F326" i="33"/>
  <c r="H326" i="33" s="1"/>
  <c r="I325" i="33"/>
  <c r="H325" i="33"/>
  <c r="J325" i="33" s="1"/>
  <c r="F325" i="33"/>
  <c r="F324" i="33"/>
  <c r="H324" i="33" s="1"/>
  <c r="J324" i="33" s="1"/>
  <c r="I324" i="33" s="1"/>
  <c r="F323" i="33"/>
  <c r="H323" i="33" s="1"/>
  <c r="J323" i="33" s="1"/>
  <c r="I323" i="33" s="1"/>
  <c r="F322" i="33"/>
  <c r="H322" i="33" s="1"/>
  <c r="J322" i="33" s="1"/>
  <c r="I322" i="33" s="1"/>
  <c r="H321" i="33"/>
  <c r="J321" i="33" s="1"/>
  <c r="I321" i="33" s="1"/>
  <c r="F321" i="33"/>
  <c r="I320" i="33"/>
  <c r="F320" i="33"/>
  <c r="H320" i="33" s="1"/>
  <c r="J320" i="33" s="1"/>
  <c r="F319" i="33"/>
  <c r="H319" i="33" s="1"/>
  <c r="J319" i="33" s="1"/>
  <c r="I319" i="33" s="1"/>
  <c r="J318" i="33"/>
  <c r="I318" i="33" s="1"/>
  <c r="F318" i="33"/>
  <c r="H318" i="33" s="1"/>
  <c r="I317" i="33"/>
  <c r="H317" i="33"/>
  <c r="J317" i="33" s="1"/>
  <c r="F317" i="33"/>
  <c r="F316" i="33"/>
  <c r="H316" i="33" s="1"/>
  <c r="J316" i="33" s="1"/>
  <c r="I316" i="33" s="1"/>
  <c r="F315" i="33"/>
  <c r="H315" i="33" s="1"/>
  <c r="J315" i="33" s="1"/>
  <c r="I315" i="33" s="1"/>
  <c r="F314" i="33"/>
  <c r="H314" i="33" s="1"/>
  <c r="J314" i="33" s="1"/>
  <c r="I314" i="33" s="1"/>
  <c r="F313" i="33"/>
  <c r="H313" i="33" s="1"/>
  <c r="J313" i="33" s="1"/>
  <c r="I313" i="33" s="1"/>
  <c r="F312" i="33"/>
  <c r="H312" i="33" s="1"/>
  <c r="J312" i="33" s="1"/>
  <c r="I312" i="33" s="1"/>
  <c r="F311" i="33"/>
  <c r="H311" i="33" s="1"/>
  <c r="J311" i="33" s="1"/>
  <c r="I311" i="33" s="1"/>
  <c r="J310" i="33"/>
  <c r="I310" i="33"/>
  <c r="F310" i="33"/>
  <c r="H310" i="33" s="1"/>
  <c r="I309" i="33"/>
  <c r="H309" i="33"/>
  <c r="J309" i="33" s="1"/>
  <c r="F309" i="33"/>
  <c r="F308" i="33"/>
  <c r="H308" i="33" s="1"/>
  <c r="J308" i="33" s="1"/>
  <c r="I308" i="33" s="1"/>
  <c r="F307" i="33"/>
  <c r="H307" i="33" s="1"/>
  <c r="J307" i="33" s="1"/>
  <c r="I307" i="33" s="1"/>
  <c r="F306" i="33"/>
  <c r="H306" i="33" s="1"/>
  <c r="J306" i="33" s="1"/>
  <c r="I306" i="33" s="1"/>
  <c r="H305" i="33"/>
  <c r="F305" i="33"/>
  <c r="I304" i="33"/>
  <c r="F304" i="33"/>
  <c r="H304" i="33" s="1"/>
  <c r="J304" i="33" s="1"/>
  <c r="J295" i="33"/>
  <c r="I295" i="33" s="1"/>
  <c r="H295" i="33"/>
  <c r="E295" i="33"/>
  <c r="J294" i="33"/>
  <c r="I294" i="33" s="1"/>
  <c r="H294" i="33"/>
  <c r="E294" i="33"/>
  <c r="J293" i="33"/>
  <c r="I293" i="33"/>
  <c r="H293" i="33"/>
  <c r="E293" i="33"/>
  <c r="H292" i="33"/>
  <c r="J292" i="33" s="1"/>
  <c r="I292" i="33" s="1"/>
  <c r="E292" i="33"/>
  <c r="I291" i="33"/>
  <c r="H291" i="33"/>
  <c r="J291" i="33" s="1"/>
  <c r="E291" i="33"/>
  <c r="J290" i="33"/>
  <c r="I290" i="33" s="1"/>
  <c r="E290" i="33"/>
  <c r="H290" i="33" s="1"/>
  <c r="H289" i="33"/>
  <c r="J289" i="33" s="1"/>
  <c r="I289" i="33" s="1"/>
  <c r="E289" i="33"/>
  <c r="H288" i="33"/>
  <c r="J288" i="33" s="1"/>
  <c r="I288" i="33" s="1"/>
  <c r="E288" i="33"/>
  <c r="J287" i="33"/>
  <c r="I287" i="33" s="1"/>
  <c r="H287" i="33"/>
  <c r="E287" i="33"/>
  <c r="J286" i="33"/>
  <c r="I286" i="33" s="1"/>
  <c r="H286" i="33"/>
  <c r="E286" i="33"/>
  <c r="I285" i="33"/>
  <c r="H285" i="33"/>
  <c r="J285" i="33" s="1"/>
  <c r="E285" i="33"/>
  <c r="H284" i="33"/>
  <c r="J284" i="33" s="1"/>
  <c r="I284" i="33" s="1"/>
  <c r="E284" i="33"/>
  <c r="J283" i="33"/>
  <c r="I283" i="33" s="1"/>
  <c r="H283" i="33"/>
  <c r="E283" i="33"/>
  <c r="E282" i="33"/>
  <c r="H282" i="33" s="1"/>
  <c r="J282" i="33" s="1"/>
  <c r="I282" i="33" s="1"/>
  <c r="J281" i="33"/>
  <c r="I281" i="33"/>
  <c r="H281" i="33"/>
  <c r="E281" i="33"/>
  <c r="E280" i="33"/>
  <c r="H280" i="33" s="1"/>
  <c r="J280" i="33" s="1"/>
  <c r="I280" i="33" s="1"/>
  <c r="H279" i="33"/>
  <c r="J279" i="33" s="1"/>
  <c r="I279" i="33" s="1"/>
  <c r="E279" i="33"/>
  <c r="J278" i="33"/>
  <c r="I278" i="33" s="1"/>
  <c r="H278" i="33"/>
  <c r="E278" i="33"/>
  <c r="H277" i="33"/>
  <c r="J277" i="33" s="1"/>
  <c r="I277" i="33" s="1"/>
  <c r="E277" i="33"/>
  <c r="H276" i="33"/>
  <c r="J276" i="33" s="1"/>
  <c r="I276" i="33" s="1"/>
  <c r="E276" i="33"/>
  <c r="I275" i="33"/>
  <c r="H275" i="33"/>
  <c r="J275" i="33" s="1"/>
  <c r="E275" i="33"/>
  <c r="J274" i="33"/>
  <c r="I274" i="33" s="1"/>
  <c r="E274" i="33"/>
  <c r="H274" i="33" s="1"/>
  <c r="H273" i="33"/>
  <c r="J273" i="33" s="1"/>
  <c r="I273" i="33" s="1"/>
  <c r="E273" i="33"/>
  <c r="H272" i="33"/>
  <c r="J272" i="33" s="1"/>
  <c r="I272" i="33" s="1"/>
  <c r="E272" i="33"/>
  <c r="J271" i="33"/>
  <c r="I271" i="33" s="1"/>
  <c r="H271" i="33"/>
  <c r="E271" i="33"/>
  <c r="J270" i="33"/>
  <c r="I270" i="33" s="1"/>
  <c r="H270" i="33"/>
  <c r="E270" i="33"/>
  <c r="I269" i="33"/>
  <c r="H269" i="33"/>
  <c r="J269" i="33" s="1"/>
  <c r="E269" i="33"/>
  <c r="E268" i="33"/>
  <c r="H268" i="33" s="1"/>
  <c r="J268" i="33" s="1"/>
  <c r="I268" i="33" s="1"/>
  <c r="J267" i="33"/>
  <c r="I267" i="33" s="1"/>
  <c r="H267" i="33"/>
  <c r="E267" i="33"/>
  <c r="H266" i="33"/>
  <c r="J266" i="33" s="1"/>
  <c r="I266" i="33" s="1"/>
  <c r="E266" i="33"/>
  <c r="J265" i="33"/>
  <c r="I265" i="33" s="1"/>
  <c r="H265" i="33"/>
  <c r="E265" i="33"/>
  <c r="E264" i="33"/>
  <c r="H264" i="33" s="1"/>
  <c r="J264" i="33" s="1"/>
  <c r="I264" i="33" s="1"/>
  <c r="J263" i="33"/>
  <c r="I263" i="33" s="1"/>
  <c r="H263" i="33"/>
  <c r="E263" i="33"/>
  <c r="J262" i="33"/>
  <c r="I262" i="33" s="1"/>
  <c r="H262" i="33"/>
  <c r="E262" i="33"/>
  <c r="J261" i="33"/>
  <c r="I261" i="33" s="1"/>
  <c r="H261" i="33"/>
  <c r="E261" i="33"/>
  <c r="H260" i="33"/>
  <c r="J260" i="33" s="1"/>
  <c r="I260" i="33" s="1"/>
  <c r="E260" i="33"/>
  <c r="E259" i="33"/>
  <c r="H259" i="33" s="1"/>
  <c r="J259" i="33" s="1"/>
  <c r="I259" i="33" s="1"/>
  <c r="J258" i="33"/>
  <c r="I258" i="33" s="1"/>
  <c r="E258" i="33"/>
  <c r="H258" i="33" s="1"/>
  <c r="E257" i="33"/>
  <c r="H257" i="33" s="1"/>
  <c r="J257" i="33" s="1"/>
  <c r="I257" i="33" s="1"/>
  <c r="H256" i="33"/>
  <c r="J256" i="33" s="1"/>
  <c r="I256" i="33" s="1"/>
  <c r="E256" i="33"/>
  <c r="E255" i="33"/>
  <c r="H255" i="33" s="1"/>
  <c r="J255" i="33" s="1"/>
  <c r="I255" i="33" s="1"/>
  <c r="D230" i="33"/>
  <c r="E230" i="33" s="1"/>
  <c r="H229" i="33"/>
  <c r="J229" i="33" s="1"/>
  <c r="I229" i="33" s="1"/>
  <c r="F229" i="33"/>
  <c r="E229" i="33"/>
  <c r="G229" i="33" s="1"/>
  <c r="D229" i="33"/>
  <c r="E228" i="33"/>
  <c r="D228" i="33"/>
  <c r="B228" i="33"/>
  <c r="G227" i="33"/>
  <c r="E227" i="33"/>
  <c r="F227" i="33" s="1"/>
  <c r="F226" i="33"/>
  <c r="E226" i="33"/>
  <c r="H225" i="33"/>
  <c r="J225" i="33" s="1"/>
  <c r="I225" i="33" s="1"/>
  <c r="F225" i="33"/>
  <c r="E225" i="33"/>
  <c r="G225" i="33" s="1"/>
  <c r="G224" i="33"/>
  <c r="H224" i="33" s="1"/>
  <c r="F224" i="33"/>
  <c r="E224" i="33"/>
  <c r="H207" i="33"/>
  <c r="J207" i="33" s="1"/>
  <c r="I207" i="33" s="1"/>
  <c r="E207" i="33"/>
  <c r="I205" i="33"/>
  <c r="H205" i="33"/>
  <c r="J205" i="33" s="1"/>
  <c r="E205" i="33"/>
  <c r="J203" i="33"/>
  <c r="I203" i="33" s="1"/>
  <c r="E203" i="33"/>
  <c r="H203" i="33" s="1"/>
  <c r="E176" i="33"/>
  <c r="G176" i="33" s="1"/>
  <c r="B176" i="33"/>
  <c r="B175" i="33"/>
  <c r="E175" i="33" s="1"/>
  <c r="G175" i="33" s="1"/>
  <c r="B174" i="33"/>
  <c r="E174" i="33" s="1"/>
  <c r="B173" i="33"/>
  <c r="E173" i="33" s="1"/>
  <c r="F172" i="33"/>
  <c r="H172" i="33" s="1"/>
  <c r="J172" i="33" s="1"/>
  <c r="I172" i="33" s="1"/>
  <c r="B172" i="33"/>
  <c r="E172" i="33" s="1"/>
  <c r="G172" i="33" s="1"/>
  <c r="B171" i="33"/>
  <c r="E171" i="33" s="1"/>
  <c r="B170" i="33"/>
  <c r="E170" i="33" s="1"/>
  <c r="B169" i="33"/>
  <c r="E169" i="33" s="1"/>
  <c r="F169" i="33" s="1"/>
  <c r="B168" i="33"/>
  <c r="E168" i="33" s="1"/>
  <c r="F168" i="33" s="1"/>
  <c r="B167" i="33"/>
  <c r="E167" i="33" s="1"/>
  <c r="E166" i="33"/>
  <c r="G166" i="33" s="1"/>
  <c r="B166" i="33"/>
  <c r="B165" i="33"/>
  <c r="E165" i="33" s="1"/>
  <c r="G164" i="33"/>
  <c r="B164" i="33"/>
  <c r="E164" i="33" s="1"/>
  <c r="F164" i="33" s="1"/>
  <c r="E163" i="33"/>
  <c r="G163" i="33" s="1"/>
  <c r="B163" i="33"/>
  <c r="B162" i="33"/>
  <c r="E162" i="33" s="1"/>
  <c r="B161" i="33"/>
  <c r="E161" i="33" s="1"/>
  <c r="B160" i="33"/>
  <c r="E160" i="33" s="1"/>
  <c r="B159" i="33"/>
  <c r="E159" i="33" s="1"/>
  <c r="F159" i="33" s="1"/>
  <c r="E158" i="33"/>
  <c r="B158" i="33"/>
  <c r="B157" i="33"/>
  <c r="E157" i="33" s="1"/>
  <c r="G156" i="33"/>
  <c r="B156" i="33"/>
  <c r="E156" i="33" s="1"/>
  <c r="E155" i="33"/>
  <c r="F155" i="33" s="1"/>
  <c r="B155" i="33"/>
  <c r="B154" i="33"/>
  <c r="E154" i="33" s="1"/>
  <c r="B153" i="33"/>
  <c r="E153" i="33" s="1"/>
  <c r="B152" i="33"/>
  <c r="E152" i="33" s="1"/>
  <c r="F152" i="33" s="1"/>
  <c r="B151" i="33"/>
  <c r="E151" i="33" s="1"/>
  <c r="B150" i="33"/>
  <c r="E150" i="33" s="1"/>
  <c r="G150" i="33" s="1"/>
  <c r="B149" i="33"/>
  <c r="E149" i="33" s="1"/>
  <c r="B148" i="33"/>
  <c r="E148" i="33" s="1"/>
  <c r="G148" i="33" s="1"/>
  <c r="B147" i="33"/>
  <c r="E147" i="33" s="1"/>
  <c r="B146" i="33"/>
  <c r="E146" i="33" s="1"/>
  <c r="B145" i="33"/>
  <c r="E145" i="33" s="1"/>
  <c r="B144" i="33"/>
  <c r="E144" i="33" s="1"/>
  <c r="E143" i="33"/>
  <c r="G143" i="33" s="1"/>
  <c r="B143" i="33"/>
  <c r="E142" i="33"/>
  <c r="F142" i="33" s="1"/>
  <c r="B142" i="33"/>
  <c r="G141" i="33"/>
  <c r="B141" i="33"/>
  <c r="E141" i="33" s="1"/>
  <c r="F141" i="33" s="1"/>
  <c r="F140" i="33"/>
  <c r="B140" i="33"/>
  <c r="E140" i="33" s="1"/>
  <c r="G140" i="33" s="1"/>
  <c r="B139" i="33"/>
  <c r="E139" i="33" s="1"/>
  <c r="B138" i="33"/>
  <c r="E138" i="33" s="1"/>
  <c r="E137" i="33"/>
  <c r="B137" i="33"/>
  <c r="B136" i="33"/>
  <c r="E136" i="33" s="1"/>
  <c r="G136" i="33" s="1"/>
  <c r="B135" i="33"/>
  <c r="E135" i="33" s="1"/>
  <c r="F135" i="33" s="1"/>
  <c r="B134" i="33"/>
  <c r="E134" i="33" s="1"/>
  <c r="G134" i="33" s="1"/>
  <c r="E133" i="33"/>
  <c r="B133" i="33"/>
  <c r="B132" i="33"/>
  <c r="E132" i="33" s="1"/>
  <c r="B131" i="33"/>
  <c r="E131" i="33" s="1"/>
  <c r="B130" i="33"/>
  <c r="E130" i="33" s="1"/>
  <c r="B129" i="33"/>
  <c r="E129" i="33" s="1"/>
  <c r="D128" i="33"/>
  <c r="B128" i="33"/>
  <c r="E128" i="33" s="1"/>
  <c r="F128" i="33" s="1"/>
  <c r="B127" i="33"/>
  <c r="E127" i="33" s="1"/>
  <c r="B126" i="33"/>
  <c r="E126" i="33" s="1"/>
  <c r="B125" i="33"/>
  <c r="E125" i="33" s="1"/>
  <c r="B124" i="33"/>
  <c r="E124" i="33" s="1"/>
  <c r="B123" i="33"/>
  <c r="E123" i="33" s="1"/>
  <c r="F123" i="33" s="1"/>
  <c r="B122" i="33"/>
  <c r="E122" i="33" s="1"/>
  <c r="B121" i="33"/>
  <c r="E121" i="33" s="1"/>
  <c r="E120" i="33"/>
  <c r="G120" i="33" s="1"/>
  <c r="B120" i="33"/>
  <c r="B119" i="33"/>
  <c r="E119" i="33" s="1"/>
  <c r="E118" i="33"/>
  <c r="F118" i="33" s="1"/>
  <c r="E117" i="33"/>
  <c r="B116" i="33"/>
  <c r="E116" i="33" s="1"/>
  <c r="G116" i="33" s="1"/>
  <c r="E115" i="33"/>
  <c r="G115" i="33" s="1"/>
  <c r="B114" i="33"/>
  <c r="E114" i="33" s="1"/>
  <c r="B113" i="33"/>
  <c r="E113" i="33" s="1"/>
  <c r="F113" i="33" s="1"/>
  <c r="B112" i="33"/>
  <c r="E112" i="33" s="1"/>
  <c r="G112" i="33" s="1"/>
  <c r="B111" i="33"/>
  <c r="E111" i="33" s="1"/>
  <c r="B110" i="33"/>
  <c r="E110" i="33" s="1"/>
  <c r="B109" i="33"/>
  <c r="E109" i="33" s="1"/>
  <c r="F109" i="33" s="1"/>
  <c r="E108" i="33"/>
  <c r="G108" i="33" s="1"/>
  <c r="B108" i="33"/>
  <c r="B107" i="33"/>
  <c r="E107" i="33" s="1"/>
  <c r="B106" i="33"/>
  <c r="E106" i="33" s="1"/>
  <c r="B105" i="33"/>
  <c r="E105" i="33" s="1"/>
  <c r="E104" i="33"/>
  <c r="G104" i="33" s="1"/>
  <c r="B104" i="33"/>
  <c r="E103" i="33"/>
  <c r="B103" i="33"/>
  <c r="B102" i="33"/>
  <c r="E102" i="33" s="1"/>
  <c r="G102" i="33" s="1"/>
  <c r="B101" i="33"/>
  <c r="E101" i="33" s="1"/>
  <c r="B100" i="33"/>
  <c r="E100" i="33" s="1"/>
  <c r="B99" i="33"/>
  <c r="E99" i="33" s="1"/>
  <c r="B98" i="33"/>
  <c r="E98" i="33" s="1"/>
  <c r="B97" i="33"/>
  <c r="E97" i="33" s="1"/>
  <c r="G97" i="33" s="1"/>
  <c r="D96" i="33"/>
  <c r="B96" i="33"/>
  <c r="E96" i="33" s="1"/>
  <c r="B95" i="33"/>
  <c r="E95" i="33" s="1"/>
  <c r="B94" i="33"/>
  <c r="E94" i="33" s="1"/>
  <c r="G94" i="33" s="1"/>
  <c r="E93" i="33"/>
  <c r="B93" i="33"/>
  <c r="D75" i="33"/>
  <c r="B75" i="33"/>
  <c r="D74" i="33"/>
  <c r="B74" i="33"/>
  <c r="D73" i="33"/>
  <c r="B73" i="33"/>
  <c r="D72" i="33"/>
  <c r="B72" i="33"/>
  <c r="E71" i="33"/>
  <c r="H71" i="33" s="1"/>
  <c r="J71" i="33" s="1"/>
  <c r="I71" i="33" s="1"/>
  <c r="D71" i="33"/>
  <c r="D70" i="33"/>
  <c r="E70" i="33" s="1"/>
  <c r="H70" i="33" s="1"/>
  <c r="J70" i="33" s="1"/>
  <c r="I70" i="33" s="1"/>
  <c r="B70" i="33"/>
  <c r="D69" i="33"/>
  <c r="B69" i="33"/>
  <c r="D68" i="33"/>
  <c r="E68" i="33" s="1"/>
  <c r="H68" i="33" s="1"/>
  <c r="J68" i="33" s="1"/>
  <c r="I68" i="33" s="1"/>
  <c r="B68" i="33"/>
  <c r="D67" i="33"/>
  <c r="B67" i="33"/>
  <c r="D66" i="33"/>
  <c r="B66" i="33"/>
  <c r="D65" i="33"/>
  <c r="B65" i="33"/>
  <c r="D64" i="33"/>
  <c r="B64" i="33"/>
  <c r="D63" i="33"/>
  <c r="B63" i="33"/>
  <c r="D62" i="33"/>
  <c r="B62" i="33"/>
  <c r="D61" i="33"/>
  <c r="B61" i="33"/>
  <c r="D60" i="33"/>
  <c r="E60" i="33" s="1"/>
  <c r="H60" i="33" s="1"/>
  <c r="J60" i="33" s="1"/>
  <c r="I60" i="33" s="1"/>
  <c r="B60" i="33"/>
  <c r="D59" i="33"/>
  <c r="B59" i="33"/>
  <c r="E57" i="33"/>
  <c r="H57" i="33" s="1"/>
  <c r="J57" i="33" s="1"/>
  <c r="I57" i="33" s="1"/>
  <c r="E56" i="33"/>
  <c r="H56" i="33" s="1"/>
  <c r="J56" i="33" s="1"/>
  <c r="I56" i="33" s="1"/>
  <c r="D55" i="33"/>
  <c r="B55" i="33"/>
  <c r="D54" i="33"/>
  <c r="B54" i="33"/>
  <c r="D53" i="33"/>
  <c r="B53" i="33"/>
  <c r="D52" i="33"/>
  <c r="B52" i="33"/>
  <c r="D51" i="33"/>
  <c r="B51" i="33"/>
  <c r="D50" i="33"/>
  <c r="B50" i="33"/>
  <c r="D49" i="33"/>
  <c r="B49" i="33"/>
  <c r="D48" i="33"/>
  <c r="B48" i="33"/>
  <c r="D47" i="33"/>
  <c r="B47" i="33"/>
  <c r="D46" i="33"/>
  <c r="E46" i="33" s="1"/>
  <c r="H46" i="33" s="1"/>
  <c r="J46" i="33" s="1"/>
  <c r="I46" i="33" s="1"/>
  <c r="B46" i="33"/>
  <c r="D45" i="33"/>
  <c r="B45" i="33"/>
  <c r="D44" i="33"/>
  <c r="B44" i="33"/>
  <c r="D43" i="33"/>
  <c r="B43" i="33"/>
  <c r="D42" i="33"/>
  <c r="B42" i="33"/>
  <c r="D41" i="33"/>
  <c r="B41" i="33"/>
  <c r="D40" i="33"/>
  <c r="B40" i="33"/>
  <c r="D39" i="33"/>
  <c r="B39" i="33"/>
  <c r="D38" i="33"/>
  <c r="B38" i="33"/>
  <c r="D36" i="33"/>
  <c r="B36" i="33"/>
  <c r="G131" i="33" l="1"/>
  <c r="F131" i="33"/>
  <c r="G122" i="33"/>
  <c r="F122" i="33"/>
  <c r="H122" i="33" s="1"/>
  <c r="J122" i="33" s="1"/>
  <c r="I122" i="33" s="1"/>
  <c r="G160" i="33"/>
  <c r="F160" i="33"/>
  <c r="H160" i="33" s="1"/>
  <c r="J160" i="33" s="1"/>
  <c r="I160" i="33" s="1"/>
  <c r="G161" i="33"/>
  <c r="F161" i="33"/>
  <c r="G138" i="33"/>
  <c r="F138" i="33"/>
  <c r="E50" i="33"/>
  <c r="H50" i="33" s="1"/>
  <c r="J50" i="33" s="1"/>
  <c r="I50" i="33" s="1"/>
  <c r="E54" i="33"/>
  <c r="H54" i="33" s="1"/>
  <c r="J54" i="33" s="1"/>
  <c r="I54" i="33" s="1"/>
  <c r="E75" i="33"/>
  <c r="H75" i="33" s="1"/>
  <c r="J75" i="33" s="1"/>
  <c r="I75" i="33" s="1"/>
  <c r="E55" i="33"/>
  <c r="H55" i="33" s="1"/>
  <c r="J55" i="33" s="1"/>
  <c r="I55" i="33" s="1"/>
  <c r="E61" i="33"/>
  <c r="H61" i="33" s="1"/>
  <c r="J61" i="33" s="1"/>
  <c r="I61" i="33" s="1"/>
  <c r="E72" i="33"/>
  <c r="H72" i="33" s="1"/>
  <c r="J72" i="33" s="1"/>
  <c r="I72" i="33" s="1"/>
  <c r="F120" i="33"/>
  <c r="E62" i="33"/>
  <c r="H62" i="33" s="1"/>
  <c r="J62" i="33" s="1"/>
  <c r="I62" i="33" s="1"/>
  <c r="E73" i="33"/>
  <c r="H73" i="33" s="1"/>
  <c r="J73" i="33" s="1"/>
  <c r="I73" i="33" s="1"/>
  <c r="F115" i="33"/>
  <c r="H115" i="33" s="1"/>
  <c r="J115" i="33" s="1"/>
  <c r="I115" i="33" s="1"/>
  <c r="F166" i="33"/>
  <c r="E52" i="33"/>
  <c r="H52" i="33" s="1"/>
  <c r="J52" i="33" s="1"/>
  <c r="I52" i="33" s="1"/>
  <c r="E36" i="33"/>
  <c r="E41" i="33"/>
  <c r="H41" i="33" s="1"/>
  <c r="J41" i="33" s="1"/>
  <c r="I41" i="33" s="1"/>
  <c r="E59" i="33"/>
  <c r="H59" i="33" s="1"/>
  <c r="J59" i="33" s="1"/>
  <c r="I59" i="33" s="1"/>
  <c r="E63" i="33"/>
  <c r="H63" i="33" s="1"/>
  <c r="J63" i="33" s="1"/>
  <c r="I63" i="33" s="1"/>
  <c r="H140" i="33"/>
  <c r="J140" i="33" s="1"/>
  <c r="I140" i="33" s="1"/>
  <c r="F143" i="33"/>
  <c r="G171" i="33"/>
  <c r="F171" i="33"/>
  <c r="H171" i="33" s="1"/>
  <c r="J171" i="33" s="1"/>
  <c r="I171" i="33" s="1"/>
  <c r="F153" i="33"/>
  <c r="H153" i="33" s="1"/>
  <c r="J153" i="33" s="1"/>
  <c r="I153" i="33" s="1"/>
  <c r="G153" i="33"/>
  <c r="G139" i="33"/>
  <c r="F139" i="33"/>
  <c r="G100" i="33"/>
  <c r="F100" i="33"/>
  <c r="H100" i="33" s="1"/>
  <c r="J100" i="33" s="1"/>
  <c r="I100" i="33" s="1"/>
  <c r="F127" i="33"/>
  <c r="H127" i="33"/>
  <c r="J127" i="33" s="1"/>
  <c r="I127" i="33" s="1"/>
  <c r="G127" i="33"/>
  <c r="F106" i="33"/>
  <c r="G106" i="33"/>
  <c r="H106" i="33" s="1"/>
  <c r="J106" i="33" s="1"/>
  <c r="I106" i="33" s="1"/>
  <c r="E47" i="33"/>
  <c r="H47" i="33" s="1"/>
  <c r="J47" i="33" s="1"/>
  <c r="I47" i="33" s="1"/>
  <c r="E51" i="33"/>
  <c r="H51" i="33" s="1"/>
  <c r="J51" i="33" s="1"/>
  <c r="I51" i="33" s="1"/>
  <c r="G118" i="33"/>
  <c r="G168" i="33"/>
  <c r="E40" i="33"/>
  <c r="H40" i="33" s="1"/>
  <c r="J40" i="33" s="1"/>
  <c r="I40" i="33" s="1"/>
  <c r="E44" i="33"/>
  <c r="H44" i="33" s="1"/>
  <c r="J44" i="33" s="1"/>
  <c r="I44" i="33" s="1"/>
  <c r="E64" i="33"/>
  <c r="H64" i="33" s="1"/>
  <c r="J64" i="33" s="1"/>
  <c r="I64" i="33" s="1"/>
  <c r="E67" i="33"/>
  <c r="H67" i="33" s="1"/>
  <c r="J67" i="33" s="1"/>
  <c r="I67" i="33" s="1"/>
  <c r="G109" i="33"/>
  <c r="H109" i="33" s="1"/>
  <c r="J109" i="33" s="1"/>
  <c r="I109" i="33" s="1"/>
  <c r="F116" i="33"/>
  <c r="F163" i="33"/>
  <c r="H163" i="33" s="1"/>
  <c r="J163" i="33" s="1"/>
  <c r="I163" i="33" s="1"/>
  <c r="H166" i="33"/>
  <c r="J166" i="33" s="1"/>
  <c r="I166" i="33" s="1"/>
  <c r="E65" i="33"/>
  <c r="H65" i="33" s="1"/>
  <c r="J65" i="33" s="1"/>
  <c r="I65" i="33" s="1"/>
  <c r="H116" i="33"/>
  <c r="J116" i="33" s="1"/>
  <c r="I116" i="33" s="1"/>
  <c r="H131" i="33"/>
  <c r="J131" i="33" s="1"/>
  <c r="I131" i="33" s="1"/>
  <c r="H161" i="33"/>
  <c r="J161" i="33" s="1"/>
  <c r="I161" i="33" s="1"/>
  <c r="E38" i="33"/>
  <c r="H38" i="33" s="1"/>
  <c r="J38" i="33" s="1"/>
  <c r="I38" i="33" s="1"/>
  <c r="E42" i="33"/>
  <c r="H42" i="33" s="1"/>
  <c r="J42" i="33" s="1"/>
  <c r="I42" i="33" s="1"/>
  <c r="E49" i="33"/>
  <c r="H49" i="33" s="1"/>
  <c r="J49" i="33" s="1"/>
  <c r="I49" i="33" s="1"/>
  <c r="E69" i="33"/>
  <c r="H69" i="33" s="1"/>
  <c r="J69" i="33" s="1"/>
  <c r="I69" i="33" s="1"/>
  <c r="F94" i="33"/>
  <c r="F97" i="33"/>
  <c r="H97" i="33" s="1"/>
  <c r="J97" i="33" s="1"/>
  <c r="I97" i="33" s="1"/>
  <c r="F108" i="33"/>
  <c r="H120" i="33"/>
  <c r="J120" i="33" s="1"/>
  <c r="I120" i="33" s="1"/>
  <c r="H138" i="33"/>
  <c r="J138" i="33" s="1"/>
  <c r="I138" i="33" s="1"/>
  <c r="F148" i="33"/>
  <c r="H148" i="33" s="1"/>
  <c r="J148" i="33" s="1"/>
  <c r="I148" i="33" s="1"/>
  <c r="G155" i="33"/>
  <c r="H155" i="33" s="1"/>
  <c r="J155" i="33" s="1"/>
  <c r="I155" i="33" s="1"/>
  <c r="H164" i="33"/>
  <c r="J164" i="33" s="1"/>
  <c r="I164" i="33" s="1"/>
  <c r="H94" i="33"/>
  <c r="J94" i="33" s="1"/>
  <c r="I94" i="33" s="1"/>
  <c r="E39" i="33"/>
  <c r="H39" i="33" s="1"/>
  <c r="J39" i="33" s="1"/>
  <c r="I39" i="33" s="1"/>
  <c r="E43" i="33"/>
  <c r="H43" i="33" s="1"/>
  <c r="J43" i="33" s="1"/>
  <c r="I43" i="33" s="1"/>
  <c r="E66" i="33"/>
  <c r="H66" i="33" s="1"/>
  <c r="J66" i="33" s="1"/>
  <c r="I66" i="33" s="1"/>
  <c r="F102" i="33"/>
  <c r="H102" i="33" s="1"/>
  <c r="J102" i="33" s="1"/>
  <c r="I102" i="33" s="1"/>
  <c r="G99" i="33"/>
  <c r="F99" i="33"/>
  <c r="H36" i="33"/>
  <c r="J36" i="33" s="1"/>
  <c r="I36" i="33" s="1"/>
  <c r="J224" i="33"/>
  <c r="I224" i="33" s="1"/>
  <c r="F121" i="33"/>
  <c r="H121" i="33" s="1"/>
  <c r="J121" i="33" s="1"/>
  <c r="I121" i="33" s="1"/>
  <c r="G121" i="33"/>
  <c r="F133" i="33"/>
  <c r="G174" i="33"/>
  <c r="F174" i="33"/>
  <c r="F117" i="33"/>
  <c r="F162" i="33"/>
  <c r="G162" i="33"/>
  <c r="J297" i="33"/>
  <c r="G129" i="33"/>
  <c r="F129" i="33"/>
  <c r="H129" i="33" s="1"/>
  <c r="J129" i="33" s="1"/>
  <c r="I129" i="33" s="1"/>
  <c r="E48" i="33"/>
  <c r="H48" i="33" s="1"/>
  <c r="J48" i="33" s="1"/>
  <c r="I48" i="33" s="1"/>
  <c r="F96" i="33"/>
  <c r="G96" i="33"/>
  <c r="F124" i="33"/>
  <c r="G147" i="33"/>
  <c r="G169" i="33"/>
  <c r="H169" i="33" s="1"/>
  <c r="J169" i="33" s="1"/>
  <c r="I169" i="33" s="1"/>
  <c r="G366" i="33"/>
  <c r="F366" i="33"/>
  <c r="H366" i="33" s="1"/>
  <c r="J366" i="33" s="1"/>
  <c r="I366" i="33" s="1"/>
  <c r="F93" i="33"/>
  <c r="G93" i="33"/>
  <c r="G105" i="33"/>
  <c r="F105" i="33"/>
  <c r="G124" i="33"/>
  <c r="G130" i="33"/>
  <c r="F130" i="33"/>
  <c r="G133" i="33"/>
  <c r="H133" i="33" s="1"/>
  <c r="J133" i="33" s="1"/>
  <c r="I133" i="33" s="1"/>
  <c r="F147" i="33"/>
  <c r="F110" i="33"/>
  <c r="G110" i="33"/>
  <c r="F173" i="33"/>
  <c r="H173" i="33" s="1"/>
  <c r="J173" i="33" s="1"/>
  <c r="I173" i="33" s="1"/>
  <c r="G173" i="33"/>
  <c r="F111" i="33"/>
  <c r="G111" i="33"/>
  <c r="G137" i="33"/>
  <c r="F137" i="33"/>
  <c r="H137" i="33" s="1"/>
  <c r="J137" i="33" s="1"/>
  <c r="I137" i="33" s="1"/>
  <c r="F103" i="33"/>
  <c r="G103" i="33"/>
  <c r="F144" i="33"/>
  <c r="H144" i="33" s="1"/>
  <c r="J144" i="33" s="1"/>
  <c r="I144" i="33" s="1"/>
  <c r="G144" i="33"/>
  <c r="J210" i="33"/>
  <c r="G117" i="33"/>
  <c r="G145" i="33"/>
  <c r="F145" i="33"/>
  <c r="H145" i="33" s="1"/>
  <c r="J145" i="33" s="1"/>
  <c r="I145" i="33" s="1"/>
  <c r="F149" i="33"/>
  <c r="G149" i="33"/>
  <c r="F165" i="33"/>
  <c r="G165" i="33"/>
  <c r="E45" i="33"/>
  <c r="H45" i="33" s="1"/>
  <c r="J45" i="33" s="1"/>
  <c r="I45" i="33" s="1"/>
  <c r="E53" i="33"/>
  <c r="H53" i="33" s="1"/>
  <c r="J53" i="33" s="1"/>
  <c r="I53" i="33" s="1"/>
  <c r="F119" i="33"/>
  <c r="G126" i="33"/>
  <c r="G154" i="33"/>
  <c r="F154" i="33"/>
  <c r="H154" i="33" s="1"/>
  <c r="J154" i="33" s="1"/>
  <c r="I154" i="33" s="1"/>
  <c r="E74" i="33"/>
  <c r="H74" i="33" s="1"/>
  <c r="J74" i="33" s="1"/>
  <c r="I74" i="33" s="1"/>
  <c r="F112" i="33"/>
  <c r="H112" i="33" s="1"/>
  <c r="J112" i="33" s="1"/>
  <c r="I112" i="33" s="1"/>
  <c r="G119" i="33"/>
  <c r="F126" i="33"/>
  <c r="F150" i="33"/>
  <c r="H150" i="33" s="1"/>
  <c r="J150" i="33" s="1"/>
  <c r="I150" i="33" s="1"/>
  <c r="G152" i="33"/>
  <c r="H152" i="33" s="1"/>
  <c r="J152" i="33" s="1"/>
  <c r="I152" i="33" s="1"/>
  <c r="F176" i="33"/>
  <c r="H176" i="33" s="1"/>
  <c r="J176" i="33" s="1"/>
  <c r="I176" i="33" s="1"/>
  <c r="F95" i="33"/>
  <c r="G107" i="33"/>
  <c r="H107" i="33" s="1"/>
  <c r="J107" i="33" s="1"/>
  <c r="I107" i="33" s="1"/>
  <c r="F107" i="33"/>
  <c r="F114" i="33"/>
  <c r="H114" i="33" s="1"/>
  <c r="J114" i="33" s="1"/>
  <c r="I114" i="33" s="1"/>
  <c r="G128" i="33"/>
  <c r="H128" i="33" s="1"/>
  <c r="J128" i="33" s="1"/>
  <c r="I128" i="33" s="1"/>
  <c r="F228" i="33"/>
  <c r="H228" i="33" s="1"/>
  <c r="J228" i="33" s="1"/>
  <c r="I228" i="33" s="1"/>
  <c r="G228" i="33"/>
  <c r="F365" i="33"/>
  <c r="H365" i="33" s="1"/>
  <c r="J365" i="33" s="1"/>
  <c r="I365" i="33" s="1"/>
  <c r="G365" i="33"/>
  <c r="G95" i="33"/>
  <c r="F98" i="33"/>
  <c r="F101" i="33"/>
  <c r="F104" i="33"/>
  <c r="H104" i="33" s="1"/>
  <c r="J104" i="33" s="1"/>
  <c r="I104" i="33" s="1"/>
  <c r="G114" i="33"/>
  <c r="G123" i="33"/>
  <c r="H123" i="33" s="1"/>
  <c r="J123" i="33" s="1"/>
  <c r="I123" i="33" s="1"/>
  <c r="G132" i="33"/>
  <c r="F132" i="33"/>
  <c r="F134" i="33"/>
  <c r="H134" i="33" s="1"/>
  <c r="J134" i="33" s="1"/>
  <c r="I134" i="33" s="1"/>
  <c r="G146" i="33"/>
  <c r="F146" i="33"/>
  <c r="F157" i="33"/>
  <c r="G157" i="33"/>
  <c r="H168" i="33"/>
  <c r="J168" i="33" s="1"/>
  <c r="I168" i="33" s="1"/>
  <c r="G170" i="33"/>
  <c r="F170" i="33"/>
  <c r="H170" i="33" s="1"/>
  <c r="J170" i="33" s="1"/>
  <c r="I170" i="33" s="1"/>
  <c r="G226" i="33"/>
  <c r="H226" i="33" s="1"/>
  <c r="J305" i="33"/>
  <c r="I305" i="33" s="1"/>
  <c r="J346" i="33"/>
  <c r="G98" i="33"/>
  <c r="G101" i="33"/>
  <c r="G125" i="33"/>
  <c r="F125" i="33"/>
  <c r="H125" i="33" s="1"/>
  <c r="J125" i="33" s="1"/>
  <c r="I125" i="33" s="1"/>
  <c r="F136" i="33"/>
  <c r="H136" i="33"/>
  <c r="J136" i="33" s="1"/>
  <c r="I136" i="33" s="1"/>
  <c r="H108" i="33"/>
  <c r="J108" i="33" s="1"/>
  <c r="I108" i="33" s="1"/>
  <c r="G142" i="33"/>
  <c r="H142" i="33" s="1"/>
  <c r="J142" i="33" s="1"/>
  <c r="I142" i="33" s="1"/>
  <c r="G158" i="33"/>
  <c r="F158" i="33"/>
  <c r="H151" i="33"/>
  <c r="J151" i="33" s="1"/>
  <c r="I151" i="33" s="1"/>
  <c r="G151" i="33"/>
  <c r="F167" i="33"/>
  <c r="G113" i="33"/>
  <c r="H113" i="33" s="1"/>
  <c r="J113" i="33" s="1"/>
  <c r="I113" i="33" s="1"/>
  <c r="H118" i="33"/>
  <c r="J118" i="33" s="1"/>
  <c r="I118" i="33" s="1"/>
  <c r="G135" i="33"/>
  <c r="H135" i="33" s="1"/>
  <c r="J135" i="33" s="1"/>
  <c r="I135" i="33" s="1"/>
  <c r="H141" i="33"/>
  <c r="J141" i="33" s="1"/>
  <c r="I141" i="33" s="1"/>
  <c r="H143" i="33"/>
  <c r="J143" i="33" s="1"/>
  <c r="I143" i="33" s="1"/>
  <c r="F151" i="33"/>
  <c r="F156" i="33"/>
  <c r="H156" i="33" s="1"/>
  <c r="J156" i="33" s="1"/>
  <c r="I156" i="33" s="1"/>
  <c r="G159" i="33"/>
  <c r="H159" i="33" s="1"/>
  <c r="J159" i="33" s="1"/>
  <c r="I159" i="33" s="1"/>
  <c r="G167" i="33"/>
  <c r="F175" i="33"/>
  <c r="H175" i="33" s="1"/>
  <c r="J175" i="33" s="1"/>
  <c r="I175" i="33" s="1"/>
  <c r="H227" i="33"/>
  <c r="J227" i="33" s="1"/>
  <c r="I227" i="33" s="1"/>
  <c r="G230" i="33"/>
  <c r="F230" i="33"/>
  <c r="H364" i="33"/>
  <c r="J364" i="33" s="1"/>
  <c r="I364" i="33" s="1"/>
  <c r="H367" i="33"/>
  <c r="J367" i="33" s="1"/>
  <c r="I367" i="33" s="1"/>
  <c r="H363" i="33"/>
  <c r="E21" i="21"/>
  <c r="E23" i="21"/>
  <c r="E25" i="21"/>
  <c r="H165" i="33" l="1"/>
  <c r="J165" i="33" s="1"/>
  <c r="I165" i="33" s="1"/>
  <c r="H124" i="33"/>
  <c r="J124" i="33" s="1"/>
  <c r="I124" i="33" s="1"/>
  <c r="H162" i="33"/>
  <c r="J162" i="33" s="1"/>
  <c r="I162" i="33" s="1"/>
  <c r="H158" i="33"/>
  <c r="J158" i="33" s="1"/>
  <c r="I158" i="33" s="1"/>
  <c r="H105" i="33"/>
  <c r="J105" i="33" s="1"/>
  <c r="I105" i="33" s="1"/>
  <c r="H157" i="33"/>
  <c r="J157" i="33" s="1"/>
  <c r="I157" i="33" s="1"/>
  <c r="H149" i="33"/>
  <c r="J149" i="33" s="1"/>
  <c r="I149" i="33" s="1"/>
  <c r="H110" i="33"/>
  <c r="J110" i="33" s="1"/>
  <c r="I110" i="33" s="1"/>
  <c r="H174" i="33"/>
  <c r="J174" i="33" s="1"/>
  <c r="I174" i="33" s="1"/>
  <c r="H99" i="33"/>
  <c r="J99" i="33" s="1"/>
  <c r="I99" i="33" s="1"/>
  <c r="H101" i="33"/>
  <c r="J101" i="33" s="1"/>
  <c r="I101" i="33" s="1"/>
  <c r="H119" i="33"/>
  <c r="J119" i="33" s="1"/>
  <c r="I119" i="33" s="1"/>
  <c r="H139" i="33"/>
  <c r="J139" i="33" s="1"/>
  <c r="I139" i="33" s="1"/>
  <c r="H117" i="33"/>
  <c r="J117" i="33" s="1"/>
  <c r="I117" i="33" s="1"/>
  <c r="H111" i="33"/>
  <c r="J111" i="33" s="1"/>
  <c r="I111" i="33" s="1"/>
  <c r="H96" i="33"/>
  <c r="J96" i="33" s="1"/>
  <c r="I96" i="33" s="1"/>
  <c r="H146" i="33"/>
  <c r="J146" i="33" s="1"/>
  <c r="I146" i="33" s="1"/>
  <c r="H130" i="33"/>
  <c r="J130" i="33" s="1"/>
  <c r="I130" i="33" s="1"/>
  <c r="J78" i="33"/>
  <c r="J80" i="33" s="1"/>
  <c r="J79" i="33" s="1"/>
  <c r="H126" i="33"/>
  <c r="J126" i="33" s="1"/>
  <c r="I126" i="33" s="1"/>
  <c r="H132" i="33"/>
  <c r="J132" i="33" s="1"/>
  <c r="I132" i="33" s="1"/>
  <c r="H103" i="33"/>
  <c r="J103" i="33" s="1"/>
  <c r="I103" i="33" s="1"/>
  <c r="H167" i="33"/>
  <c r="J167" i="33" s="1"/>
  <c r="I167" i="33" s="1"/>
  <c r="H98" i="33"/>
  <c r="J98" i="33" s="1"/>
  <c r="I98" i="33" s="1"/>
  <c r="H95" i="33"/>
  <c r="J95" i="33" s="1"/>
  <c r="I95" i="33" s="1"/>
  <c r="H147" i="33"/>
  <c r="J147" i="33" s="1"/>
  <c r="I147" i="33" s="1"/>
  <c r="H93" i="33"/>
  <c r="J93" i="33" s="1"/>
  <c r="I93" i="33" s="1"/>
  <c r="J226" i="33"/>
  <c r="I226" i="33" s="1"/>
  <c r="J351" i="33"/>
  <c r="J353" i="33" s="1"/>
  <c r="J352" i="33" s="1"/>
  <c r="J348" i="33"/>
  <c r="J299" i="33"/>
  <c r="J298" i="33" s="1"/>
  <c r="B380" i="33"/>
  <c r="J363" i="33"/>
  <c r="I363" i="33" s="1"/>
  <c r="J370" i="33"/>
  <c r="J82" i="33"/>
  <c r="J214" i="33"/>
  <c r="J212" i="33"/>
  <c r="J211" i="33" s="1"/>
  <c r="H230" i="33"/>
  <c r="J230" i="33" s="1"/>
  <c r="I230" i="33" s="1"/>
  <c r="E28" i="21"/>
  <c r="E30" i="21" s="1"/>
  <c r="E29" i="21" s="1"/>
  <c r="J179" i="33" l="1"/>
  <c r="J181" i="33" s="1"/>
  <c r="B23" i="33"/>
  <c r="D380" i="33"/>
  <c r="J347" i="33"/>
  <c r="C380" i="33" s="1"/>
  <c r="J216" i="33"/>
  <c r="B242" i="33"/>
  <c r="J84" i="33"/>
  <c r="B188" i="33"/>
  <c r="B189" i="33"/>
  <c r="B20" i="33" s="1"/>
  <c r="B381" i="33"/>
  <c r="B24" i="33" s="1"/>
  <c r="J372" i="33"/>
  <c r="J233" i="33"/>
  <c r="E32" i="21"/>
  <c r="E34" i="21" s="1"/>
  <c r="E33" i="21" s="1"/>
  <c r="B21" i="33" l="1"/>
  <c r="J235" i="33"/>
  <c r="B243" i="33"/>
  <c r="B22" i="33" s="1"/>
  <c r="D242" i="33"/>
  <c r="J215" i="33"/>
  <c r="C242" i="33" s="1"/>
  <c r="J371" i="33"/>
  <c r="C381" i="33" s="1"/>
  <c r="C24" i="33" s="1"/>
  <c r="D381" i="33"/>
  <c r="D24" i="33" s="1"/>
  <c r="C23" i="33"/>
  <c r="D23" i="33"/>
  <c r="J180" i="33"/>
  <c r="C189" i="33" s="1"/>
  <c r="C20" i="33" s="1"/>
  <c r="D189" i="33"/>
  <c r="D20" i="33" s="1"/>
  <c r="B382" i="33"/>
  <c r="B19" i="33"/>
  <c r="B25" i="33" s="1"/>
  <c r="B190" i="33"/>
  <c r="D188" i="33"/>
  <c r="J83" i="33"/>
  <c r="C188" i="33" s="1"/>
  <c r="I25" i="13"/>
  <c r="I26" i="13"/>
  <c r="I27" i="13"/>
  <c r="I24" i="13"/>
  <c r="D26" i="25"/>
  <c r="C244" i="33" l="1"/>
  <c r="C21" i="33"/>
  <c r="D21" i="33"/>
  <c r="E23" i="33"/>
  <c r="C190" i="33"/>
  <c r="C19" i="33"/>
  <c r="C25" i="33" s="1"/>
  <c r="D382" i="33"/>
  <c r="D243" i="33"/>
  <c r="D22" i="33" s="1"/>
  <c r="J234" i="33"/>
  <c r="C243" i="33" s="1"/>
  <c r="C22" i="33" s="1"/>
  <c r="D190" i="33"/>
  <c r="D19" i="33"/>
  <c r="C382" i="33"/>
  <c r="B244" i="33"/>
  <c r="I28" i="13"/>
  <c r="F26" i="25"/>
  <c r="E19" i="33" l="1"/>
  <c r="E25" i="33" s="1"/>
  <c r="D25" i="33"/>
  <c r="E21" i="33"/>
  <c r="D244" i="33"/>
  <c r="C28" i="13"/>
  <c r="E13" i="13" s="1"/>
  <c r="G26" i="25"/>
  <c r="H26" i="25"/>
  <c r="B24" i="25"/>
  <c r="I26" i="25" l="1"/>
  <c r="K26" i="25" s="1"/>
  <c r="J26" i="25" l="1"/>
  <c r="D24" i="25" l="1"/>
  <c r="D25" i="25"/>
  <c r="F25" i="25" s="1"/>
  <c r="G25" i="25" l="1"/>
  <c r="F24" i="25"/>
  <c r="F22" i="25"/>
  <c r="F21" i="25"/>
  <c r="F20" i="25"/>
  <c r="H20" i="25" l="1"/>
  <c r="G20" i="25"/>
  <c r="F23" i="25"/>
  <c r="H23" i="25" s="1"/>
  <c r="G24" i="25"/>
  <c r="H25" i="25"/>
  <c r="I25" i="25" s="1"/>
  <c r="K25" i="25" s="1"/>
  <c r="J25" i="25" s="1"/>
  <c r="H24" i="25"/>
  <c r="G23" i="25" l="1"/>
  <c r="I23" i="25" s="1"/>
  <c r="K23" i="25" s="1"/>
  <c r="I20" i="25"/>
  <c r="I24" i="25"/>
  <c r="K24" i="25" s="1"/>
  <c r="J24" i="25" s="1"/>
  <c r="H22" i="25"/>
  <c r="G22" i="25"/>
  <c r="H21" i="25"/>
  <c r="G21" i="25"/>
  <c r="K20" i="25" l="1"/>
  <c r="J20" i="25"/>
  <c r="I22" i="25"/>
  <c r="K22" i="25" s="1"/>
  <c r="J22" i="25" s="1"/>
  <c r="J23" i="25"/>
  <c r="I21" i="25"/>
  <c r="K21" i="25" s="1"/>
  <c r="J21" i="25" s="1"/>
  <c r="K29" i="25" l="1"/>
  <c r="K31" i="25" l="1"/>
  <c r="K30" i="25" l="1"/>
</calcChain>
</file>

<file path=xl/sharedStrings.xml><?xml version="1.0" encoding="utf-8"?>
<sst xmlns="http://schemas.openxmlformats.org/spreadsheetml/2006/main" count="1254" uniqueCount="603">
  <si>
    <t>TOTAL</t>
  </si>
  <si>
    <t>DADES GENERAL</t>
  </si>
  <si>
    <t>NOM DE L'EMPRESA</t>
  </si>
  <si>
    <t>PUNTUACIÓ MÀXIMA</t>
  </si>
  <si>
    <t>Cel·les a omplir per l'empresa</t>
  </si>
  <si>
    <t>X</t>
  </si>
  <si>
    <t>Data i Signatura dels representats de l'empresa</t>
  </si>
  <si>
    <t>UNITATS</t>
  </si>
  <si>
    <t>CARTA DE COMPROMIS PER ALS LOTS PRESENTATS</t>
  </si>
  <si>
    <t>Signatura dels representats de l'empresa</t>
  </si>
  <si>
    <r>
      <t xml:space="preserve">Per aquesta raó, es signa aquest document a …………………………….. </t>
    </r>
    <r>
      <rPr>
        <i/>
        <sz val="11"/>
        <color theme="1"/>
        <rFont val="Arial"/>
        <family val="2"/>
      </rPr>
      <t>(lloc, data i hora)</t>
    </r>
  </si>
  <si>
    <r>
      <t>(</t>
    </r>
    <r>
      <rPr>
        <i/>
        <sz val="10"/>
        <color theme="9"/>
        <rFont val="Arial"/>
        <family val="2"/>
      </rPr>
      <t>*</t>
    </r>
    <r>
      <rPr>
        <i/>
        <sz val="10"/>
        <color theme="1"/>
        <rFont val="Arial"/>
        <family val="2"/>
      </rPr>
      <t>Preu Unitari Màxim, inclou la despesa general i el benefici industrial)</t>
    </r>
  </si>
  <si>
    <r>
      <t xml:space="preserve">PREU UNITARI MÀXIM </t>
    </r>
    <r>
      <rPr>
        <sz val="11"/>
        <color theme="1"/>
        <rFont val="Arial"/>
        <family val="2"/>
      </rPr>
      <t>(sense IVA)</t>
    </r>
    <r>
      <rPr>
        <b/>
        <sz val="11"/>
        <color theme="1"/>
        <rFont val="Arial"/>
        <family val="2"/>
      </rPr>
      <t xml:space="preserve"> </t>
    </r>
    <r>
      <rPr>
        <b/>
        <sz val="11"/>
        <color theme="9"/>
        <rFont val="Arial"/>
        <family val="2"/>
      </rPr>
      <t>(*)</t>
    </r>
  </si>
  <si>
    <r>
      <t xml:space="preserve">Per aquesta raó, es signa aquest document a ………………….. </t>
    </r>
    <r>
      <rPr>
        <i/>
        <sz val="11"/>
        <color theme="1"/>
        <rFont val="Arial"/>
        <family val="2"/>
      </rPr>
      <t>(lloc, data i hora)</t>
    </r>
  </si>
  <si>
    <t>IVA</t>
  </si>
  <si>
    <t>ANNEX 01 - PREUS MÀXIMS I OFERTA ECONÒMICA</t>
  </si>
  <si>
    <t>INVENTARI</t>
  </si>
  <si>
    <t>DESCRIPCIÓ DEL MANTENIMENT</t>
  </si>
  <si>
    <t>TASQUES ANUALS</t>
  </si>
  <si>
    <r>
      <t xml:space="preserve">OFERTA DE PREU UNITARI </t>
    </r>
    <r>
      <rPr>
        <sz val="11"/>
        <color theme="1"/>
        <rFont val="Arial"/>
        <family val="2"/>
      </rPr>
      <t>(sense IVA)</t>
    </r>
  </si>
  <si>
    <t>A continuació, es mostra el quadre de preus màxims corresponents al Manteniment Correctiu de la instal·lació de detecció i protecció contra incendis. A la columna "Oferta de Preu Unitari", el contractista ha d'especificar el preu considerat per la tasca encomanada.</t>
  </si>
  <si>
    <t>A continuació, es mostra el quadre de preus màxims corresponents al Manteniment Preventiu de la instal·lació de detecció i protecció contra incendis. A la columna "Oferta de Preu Unitari", el contractista ha d'especificar el preu considerat per la tasca encomanada.</t>
  </si>
  <si>
    <r>
      <t xml:space="preserve">Són certes i corresponen exactament amb els preus considerats per l'empresa  ………………………….. </t>
    </r>
    <r>
      <rPr>
        <i/>
        <sz val="11"/>
        <color theme="1"/>
        <rFont val="Arial"/>
        <family val="2"/>
      </rPr>
      <t>(nom de l'empresa)</t>
    </r>
    <r>
      <rPr>
        <sz val="11"/>
        <color theme="1"/>
        <rFont val="Arial"/>
        <family val="2"/>
      </rPr>
      <t>, per tal de poder portar a terme adequadament l'objecte d'aquest contracte.</t>
    </r>
  </si>
  <si>
    <t>h</t>
  </si>
  <si>
    <t>u</t>
  </si>
  <si>
    <t>PREU UNITARI</t>
  </si>
  <si>
    <t>MÀ D'OBRA OFICIAL DE 1ª</t>
  </si>
  <si>
    <t>MÀ D'OBRA AJUDANT</t>
  </si>
  <si>
    <t>m</t>
  </si>
  <si>
    <t>DESPESES GENERALS (13%)</t>
  </si>
  <si>
    <t>BENEFICI INDUSTRIAL (6%)</t>
  </si>
  <si>
    <t>TOTAL IMPORT (PEM)</t>
  </si>
  <si>
    <t>TOTAL IMPORT (PEC)</t>
  </si>
  <si>
    <t>TOTAL IMPORT (PEC+IVA)</t>
  </si>
  <si>
    <t>IVA (21%)</t>
  </si>
  <si>
    <r>
      <t xml:space="preserve">TOTAL IMPORT </t>
    </r>
    <r>
      <rPr>
        <sz val="11"/>
        <color theme="1"/>
        <rFont val="Arial"/>
        <family val="2"/>
      </rPr>
      <t>(PEC sense IVA)</t>
    </r>
  </si>
  <si>
    <t>ANNEXOS COMPLEMENTARIS AL PPT (PLEC DE PRESCRIPCIONS TÈCNIQUES)</t>
  </si>
  <si>
    <t>ANNEX 02 - CARTA DE COMPROMIS</t>
  </si>
  <si>
    <t xml:space="preserve">ANNEX 03 - CRITERIS QUALITATIUS </t>
  </si>
  <si>
    <t>ANNEX 4 - CARTA DE COMPROMIS</t>
  </si>
  <si>
    <r>
      <t xml:space="preserve">Que les dades incloses a l'Annex 3, són certes i que es basen exactament amb el que la nostra empresa ………………………….. </t>
    </r>
    <r>
      <rPr>
        <i/>
        <sz val="11"/>
        <color theme="1"/>
        <rFont val="Arial"/>
        <family val="2"/>
      </rPr>
      <t>(nom de l'empresa)</t>
    </r>
    <r>
      <rPr>
        <sz val="11"/>
        <color theme="1"/>
        <rFont val="Arial"/>
        <family val="2"/>
      </rPr>
      <t xml:space="preserve"> disposa, destinarà i farà servir durant el servei, i que a més és compromet a complir durant l'execució del servei, sempre i quan sigui adjudicatari.</t>
    </r>
  </si>
  <si>
    <t>ANNEX 06 - INVENTARI GENERAL D'ELEMENTS</t>
  </si>
  <si>
    <t>EQUIPAMENT</t>
  </si>
  <si>
    <t>UBICACIÓ</t>
  </si>
  <si>
    <t>NÚM.</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</si>
  <si>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</si>
  <si>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</si>
  <si>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</si>
  <si>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</si>
  <si>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</si>
  <si>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</si>
  <si>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</si>
  <si>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</si>
  <si>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</si>
  <si>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</si>
  <si>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</si>
  <si>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</si>
  <si>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</si>
  <si>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</si>
  <si>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</si>
  <si>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</si>
  <si>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</si>
  <si>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</si>
  <si>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</si>
  <si>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</si>
  <si>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</si>
  <si>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</si>
  <si>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</si>
  <si>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</si>
  <si>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</si>
  <si>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</si>
  <si>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</si>
  <si>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</si>
  <si>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</si>
  <si>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</si>
  <si>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</si>
  <si>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</si>
  <si>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</si>
  <si>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</si>
  <si>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</si>
  <si>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</si>
  <si>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</si>
  <si>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</si>
  <si>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</si>
  <si>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</si>
  <si>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</si>
  <si>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</si>
  <si>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</si>
  <si>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</si>
  <si>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</si>
  <si>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</si>
  <si>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</si>
  <si>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</si>
  <si>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</si>
  <si>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</si>
  <si>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</si>
  <si>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</si>
  <si>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</si>
  <si>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</si>
  <si>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</si>
  <si>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</si>
  <si>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</si>
  <si>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</si>
  <si>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</si>
  <si>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</si>
  <si>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</si>
  <si>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</si>
  <si>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</si>
  <si>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</si>
  <si>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</si>
  <si>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</si>
  <si>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</si>
  <si>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</si>
  <si>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</si>
  <si>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</si>
  <si>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</si>
  <si>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</si>
  <si>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</si>
  <si>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</si>
  <si>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</si>
  <si>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</si>
  <si>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</si>
  <si>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</si>
  <si>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CODI</t>
  </si>
  <si>
    <t>SER09</t>
  </si>
  <si>
    <t>EDU20</t>
  </si>
  <si>
    <t xml:space="preserve">ADM02 </t>
  </si>
  <si>
    <t>Jutjat de Pau i Registre Civil</t>
  </si>
  <si>
    <t xml:space="preserve">CUL09 </t>
  </si>
  <si>
    <t xml:space="preserve">EDU12 </t>
  </si>
  <si>
    <t>EDU18</t>
  </si>
  <si>
    <t xml:space="preserve">EDU16 </t>
  </si>
  <si>
    <t xml:space="preserve">EDU05 </t>
  </si>
  <si>
    <t xml:space="preserve">ESP08 </t>
  </si>
  <si>
    <t>Pista Poliesportiva Mas Gener</t>
  </si>
  <si>
    <t xml:space="preserve">ADM04 </t>
  </si>
  <si>
    <t xml:space="preserve">ESP01 </t>
  </si>
  <si>
    <t xml:space="preserve">ESP03 </t>
  </si>
  <si>
    <t>Pavelló voleibol de Valldoreix</t>
  </si>
  <si>
    <t xml:space="preserve">CUL10 </t>
  </si>
  <si>
    <t xml:space="preserve">ESP02 </t>
  </si>
  <si>
    <t xml:space="preserve">ESP04 </t>
  </si>
  <si>
    <t xml:space="preserve">SER06 </t>
  </si>
  <si>
    <t xml:space="preserve">EDU02 </t>
  </si>
  <si>
    <t xml:space="preserve">SER07 </t>
  </si>
  <si>
    <t>EDU10</t>
  </si>
  <si>
    <t xml:space="preserve">EDU19 </t>
  </si>
  <si>
    <t>EDU01</t>
  </si>
  <si>
    <t>EDU07</t>
  </si>
  <si>
    <t xml:space="preserve">EDU11 </t>
  </si>
  <si>
    <t xml:space="preserve">ESP09 </t>
  </si>
  <si>
    <t xml:space="preserve">CUL07 </t>
  </si>
  <si>
    <t xml:space="preserve">SER21 </t>
  </si>
  <si>
    <t xml:space="preserve">ADM06 </t>
  </si>
  <si>
    <t xml:space="preserve">VEH06 </t>
  </si>
  <si>
    <t xml:space="preserve">VEH05 </t>
  </si>
  <si>
    <t xml:space="preserve">CUL21.1 </t>
  </si>
  <si>
    <t xml:space="preserve">CUL23 </t>
  </si>
  <si>
    <t xml:space="preserve">CUL05 </t>
  </si>
  <si>
    <t xml:space="preserve">CUL21 </t>
  </si>
  <si>
    <t xml:space="preserve">EDU15 </t>
  </si>
  <si>
    <t xml:space="preserve">CUL06 </t>
  </si>
  <si>
    <t xml:space="preserve">CUL20 </t>
  </si>
  <si>
    <t>SER27</t>
  </si>
  <si>
    <t xml:space="preserve">EDU22 </t>
  </si>
  <si>
    <t xml:space="preserve">VEH02 </t>
  </si>
  <si>
    <t xml:space="preserve">EDU13 </t>
  </si>
  <si>
    <t xml:space="preserve">SER11 </t>
  </si>
  <si>
    <t xml:space="preserve">ADM01 </t>
  </si>
  <si>
    <t xml:space="preserve">ALT07 </t>
  </si>
  <si>
    <t xml:space="preserve">CUL04 </t>
  </si>
  <si>
    <t>ESP16</t>
  </si>
  <si>
    <t xml:space="preserve">ESP15 </t>
  </si>
  <si>
    <t xml:space="preserve">SER05 </t>
  </si>
  <si>
    <t xml:space="preserve">SER04 </t>
  </si>
  <si>
    <t xml:space="preserve">SER01 </t>
  </si>
  <si>
    <t>CUL11</t>
  </si>
  <si>
    <t xml:space="preserve">CUL13 </t>
  </si>
  <si>
    <t xml:space="preserve">ADM05 </t>
  </si>
  <si>
    <t xml:space="preserve">SER10 </t>
  </si>
  <si>
    <t xml:space="preserve">SER24 </t>
  </si>
  <si>
    <t xml:space="preserve">SER15 </t>
  </si>
  <si>
    <t xml:space="preserve">CUL03 </t>
  </si>
  <si>
    <t xml:space="preserve">EDU21 </t>
  </si>
  <si>
    <t xml:space="preserve">ESP05 </t>
  </si>
  <si>
    <t xml:space="preserve">ALT05 </t>
  </si>
  <si>
    <t xml:space="preserve">SER22 </t>
  </si>
  <si>
    <t xml:space="preserve">EDU06 </t>
  </si>
  <si>
    <t xml:space="preserve">SER25 </t>
  </si>
  <si>
    <t xml:space="preserve">SER14 </t>
  </si>
  <si>
    <t xml:space="preserve">ALT06 </t>
  </si>
  <si>
    <t xml:space="preserve">ALT03 </t>
  </si>
  <si>
    <t xml:space="preserve">ESP10 </t>
  </si>
  <si>
    <t xml:space="preserve">ESL07.1 </t>
  </si>
  <si>
    <t xml:space="preserve">CUL08 </t>
  </si>
  <si>
    <t>Casal Torreblanca</t>
  </si>
  <si>
    <t xml:space="preserve">VEH01 </t>
  </si>
  <si>
    <t xml:space="preserve">ESL07 </t>
  </si>
  <si>
    <t xml:space="preserve">ESL08 </t>
  </si>
  <si>
    <t xml:space="preserve">ESP17 </t>
  </si>
  <si>
    <t xml:space="preserve">CUL15 </t>
  </si>
  <si>
    <t>EDU14</t>
  </si>
  <si>
    <t xml:space="preserve">EDU17 </t>
  </si>
  <si>
    <t xml:space="preserve">CUL18 </t>
  </si>
  <si>
    <t>CUL17</t>
  </si>
  <si>
    <t>Síndic de Greuges</t>
  </si>
  <si>
    <t>Protecció Civil</t>
  </si>
  <si>
    <t>Magatzem de Logística</t>
  </si>
  <si>
    <t>Espai Infantil Les Planes</t>
  </si>
  <si>
    <t>Centre Obert Can Llobet</t>
  </si>
  <si>
    <t>Centre Obert Can Mora</t>
  </si>
  <si>
    <t>ADF Can Ribes</t>
  </si>
  <si>
    <t>ZEM La Guinardera</t>
  </si>
  <si>
    <t>ZEM Jaume Tubau</t>
  </si>
  <si>
    <t>ZEM Rambla del Celler PAV3</t>
  </si>
  <si>
    <t>ZEM La Floresta</t>
  </si>
  <si>
    <t>Pistes Petanca Sant Francesc</t>
  </si>
  <si>
    <t>Escola Turó de Can Mates</t>
  </si>
  <si>
    <t>Escola Pins del Vallès</t>
  </si>
  <si>
    <t>Escola La Floresta</t>
  </si>
  <si>
    <t>Escola Joan Maragall</t>
  </si>
  <si>
    <t>Escola Bressol Montserrat</t>
  </si>
  <si>
    <t>Escola Bressol Mimosa</t>
  </si>
  <si>
    <t>Escola Bressol El Molí</t>
  </si>
  <si>
    <t>Cinemes Sant Cugat</t>
  </si>
  <si>
    <t>Teatre La Unió / La Unió SantCugatenca</t>
  </si>
  <si>
    <t>Oficina de Turisme</t>
  </si>
  <si>
    <t>Centre Cívic Xalet Negre</t>
  </si>
  <si>
    <t>Casal Cultural Mira-sol</t>
  </si>
  <si>
    <t>Casa Aymat</t>
  </si>
  <si>
    <t>Biblioteca Miquel Batllori</t>
  </si>
  <si>
    <t>Biblioteca Marta Pessarrodona</t>
  </si>
  <si>
    <t>Túnels Ronda Nord</t>
  </si>
  <si>
    <t>DAPSI</t>
  </si>
  <si>
    <t>Serveis Socials Casa Mónaco</t>
  </si>
  <si>
    <t>Casino La Floresta</t>
  </si>
  <si>
    <t>Escola Bressol Cavall Fort</t>
  </si>
  <si>
    <t>Escola Bressol Gargot</t>
  </si>
  <si>
    <t>Escola Bressol Tricicle</t>
  </si>
  <si>
    <t>Escola Collserola</t>
  </si>
  <si>
    <t>Vehicles Flota Ajuntament</t>
  </si>
  <si>
    <t>Vehicles Policia Local</t>
  </si>
  <si>
    <t>Policia Local</t>
  </si>
  <si>
    <t>Pista Poliesportiva Sant Francesc</t>
  </si>
  <si>
    <t>Escola La Mirada</t>
  </si>
  <si>
    <t>Escola Pi d'en Xandri</t>
  </si>
  <si>
    <t>EDU09</t>
  </si>
  <si>
    <t>Plaça de la Vila, 1 - 08172 Sant Cugat del Vallès</t>
  </si>
  <si>
    <t>Plaça de Barcelona, 17 - 08172 Sant Cugat del Vallès</t>
  </si>
  <si>
    <t>Avinguda de Gràcia, 50 - 08172 Sant Cugat del Vallès</t>
  </si>
  <si>
    <t>Passatge Josepa Negre - 08172 Sant Cugat del Vallès</t>
  </si>
  <si>
    <t>Carrer Ignasi Barraquer, 1 - 08195 Sant Cugat del Vallès</t>
  </si>
  <si>
    <t>Carrer del Túnel de Can Bellet, 08174 - 08174 Sant Cugat del Vallès</t>
  </si>
  <si>
    <t>Ronda Nord, s/n - 08173 Sant Cugat del Vallès</t>
  </si>
  <si>
    <t>Avinguda de Lluís Companys i Jover, 4 - 08172 Sant Cugat del Vallès</t>
  </si>
  <si>
    <t>Avinguda de la Guinardera, 20 - 08174 Sant Cugat del Vallès</t>
  </si>
  <si>
    <t>Plaça d'Ausiàs March, 2 - 08195 Sant Cugat del Vallès</t>
  </si>
  <si>
    <t>Carrer de Pau Muñoz i Castanyer, 3-5 - 08174 Sant Cugat del Vallès</t>
  </si>
  <si>
    <t>Plaça de Can Quitèria, 1 - 08172 Sant Cugat del Vallès</t>
  </si>
  <si>
    <t>Carrer de Villà, 68 - 08173 Sant Cugat del Vallès</t>
  </si>
  <si>
    <t>Carrer de Castellví, 8 (Jardins del Monestir) - 08173 Sant Cugat del Vallès</t>
  </si>
  <si>
    <t>Avinguda Pla del Vinyet, 81-85 - 08172 Sant Cugat del Vallès</t>
  </si>
  <si>
    <t>Plaça del Coll de la Creu d'en Blau, 7 - 08196 Sant Cugat del Vallès</t>
  </si>
  <si>
    <t>Carrer de Mallorca, 42 - 08195 Sant Cugat del Vallès</t>
  </si>
  <si>
    <t>Carrer del Casino, 27 - 08198 Sant Cugat del Vallès</t>
  </si>
  <si>
    <t>Plaça d'en Coll, 4 - 08172 Sant Cugat del Vallès</t>
  </si>
  <si>
    <t>Carrer del Ginjoler, 10 - 08198 Sant Cugat del Vallès</t>
  </si>
  <si>
    <t>Plaça de l'Om, 1 - 08172 Sant Cugat del Vallès</t>
  </si>
  <si>
    <t>Plaça d'Octavià, 10 - 08172 Sant Cugat del Vallès</t>
  </si>
  <si>
    <t>Carrer de Sant Medir, 24 - 08173 Sant Cugat del Vallès</t>
  </si>
  <si>
    <t>Avinguda de Josep Anselm Clavé, 13-17 - 08172 Sant Cugat del Vallès</t>
  </si>
  <si>
    <t>Avinguda del Pla del Vinyet, 50 - 08172 Sant Cugat del Vallès</t>
  </si>
  <si>
    <t>Carrer de Joan Maragall, 25 - 08173 Sant Cugat del Vallès</t>
  </si>
  <si>
    <t>Carrer del Molí de les Planes, 1 - 08196 Sant Cugat del Vallès</t>
  </si>
  <si>
    <t>Carrer de la Mina, 85 - 08173 Sant Cugat del Vallès</t>
  </si>
  <si>
    <t>Carrer Abat Biure, 29 - 08173 Sant Cugat del Vallès</t>
  </si>
  <si>
    <t>Carrer Rovellat, 41 - 08173 Sant Cugat del Vallès</t>
  </si>
  <si>
    <t>Carrer de l'Abat Biure, 44 - 08173 Sant Cugat del Vallès</t>
  </si>
  <si>
    <t>Carrer de Josep Vicenç Foix, 34 - 08173 Sant Cugat del Vallès</t>
  </si>
  <si>
    <t>Passeig de la Creu, 1-5 - 08173 Sant Cugat del Vallès</t>
  </si>
  <si>
    <t>Camí de Can Pagan, 51 - 08198 Sant Cugat del Vallès</t>
  </si>
  <si>
    <t>Avinguda de la Clota, 3 - 08174 Sant Cugat del Vallès</t>
  </si>
  <si>
    <t>Passeig de la Mare de la Font, 2-10 - 08174 Sant Cugat del Vallès</t>
  </si>
  <si>
    <t>Carrer de Santa Teresa, 61 - 08172 Sant Cugat del Vallès</t>
  </si>
  <si>
    <t>Avinguda de Can Volpelleres, 51 - 08173 Sant Cugat del Vallès</t>
  </si>
  <si>
    <t>Carrer de Josep Irla, 50  - 08195 Sant Cugat del Vallès</t>
  </si>
  <si>
    <t>Camí de Sant Cugat al Papiol, 140 - 08195 Sant Cugat del Vallès</t>
  </si>
  <si>
    <t>Avinguda de Ragull, 39 - 08172 Sant Cugat del Vallès</t>
  </si>
  <si>
    <t>Carrer Pahissa, 1-5 - 08172 Sant Cugat del Vallès</t>
  </si>
  <si>
    <t>Plaça de Victòria dels Àngels, 2 - 08172 Sant Cugat del Vallès</t>
  </si>
  <si>
    <t>Carrer de l'Esperanto, 2 - 08172 Sant Cugat del Vallès</t>
  </si>
  <si>
    <t>Parc de la Pollancreda, s/n - 08173 Sant Cugat del Vallès</t>
  </si>
  <si>
    <t>Jardins de Sant Francesc s/n - 08172 Sant Cugat del Vallès</t>
  </si>
  <si>
    <t>Avinguda de Can Magí, 6 - 08173 Sant Cugat del Vallès</t>
  </si>
  <si>
    <t>Carrer de Pompeu Fabra, 121 - 08195 Sant Cugat del Vallès</t>
  </si>
  <si>
    <t>Carrer del Brollador, 3 - 08197 Sant Cugat del Vallès</t>
  </si>
  <si>
    <t>Camí de Can Flo, 19 - 08196 Sant Cugat del Vallès</t>
  </si>
  <si>
    <t>Passatge del Baró de Coubertin, 3 - 08172 Sant Cugat del Vallès</t>
  </si>
  <si>
    <t>Carrer Gabriel Ferrater, 1 - 08195 Sant Cugat del Vallès</t>
  </si>
  <si>
    <t>Carrer de l'Abat Escarré, 12 - 08172 Sant Cugat del Vallès</t>
  </si>
  <si>
    <t>Carrer del Ginjoler, 6 - 08198 Sant Cugat del Vallès</t>
  </si>
  <si>
    <t>Passatge del Baró de Coubertain, 5 - 08172 Sant Cugat del Vallès</t>
  </si>
  <si>
    <t>Carrer Ventura Gassol, 2 - 08173 Sant Cugat del Vallès</t>
  </si>
  <si>
    <t>Carretera de la Rabassada km 6, 17 - 08196 Sant Cugat del Vallès</t>
  </si>
  <si>
    <t>Rambla de Can Mora, 11 - 3r 1a - 08172 Sant Cugat del Vallès</t>
  </si>
  <si>
    <t>Carrer de Pearson, 36 - 08198 Sant Cugat del Vallès</t>
  </si>
  <si>
    <t>Carrer de Vallès, 5 - 08172 Sant Cugat del Vallès</t>
  </si>
  <si>
    <t>Avinguda Ragull, s/n - 08173 Sant Cugat del Vallès</t>
  </si>
  <si>
    <t>Avinguda de les Roquetes, s/n - 08173 Sant Cugat del Vallès</t>
  </si>
  <si>
    <t>Carrer Barcelona, 47 - 08172 Sant Cugat del Vallès</t>
  </si>
  <si>
    <t>Carrer de Francesc Vila, 11 - 08173 Sant Cugat del Vallès</t>
  </si>
  <si>
    <t>Plaça de la Vila, 2 - 08172 Sant Cugat del Vallès</t>
  </si>
  <si>
    <t>Carrer de Francesc Moragas, 32 baixos - 08172 Sant Cugat del Vallès</t>
  </si>
  <si>
    <t>Carrer de Vallès, 18 - 08172 Sant Cugat del Vallès</t>
  </si>
  <si>
    <t>Carrer de Francesc Moragas, 32 Baixos - 08172 Sant Cugat del Vallès</t>
  </si>
  <si>
    <t>Rambla de Can Mora, 11 2n 1a - 08172 Sant Cugat del Vallès</t>
  </si>
  <si>
    <t>Pl. de la Vila, 1 - 08172 Sant Cugat del Vallès</t>
  </si>
  <si>
    <t>Av. de Can Canyameres, 59 - 08174 Sant Cugat del Vallès</t>
  </si>
  <si>
    <t>Carrer de Vallès, 5; Av. de Roquetes i Av. de Ragull - 08172 Sant Cugat del Vallès</t>
  </si>
  <si>
    <t>Ajuntament</t>
  </si>
  <si>
    <t>Serveis Socials Plaça d'en Coll</t>
  </si>
  <si>
    <t>Túnels Can Bellet</t>
  </si>
  <si>
    <t>Túnel Lluís Companys</t>
  </si>
  <si>
    <t>Centre Grau-Garriga d’Art Tèxtil Contemporani (Can Quitèria)</t>
  </si>
  <si>
    <t>Casa de Cultura</t>
  </si>
  <si>
    <t>Casal Les Planes (Casal Gent Gran de Les Planes)</t>
  </si>
  <si>
    <t>Local La Floresta -  Antic Centre Cívic</t>
  </si>
  <si>
    <t>Sala ViLab</t>
  </si>
  <si>
    <t>Entitats Teatre La Unió / La Unió SantCugatenca</t>
  </si>
  <si>
    <t>Escola Gerbert d'Orlhac</t>
  </si>
  <si>
    <t>Escola L'Olivera</t>
  </si>
  <si>
    <t>Institut-Escola Catalunya</t>
  </si>
  <si>
    <t>Escola Oficial d'Idiomes EOI</t>
  </si>
  <si>
    <t>Escola d'Art i Disseny</t>
  </si>
  <si>
    <t>Escola de Música Victòria dels Àngels</t>
  </si>
  <si>
    <t>CRP Centre Recursos Pedagògics</t>
  </si>
  <si>
    <t xml:space="preserve">Pistes Petanca Sant Cugat </t>
  </si>
  <si>
    <t>Pistes Petanca Sant Cugat Atlètic</t>
  </si>
  <si>
    <t>Camp de Futbol Can Magí</t>
  </si>
  <si>
    <t>Camp de Futbol Mira-sol</t>
  </si>
  <si>
    <t>Espai Pere Grau - Les Planes</t>
  </si>
  <si>
    <t>OMET + 010</t>
  </si>
  <si>
    <t>Centre Social i Sanitari de La Floresta (CSS La Floresta)</t>
  </si>
  <si>
    <t>Magatzem Brigada d'Obres 1</t>
  </si>
  <si>
    <t>Magatzem Brigada d'Obres 2</t>
  </si>
  <si>
    <t>Magatzem Brigada d'Obres 3</t>
  </si>
  <si>
    <t>Magatzem de Jardineria</t>
  </si>
  <si>
    <t>Sant Cugat Feina - SOM (Servei d'Ocupació Municipal)</t>
  </si>
  <si>
    <t>Entitats (Rbla Can Mora)</t>
  </si>
  <si>
    <t>Vehicles ADF (Agrupacions Defensa Forestal)</t>
  </si>
  <si>
    <t>Vehicles Brigada d'Obres</t>
  </si>
  <si>
    <t>Vehicles Parcs i Jardins</t>
  </si>
  <si>
    <t>SER28</t>
  </si>
  <si>
    <t>Centre Obert - Casa Cultura</t>
  </si>
  <si>
    <t>VEH04</t>
  </si>
  <si>
    <t>EDU04</t>
  </si>
  <si>
    <t>Carrer de Castellví, 8, 08173 Sant Cugat del Vallès, Barcelona</t>
  </si>
  <si>
    <t>IMPORT DE PRESSUPOST DE CONTRACTE (PEC)</t>
  </si>
  <si>
    <t>IMPORT DE PRESSUPOST DE CONTRACTE + IVA (PEC+IVA)</t>
  </si>
  <si>
    <t>ANNEX 01.1 - PREU FIXE - MANTENIMENT PREVENTIU</t>
  </si>
  <si>
    <t>MANTENIMENT PREVENTIU</t>
  </si>
  <si>
    <t>TASQUES TRIMESTRALS (a inventari del trimestral s'inclou l'inventari de l'anual multiplicat per tres (3))</t>
  </si>
  <si>
    <t xml:space="preserve">Manteniment Zona/llaç  Detecció d'Incendi </t>
  </si>
  <si>
    <t xml:space="preserve">Manteniment Central Analògica de Detecció d'Incendi </t>
  </si>
  <si>
    <t>Manteniment Central Convencional Detecció Incendi</t>
  </si>
  <si>
    <t>Manteniment Extintor CO2 5kg</t>
  </si>
  <si>
    <t>Manteniment Extintor ABC 3kg</t>
  </si>
  <si>
    <t>Manteniment Extintor ABC 1kg</t>
  </si>
  <si>
    <t>Manteniment Extintor ABC carro 50kg</t>
  </si>
  <si>
    <t>Manteniment BIE 25</t>
  </si>
  <si>
    <t>Manteniment BIE 45</t>
  </si>
  <si>
    <t>Manteniment Central Extinció</t>
  </si>
  <si>
    <t>Manteniment Senyal Fotoluminescent PCI</t>
  </si>
  <si>
    <t>Escola Bressol El Niu</t>
  </si>
  <si>
    <t>EDU03</t>
  </si>
  <si>
    <t>Carrer del Mercat, 2 - 08195 Sant Cugat del Vallès</t>
  </si>
  <si>
    <t>CUL22</t>
  </si>
  <si>
    <t>Torre Negra</t>
  </si>
  <si>
    <t>Camí de la Torre Negra, 40 - 08173 Sant Cugat del Vallès</t>
  </si>
  <si>
    <t>CRITERIS QUALITATIUS - Criteris automàtics</t>
  </si>
  <si>
    <t>Tots els criteris d'adjudicació que s'accepten en aquest annex 03 no tindran cap cost per l'administració i el fet d'acceptar, no implicarà la possibilitat de modificar els preus especificats a l'annex 01 (Manteniment Preventiu i Correctiu). Aquestes criteris d'adjudicació són independents, i corresponen amb un increment de qualitat del servei.</t>
  </si>
  <si>
    <r>
      <t xml:space="preserve">El/la Sr./Sra. ................................................, en nom propi, o  com a representant ........................................ </t>
    </r>
    <r>
      <rPr>
        <i/>
        <sz val="11"/>
        <color theme="1"/>
        <rFont val="Arial"/>
        <family val="2"/>
      </rPr>
      <t xml:space="preserve">(assenyaleu les vostres facultats de representació: administrador/a únic/a, apoderat/da…) </t>
    </r>
    <r>
      <rPr>
        <sz val="11"/>
        <color theme="1"/>
        <rFont val="Arial"/>
        <family val="2"/>
      </rPr>
      <t>de l'empresa ....................................., amb NIF ........................., declara, sota la seva responsabilitat, com a licitador/a del contracte referenciat a l'encapçalament,</t>
    </r>
  </si>
  <si>
    <r>
      <t xml:space="preserve">El/la Sr./Sra. ..................................................., en nom propi, o  com a representant................................. </t>
    </r>
    <r>
      <rPr>
        <i/>
        <sz val="11"/>
        <color theme="1"/>
        <rFont val="Arial"/>
        <family val="2"/>
      </rPr>
      <t xml:space="preserve">(assenyaleu les vostres facultats de representació: administrador/a únic/a, apoderat/da…) </t>
    </r>
    <r>
      <rPr>
        <sz val="11"/>
        <color theme="1"/>
        <rFont val="Arial"/>
        <family val="2"/>
      </rPr>
      <t>de l'empresa ................................., amb NIF ..........................., declara, sota la seva responsabilitat, com a licitador/a del contracte referenciat a l'encapçalament,</t>
    </r>
  </si>
  <si>
    <t>MÀ D'OBRA DE TÈCNIC</t>
  </si>
  <si>
    <t>Extintor de pols seca polivalent, de càrrega 25 kg, amb pressió incorporada, amb rodes</t>
  </si>
  <si>
    <t>LOT 1</t>
  </si>
  <si>
    <t>LOT 2</t>
  </si>
  <si>
    <t>LOT 3</t>
  </si>
  <si>
    <t xml:space="preserve">Exp.: 6222/2024 </t>
  </si>
  <si>
    <t>INVENTARI GENERAL D'ELEMENTS (LOT 2)</t>
  </si>
  <si>
    <t xml:space="preserve">Manteniment Central Analògica  de Detecció d'Incendi </t>
  </si>
  <si>
    <t xml:space="preserve">Manteniment Central Convencional Detecció Incendi </t>
  </si>
  <si>
    <t xml:space="preserve">Manteniment Central Extinció </t>
  </si>
  <si>
    <t xml:space="preserve">Manteniment Extintor ABC Carro 100kg </t>
  </si>
  <si>
    <t xml:space="preserve">Manteniment Extintor ABC carro 50kg </t>
  </si>
  <si>
    <t xml:space="preserve">Manteniment Extintor ABC carro 25kg </t>
  </si>
  <si>
    <t xml:space="preserve">Manteniment Extintor ABC 1kg </t>
  </si>
  <si>
    <t xml:space="preserve">Manteniment Extintor CO2 2kg </t>
  </si>
  <si>
    <t xml:space="preserve">Manteniment Extintor ABC 3kg </t>
  </si>
  <si>
    <t xml:space="preserve">Manteniment Extintor CO2 5kg </t>
  </si>
  <si>
    <t xml:space="preserve">Manteniment Extintor ABC 6kg </t>
  </si>
  <si>
    <t xml:space="preserve">Manteniment Extintor ABC 9 kg </t>
  </si>
  <si>
    <t>Manteniment Element Detecció Incendi (inclou detectors, polsadors i sirenes)</t>
  </si>
  <si>
    <t>Manteniment extintor ABC 9kg</t>
  </si>
  <si>
    <t>Manteniment extintor ABC 6kg</t>
  </si>
  <si>
    <t>Manteniment  Extintor CO2 2kg</t>
  </si>
  <si>
    <t>Manteniment extintor ABC carro 25kg</t>
  </si>
  <si>
    <t>Manteniment extintor ABC carro 100kg</t>
  </si>
  <si>
    <t>Manteniment extinció Automàtica</t>
  </si>
  <si>
    <t>PRESSUPOST DE CONTRACTE (PEC) - 1 ANY</t>
  </si>
  <si>
    <t>PRESSUPOST DE CONTRACTE (PEC) - 2 ANYS</t>
  </si>
  <si>
    <t>PRESSUPOST DE CONTRACTE + IVA (PEC+IVA) - 1 ANY</t>
  </si>
  <si>
    <t>PRESSUPOST DE CONTRACTE + IVA (PEC+IVA) - 2 ANYS</t>
  </si>
  <si>
    <t>Manteniment Extinció Automàtica</t>
  </si>
  <si>
    <t>INSPECCIÓ</t>
  </si>
  <si>
    <t>PREVISIÓ (2 ANYS)</t>
  </si>
  <si>
    <t>Airejador Model ECO 1226 - Kingspan</t>
  </si>
  <si>
    <t>Airejador Model ECO 2526 - Kingspan</t>
  </si>
  <si>
    <t>Quadre Model TPP704 - Kingspan</t>
  </si>
  <si>
    <t>Polsador Bombers (Zona Recepció)</t>
  </si>
  <si>
    <t>Compressor Model PINTUCCP 202/270 litres</t>
  </si>
  <si>
    <t>ANNEX 01.2 - PREU VARIABLE - MANTENIMENT CORRECTIU</t>
  </si>
  <si>
    <t>Subministrament i col·locació de Pistó P104 - control aireador</t>
  </si>
  <si>
    <t>Subministrament i col·locació de molla 189mm - item 15 -  SPRING SS CLOSING 189 LONG</t>
  </si>
  <si>
    <t>Subministrament i col·locació de lama de Cristall - ECO</t>
  </si>
  <si>
    <t xml:space="preserve">ANNEX 08 - EQUIPAMENTS MUNICIPALS I UBICACIONS </t>
  </si>
  <si>
    <t>EQUIPAMENTS MUNICIPALS INCLOSOS A CADA LOT</t>
  </si>
  <si>
    <t>ANNEX 09 - LLISTAT DE PREUS</t>
  </si>
  <si>
    <t>ut</t>
  </si>
  <si>
    <t xml:space="preserve">A continuació, es mostra el quadre de preus màxims corresponents al Manteniment Preventiu de la instal·lació de detecció i protecció contra incendis. </t>
  </si>
  <si>
    <t>MANTENIMENT CORRECTIU</t>
  </si>
  <si>
    <t>PEC SENSE IVA</t>
  </si>
  <si>
    <t>PEC AMB IVA</t>
  </si>
  <si>
    <t>LOT 2 - MANTENIMENT PREVENTIU I CORRECTIU</t>
  </si>
  <si>
    <t>MANTENIMENT PREVENTIU - LOT 1</t>
  </si>
  <si>
    <t>MANTENIMENT CORRECTIU - LOT 1</t>
  </si>
  <si>
    <t xml:space="preserve">A continuació, es mostra el quadre de preus màxims corresponents a les inspeccions a realitzar per un Organisme de Control Autoritzat de la instal·lació de detecció i protecció contra incendis de cadascun dels equipaments especificats a continuació. </t>
  </si>
  <si>
    <t>CEIP Ciutat d'Alba</t>
  </si>
  <si>
    <t>LOT 1  - MANTENIMENT PREVENTIU I CORRECTIU</t>
  </si>
  <si>
    <t>LOT 1 - RESUM MANTENIMENT PREVENTIU I CORRECTIU</t>
  </si>
  <si>
    <t>LOT 2 - RESUM MANTENIMENT PREVENTIU I CORRECTIU</t>
  </si>
  <si>
    <t>TOTAL LOT</t>
  </si>
  <si>
    <t>No aporta cap millora</t>
  </si>
  <si>
    <t xml:space="preserve">per una garantia de 1 anys addicionals </t>
  </si>
  <si>
    <t xml:space="preserve">per una garantia de 2 anys addicionals </t>
  </si>
  <si>
    <t xml:space="preserve">per una garantia de 3 anys addicionals </t>
  </si>
  <si>
    <t>Museu i campanar del Monestir</t>
  </si>
  <si>
    <t>AE21</t>
  </si>
  <si>
    <t>Hípica</t>
  </si>
  <si>
    <t>Avinguda de les Corts Catalanes núm. 3</t>
  </si>
  <si>
    <t>OBSERVACIONS</t>
  </si>
  <si>
    <t>Aquests està inclòs a l'Equipament ADM01</t>
  </si>
  <si>
    <t>Aquests està inclòs a l'Equipament SER01</t>
  </si>
  <si>
    <t>Aquests està inclòs a l'Equipament SER09</t>
  </si>
  <si>
    <t>Aquests està inclòs a l'Equipament SER14</t>
  </si>
  <si>
    <t>Mà d'obra de tècnic</t>
  </si>
  <si>
    <t>Mà d'obra oficial de 1ª</t>
  </si>
  <si>
    <t>Mà d'obra ajudant</t>
  </si>
  <si>
    <t>Subministrament i col·locació de Pistó P104 - control airejador</t>
  </si>
  <si>
    <t>Extintor pols seca polivalent de càrrega 9kg  (EFF - 27A - 183B) amb pressió incorporada, cromat</t>
  </si>
  <si>
    <t>Extintor pols seca polivalent de càrrega 6kg  (EFF - 27A - 183B) amb pressió incorporada, cromat</t>
  </si>
  <si>
    <t>Extintor de CO2 de càrrega 5 kg (EFF. - 89B) amb pressió incorporada, pintat, mànega i difusor</t>
  </si>
  <si>
    <t>Extintor pols seca polivalent de càrrega 3kg amb pressió incorporada, cromat</t>
  </si>
  <si>
    <t>Extintor de CO2 de càrrega 2 kg amb pressió incorporada pintat</t>
  </si>
  <si>
    <t>Extintor de CO2 de càrrega 1 kg amb pressió incorporada pintat</t>
  </si>
  <si>
    <t>Precinte anella extintor</t>
  </si>
  <si>
    <t>Retimbre extintor de pols seca polivalent de 9kg (inclou càrrega)</t>
  </si>
  <si>
    <t>Retimbre extintor de pols seca polivalent de 6kg (inclou càrrega)</t>
  </si>
  <si>
    <t>Retimbre extintor de CO2 de 5kg (inclou càrrega)</t>
  </si>
  <si>
    <t>Retimbre extintor de pols seca polivalent de càrrega de 3kg (inclou càrrega)</t>
  </si>
  <si>
    <t>Retimbre extintor de CO2 de 2kg (inclou càrrega)</t>
  </si>
  <si>
    <t>Retimbre extintor de CO2 de 1kg (inclou càrrega)</t>
  </si>
  <si>
    <t>Recàrrega extintor de pols seca polivalent de 9kg</t>
  </si>
  <si>
    <t>Recàrrega extintor de pols seca polivalent de 6kg</t>
  </si>
  <si>
    <t>Recàrrega extintor CO2 de 5kg</t>
  </si>
  <si>
    <t>Recàrrega extintor CO2 de 2 kg</t>
  </si>
  <si>
    <t>Recàrrega extintor CO2 de 1 kg</t>
  </si>
  <si>
    <t>Armari per a extintor per a muntatge superficial metàl·lic</t>
  </si>
  <si>
    <t>Prova hidràulica per BIE 25 segons normativa</t>
  </si>
  <si>
    <t>Prova hidràulica per BIE 45 segons normativa</t>
  </si>
  <si>
    <t>Boca d'incendi equipada bie-25 pivotant o abatible equipada amb mànega semirígida. dimensions 650 x 680 x 195mm. composta per armari fabricat xapa. porta amb doble frontissa i pany d'obertura fàcil tipus "relliscada". porta cega vermella. rodet reversible ø525mm amb alimentació axial. mànega semirígida de color vermell de ø25mm i 20m de longitud, segons en694: 2001. vàlvula de seient 1 "amb manòmetre i vàlvula antiretorn. llança variomàtic de triple efecte (diàmetre equivalent 10 mm).  per a col·locar superficialment</t>
  </si>
  <si>
    <t>Boca d'incendis equipada de 45 mm de diàmetre, bie-45, formada per armari de xapa d'acer pintada i porta d'acer inoxidable, inclosa BIE (debanadora d'alimentació axial abatible, mànega de 20 m i llança ), per a col·locar superficialment</t>
  </si>
  <si>
    <t>Mànega de diàmetre 45mm semirígida de 20m amb capa interior o mascle fabricat en cautxú sintètic totalment instal·lada</t>
  </si>
  <si>
    <t>Polsador d'alarma convencional de rearmament manual, de ABS color vermell, protecció ip41, amb led indicador d'alarma color vermell i clau de rearmament. inclús elements de fixació</t>
  </si>
  <si>
    <t>Sirena electrònica, de color vermell, amb senyal acústica, alimentació a 24 VCC, potència sonora de 100 DB a 1 m i consum de 14 ma. instal·lació en parament interior. inclús elements de fixació</t>
  </si>
  <si>
    <t>Sirena electrònica, de ABS color vermell, amb senyal òptica i acústica i rètol "foc". instal·lació en parament exterior. inclús elements de fixació</t>
  </si>
  <si>
    <t>Font d'alimentació estabilitzada, amb sortida de 24 vcc i 2,5 a, composta per caixa metàl·lica i mòdul d'alimentació, rectificador de corrent i carregador de bateria, amb grau de protecció ip30. inclús bateries.</t>
  </si>
  <si>
    <t>Central de detecció automàtica d'incendis, analògica, multiprocessada, de 1 llaç de detecció, de 128 direccions de capacitat màxima, amb caixa metàl·lica i tapa d'ABS, amb mòdul d'alimentació, rectificador de corrent i carregador de bateria, mòdul de control amb display retroil·luminat, leds indicadors d'alarma i avaria, teclat de membrana d'accés a menú de control i programació, registre històric de les últimes 1000 incidències, fins a 1 zones totalment programables i interfície usb per a la comunicació de dades, la programació i el manteniment remot, amb mòdul de supervisió de sirena.</t>
  </si>
  <si>
    <t>Sistema de detecció i  alarma d’incendis, convencional, format per central de detecció automàtica d’incendis amb una capacitat màxima de 2 zones de detecció, 4 detectors òptics de fums, 3 polsadors d’alarma amb senyalització lluminosa tipus rearmable i tapa de plàstic basculant, sirena interior amb senyal acústica, sirena exterior amb senyal òptica i acústica i canalització de protecció de cablejat fixa en superfície formada por tubs de PVC rígid, blindat, endollable, de color negre, con ip547. Inclus cable no propagador de la llama lliure d’halògens, elements de fixacions i quants accessoris siguin necessaris per a la seva correcta instal·lació.</t>
  </si>
  <si>
    <t>Central de detecció automàtica d'incendis, convencional, microprocessada, de 2 zones de detecció, amb caixa metàl·lica i tapa de ABS, amb mòdul d'alimentació, rectificador de corrent i carregador de bateria, panell de control amb indicador d'alarma i avaria, i commutador de tall de zones. inclús bateries.</t>
  </si>
  <si>
    <t>Detector òptic de fums convencional, d’ABS color blanc, format per un element sensible a els fums clars, per alimentació de 12 a 30 VCC, amb doble led d'activació i indicador d'alarma color vermell, sortida per a pilot de senyalització remota i base universal. inclús elements de fixació.</t>
  </si>
  <si>
    <t>Detector tèrmic convencional, de ABS color blanc, format per un element sensible a l’increment lent de la temperatura per a una temperatura màxima d’alarma de 64°C, per a alimentació de 12 a 30 VCC, amb doble led d’activació e indicador d’alarma color vermell, sortida per a pilot de senyalització remota i base universal. Inclús elements de fixació.</t>
  </si>
  <si>
    <t>Detector lineal de fums, d'infraroigs, convencional, amb reflector, per a una cobertura màxima de 50 m de longitud i 15 m d'amplada, compost per unitat emissora/receptora i element reflector, per alimentació de 10,2 a 24 VCC, amb led indicador d'acció. inclús elements de fixació.</t>
  </si>
  <si>
    <t>Sonda de gas convencional SG500, o equivalent, per la detecció de gas catalític amb grau de protecció IP30 que connectada a una de las centrals, permet la localització de la presencia de gasos explosius com metà o GLP.</t>
  </si>
  <si>
    <t>Cristalls del polsador - substitució per ruptura. Amb les següents característiques tècniques: Pes - 0,200 kg; dimensions - 7,5 × 4 × 0,1 cm</t>
  </si>
  <si>
    <t>Pictograma de senyalització instal·lació de protecció contra incendis, quadrat, de 210x210 mm2 de làmina polièster autoadhesiva, col·locat adherit sobre parament vertical</t>
  </si>
  <si>
    <t>Pictograma de senyalització recorregut d'evacuació a sortida emergència, rectangular, de 320x160 mm2 de làmina polièster autoadhesiva, col·locat adherit sobre parament vertical</t>
  </si>
  <si>
    <t>Pictograma de senyalització sortida d'emergència, rectangular, de 297x148 mm2 de làmina polièster autoadhesiva, col·locat adherit sobre parament vertical</t>
  </si>
  <si>
    <t>Pictograma de senyalització recorregut d'evacuació a sortida habitual, rectangular, de 402x105 mm2 de làmina polièster autoadhesiva, col·locat adherit sobre parament vertical</t>
  </si>
  <si>
    <t>Pictograma de senyalització sortida habitual, rectangular, de 420x148 mm2 de làmina polièster autoadhesiva, col·locat adherit sobre parament vertical</t>
  </si>
  <si>
    <t>Mànega extintor pols ABC per extintor de 6kg</t>
  </si>
  <si>
    <t>Vàlvula seient 25mm per bie-25 rosca exterior 1" de llautó estampat amb pressa per manòmetre</t>
  </si>
  <si>
    <t>Vàlvula seient 45mm per bie-45 rosca exterior 1 1/2" de llautó estampat</t>
  </si>
  <si>
    <t>Racord Barcelona de fundició per a mànega de 25mm</t>
  </si>
  <si>
    <t>llança triple efecte 25mm amb rosca interior de 1"</t>
  </si>
  <si>
    <t>llança triple efecte 45mm amb rosca interior de 1 1/2"</t>
  </si>
  <si>
    <t>Suport part extintor de 6kg</t>
  </si>
  <si>
    <t>Manòmetre de glicerina 0-16 bars rosca exterior 1/4"</t>
  </si>
  <si>
    <t>Pany BIE amb clau</t>
  </si>
  <si>
    <t>Pany BIE amb pom</t>
  </si>
  <si>
    <t>Tub acer 4" DIN 2440 sense soldadura ranurat, pintat de vermell</t>
  </si>
  <si>
    <t>tub acer 3" din 2440 sense soldadura ranurat pintat de vermell</t>
  </si>
  <si>
    <t>Tub acer 2 1/2" din 2440 sense soldadura ranurat pintat de vermell</t>
  </si>
  <si>
    <t>Tub acer 2" din 2440 sense soldadura ranurat pintat de vermell</t>
  </si>
  <si>
    <t>Tub acer 1 1/2" din 2440 sense soldadura ranurat pintat de vermell</t>
  </si>
  <si>
    <t>Tub acer 1 1/4" din 2440 sense soldadura ranurat pintat de vermell</t>
  </si>
  <si>
    <t>Tub acer 1" din 2440 sense soldadura ranurat pintat de vermell</t>
  </si>
  <si>
    <t>“T” ranurada pintada 4" color vermell</t>
  </si>
  <si>
    <t>“T”  ranurada pintada 3" color vermell</t>
  </si>
  <si>
    <t>“T”  ranurada pintada 2 1/2" color vermell</t>
  </si>
  <si>
    <t>“T”  ranurada pintada 2" color vermell</t>
  </si>
  <si>
    <t>“T”  ranurada pintada 1 1/2" color vermell</t>
  </si>
  <si>
    <t>“T”  ranurada pintada 1 1/4" color vermell</t>
  </si>
  <si>
    <t>Colze 90º ranurat pintada 2" color vermell</t>
  </si>
  <si>
    <t>colze 90º ranurat pintada 1 1/2" color vermell</t>
  </si>
  <si>
    <t>Colze 90º ranurat pintada 1 1/4" color vermell</t>
  </si>
  <si>
    <t>Derivació sortida ranurat 4x1 1/2" color vermell</t>
  </si>
  <si>
    <t>Derivació sortida ranurat 2 1/2"x1 1/2" color vermell</t>
  </si>
  <si>
    <t>Derivació sortida ranurat 3"x1 1/2" color vermell</t>
  </si>
  <si>
    <t>Acoblament rígid 4" ranurat color vermell</t>
  </si>
  <si>
    <t>Acoblament rígid 3" ranurat color vermell</t>
  </si>
  <si>
    <t>Acoblament rígid 2 1/2" ranurat color vermell</t>
  </si>
  <si>
    <t>Acoblament rígid 2" ranurat color vermell</t>
  </si>
  <si>
    <t>Acoblament rígid 1 1/2" o 1 1/4" ranurat color vermell</t>
  </si>
  <si>
    <t>Bateries 12v - 7a -  Alimentació auxiliar de centrals de detecció i alarma, per garantir l’autonomia del dispositiu sense subministrament elèctric que estableix la normativa.</t>
  </si>
  <si>
    <t>Mànega de diàmetre 25mm semirígida de 20m longitud amb racord Barcelona femella de 1" totalment instal·lada</t>
  </si>
  <si>
    <t>Detector monòxid de carboni amb sensor electroquímic. segons norma europea en 50291. tecnologia amb processador microprocessador i sensor electroquímic. consum: 14ma (reposo), 24ma (en alarma), tensió: de 9v a 15v dc.</t>
  </si>
  <si>
    <r>
      <t xml:space="preserve">Que les dades incloses a l'Annex 01.1, 01.2  corresponents a l'oferta econòmica per a la realització del </t>
    </r>
    <r>
      <rPr>
        <i/>
        <sz val="11"/>
        <color theme="1"/>
        <rFont val="Arial"/>
        <family val="2"/>
      </rPr>
      <t>manteniment preventiu i manteniment correctiu de les instal·lacions de detecció i protecció contra incendis dels diferents equipaments municipals del lot ofertat</t>
    </r>
    <r>
      <rPr>
        <sz val="11"/>
        <color theme="1"/>
        <rFont val="Arial"/>
        <family val="2"/>
      </rPr>
      <t xml:space="preserve">, </t>
    </r>
  </si>
  <si>
    <t>NÚMERO D'EQUIPAMENTS PER LOT (80 ut)</t>
  </si>
  <si>
    <t>EDU08</t>
  </si>
  <si>
    <t>Carrer de Pere Ferrer, 5</t>
  </si>
  <si>
    <t>INSPECCIÓ SEGONS ART 22 - RIPCI</t>
  </si>
  <si>
    <t>INSPECCIÓ "SEGONA INSPECCIÓ": Es calcula un % estimatiu per instal·lació on caldrà una segona visita.</t>
  </si>
  <si>
    <r>
      <t xml:space="preserve">PREU UNITARI MÀXIM (REGISTRE) </t>
    </r>
    <r>
      <rPr>
        <sz val="11"/>
        <color theme="1"/>
        <rFont val="Arial"/>
        <family val="2"/>
      </rPr>
      <t>(sense IVA)</t>
    </r>
    <r>
      <rPr>
        <b/>
        <sz val="11"/>
        <color theme="1"/>
        <rFont val="Arial"/>
        <family val="2"/>
      </rPr>
      <t xml:space="preserve"> </t>
    </r>
    <r>
      <rPr>
        <b/>
        <sz val="11"/>
        <color theme="9"/>
        <rFont val="Arial"/>
        <family val="2"/>
      </rPr>
      <t>(*)</t>
    </r>
  </si>
  <si>
    <r>
      <t xml:space="preserve">PREU UNITARI MÀXIM (TAXES) </t>
    </r>
    <r>
      <rPr>
        <sz val="11"/>
        <color theme="1"/>
        <rFont val="Arial"/>
        <family val="2"/>
      </rPr>
      <t xml:space="preserve">(sense IVA) </t>
    </r>
    <r>
      <rPr>
        <b/>
        <sz val="11"/>
        <color theme="9"/>
        <rFont val="Arial"/>
        <family val="2"/>
      </rPr>
      <t>(*)</t>
    </r>
  </si>
  <si>
    <t>Hora de tècnic per altres inspeccions</t>
  </si>
  <si>
    <t>AJUNTAMENT</t>
  </si>
  <si>
    <t>PETIT</t>
  </si>
  <si>
    <t>MITJÀ</t>
  </si>
  <si>
    <t>GRAN</t>
  </si>
  <si>
    <t>TIPUS EQUIPAMENT (SEGONA INSPECCIÓ)</t>
  </si>
  <si>
    <t>Realització de Test BLOWERDOOR, pels equipaments amb extinció automàtica.</t>
  </si>
  <si>
    <t>TASQUES QUINQUENNALS</t>
  </si>
  <si>
    <t>EXUTORIS Ajuntament</t>
  </si>
  <si>
    <t>IMPORT DE PRESSUPOST DE CONTRACTE (PEC) - inspecció+taxes+registre</t>
  </si>
  <si>
    <t>A continuació, es mostra el quadre de preus unitaris corresponents al Manteniment Correctiu de la instal·lació dels exutoris de l'Ajuntament de Sant Cugat del Vallès. A la columna "Oferta de Preu Unitari", el contractista ha d'especificar el preu considerat per la tasca encomanada.</t>
  </si>
  <si>
    <t>INSPECCIÓ + REGISTRE + TAXES</t>
  </si>
  <si>
    <t>2ª INSPECCIÓ</t>
  </si>
  <si>
    <r>
      <t>(</t>
    </r>
    <r>
      <rPr>
        <i/>
        <sz val="10"/>
        <color theme="9"/>
        <rFont val="Arial"/>
        <family val="2"/>
      </rPr>
      <t>*</t>
    </r>
    <r>
      <rPr>
        <i/>
        <sz val="10"/>
        <color theme="1"/>
        <rFont val="Arial"/>
        <family val="2"/>
      </rPr>
      <t>Preu Unitari, NO inclou la despesa general i el benefici industrial)</t>
    </r>
  </si>
  <si>
    <r>
      <t xml:space="preserve">PREU UNITARI </t>
    </r>
    <r>
      <rPr>
        <b/>
        <sz val="11"/>
        <color theme="9"/>
        <rFont val="Arial"/>
        <family val="2"/>
      </rPr>
      <t>(*)</t>
    </r>
  </si>
  <si>
    <r>
      <t xml:space="preserve">OFERTA DE PREU UNITARI </t>
    </r>
    <r>
      <rPr>
        <b/>
        <sz val="11"/>
        <color theme="9"/>
        <rFont val="Arial"/>
        <family val="2"/>
      </rPr>
      <t>(*)</t>
    </r>
  </si>
  <si>
    <t>Manteniment preventiu dels exutoris (sistema de control de fums i calor) de l'ajuntament de Sant Cugat del Vallès</t>
  </si>
  <si>
    <t>TASQUES TRIMESTRAL</t>
  </si>
  <si>
    <t>TASQUES SEMESTRAL</t>
  </si>
  <si>
    <t>TASQUES TRIMESTRAL (l'amidament correspone amb la realització de dos (2) trimestres.</t>
  </si>
  <si>
    <r>
      <t xml:space="preserve">TOTAL IMPORT </t>
    </r>
    <r>
      <rPr>
        <sz val="11"/>
        <color theme="1"/>
        <rFont val="Arial"/>
        <family val="2"/>
      </rPr>
      <t>(PEM)</t>
    </r>
  </si>
  <si>
    <t>Import segona inspecció Ajuntament</t>
  </si>
  <si>
    <t>Import segona inspecció - Equipaments de GRANS DIMENSIONS</t>
  </si>
  <si>
    <t>Import segona inspecció - Equipaments MITJANS</t>
  </si>
  <si>
    <t>Import segona inspecció - Equipaments PETITS</t>
  </si>
  <si>
    <t>TOTAL (2 anys)</t>
  </si>
  <si>
    <r>
      <rPr>
        <b/>
        <sz val="11"/>
        <color theme="9"/>
        <rFont val="Arial"/>
        <family val="2"/>
      </rPr>
      <t>a)</t>
    </r>
    <r>
      <rPr>
        <sz val="11"/>
        <color theme="1"/>
        <rFont val="Arial"/>
        <family val="2"/>
      </rPr>
      <t xml:space="preserve"> Ampliació del termini de garantia en els vinils col·locats a les lames. Únicament s'ha de marcar una casella. </t>
    </r>
    <r>
      <rPr>
        <b/>
        <sz val="11"/>
        <color theme="1"/>
        <rFont val="Arial"/>
        <family val="2"/>
      </rPr>
      <t>Puntuació màxima fins a 10 punt.</t>
    </r>
  </si>
  <si>
    <t>Marcar amb una "X" la garantia addicional que es compromet</t>
  </si>
  <si>
    <t>Garantia addicional</t>
  </si>
  <si>
    <t>Puntuació per cada any de garantia addicional</t>
  </si>
  <si>
    <t>RESUM LOT 1, 2 i 3</t>
  </si>
  <si>
    <t>A continuació, es mostra els imports del preu fixe i variable dels diferents lots inclosos en aquest contracte.</t>
  </si>
  <si>
    <r>
      <t>A continuació, s'adjunta inventari general de tots els elements a mantenir i existents als equipaments del</t>
    </r>
    <r>
      <rPr>
        <b/>
        <sz val="11"/>
        <color theme="1"/>
        <rFont val="Arial"/>
        <family val="2"/>
      </rPr>
      <t xml:space="preserve"> LOT 2 - EXUTORIS</t>
    </r>
    <r>
      <rPr>
        <sz val="11"/>
        <color theme="1"/>
        <rFont val="Arial"/>
        <family val="2"/>
      </rPr>
      <t>.</t>
    </r>
  </si>
  <si>
    <t>MANTENIMENT PREVENTIU - LOT 2</t>
  </si>
  <si>
    <t>MANTENIMENT CORRECTIU - LOT 2</t>
  </si>
  <si>
    <t>INSPECCIÓ OCA (FIXE) - LOT 3</t>
  </si>
  <si>
    <t>INSPECCIÓ OCA (VARIABLE) - LOT 3</t>
  </si>
  <si>
    <t>SOBRE B</t>
  </si>
  <si>
    <t>LOT 3 - RESUM INSPECCIÓ</t>
  </si>
  <si>
    <t>Serveis de manteniment i inspecció a la instal·lació de detecció i protecció contra incendis a diferents equipaments municipals.</t>
  </si>
  <si>
    <t>A continuació, es mostra un llistat amb els 80 equipaments municipals a mantenir. En aquest quadre també s'especifica quins equipaments estan inclosos en cada lot.</t>
  </si>
  <si>
    <t>LOT 3 - ADM01 i SER 21, és el mateix edifici</t>
  </si>
  <si>
    <t>CUL24</t>
  </si>
  <si>
    <t>Biblioteca Central Gabriel Ferrater</t>
  </si>
  <si>
    <t>Avinguda del Pla del Vinyet, 40, 08172 Sant Cugat del Vallès, Barcelona</t>
  </si>
  <si>
    <t>CUL25</t>
  </si>
  <si>
    <t>Teatre Auditori</t>
  </si>
  <si>
    <t>Avinguda del Pla del Vinyet, 48, 08172 Sant Cugat del Vallès</t>
  </si>
  <si>
    <t>79</t>
  </si>
  <si>
    <t>80</t>
  </si>
  <si>
    <t>Manteniment Extintor Penjat (6kg)</t>
  </si>
  <si>
    <t>Estimació muntage i desmuntatge de bastida, o maquinaria elevadora accessible a la zona a mantenir. Manteniment en indrets amb alçada entre 6 metres fins a 12 metres.</t>
  </si>
  <si>
    <t>Estimació lloguer dia de bastida. Manteniment en indrets amb alçada compreses entre 6 metres fins a 12 metres.</t>
  </si>
  <si>
    <t>Timbrat BIE 25</t>
  </si>
  <si>
    <t>Timbrat BIE 45</t>
  </si>
  <si>
    <t>REGISTRE I TAXES: Els preus pel registre de les instal·lacions al RITSIC a la OGE i les corresponents taxes són:</t>
  </si>
  <si>
    <t>Neteja i eliminació del vinil existent de les lames dels exutoris. I subministrament i col·locació d’un nou vinil translúcid (làmina d’efecte especial Scotchcal TM Serie 7725 SE 3M, o equivalent), preu per lama.</t>
  </si>
  <si>
    <t>Neteja i eliminació del vinil existent de les lames dels exutoris. I subministrament i col·locació d’un nou vinil translúcid (làmina d’efecte especial Scotchcal TM Serie 7725 SE 3M, o equivalent), preu per lama. (tasca a realitzar cada 10 anys)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</si>
</sst>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0.00\ &quot;€&quot;"/>
  </numFmts>
  <fonts count="4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indexed="8"/>
      <name val="Calibri"/>
      <family val="2"/>
      <scheme val="minor"/>
    </font>
    <font>
      <sz val="11"/>
      <color theme="1"/>
      <name val="Arial"/>
      <family val="2"/>
    </font>
    <font>
      <b/>
      <sz val="11"/>
      <color theme="1"/>
      <name val="Arial"/>
      <family val="2"/>
    </font>
    <font>
      <b/>
      <sz val="11"/>
      <color theme="0"/>
      <name val="Arial"/>
      <family val="2"/>
    </font>
    <font>
      <i/>
      <sz val="11"/>
      <color theme="1"/>
      <name val="Arial"/>
      <family val="2"/>
    </font>
    <font>
      <b/>
      <u/>
      <sz val="11"/>
      <color theme="1"/>
      <name val="Arial"/>
      <family val="2"/>
    </font>
    <font>
      <sz val="11"/>
      <color rgb="FF000000"/>
      <name val="Arial"/>
      <family val="2"/>
    </font>
    <font>
      <b/>
      <sz val="11"/>
      <color theme="9"/>
      <name val="Arial"/>
      <family val="2"/>
    </font>
    <font>
      <b/>
      <sz val="13"/>
      <color theme="1"/>
      <name val="Arial"/>
      <family val="2"/>
    </font>
    <font>
      <i/>
      <sz val="10"/>
      <color theme="1"/>
      <name val="Arial"/>
      <family val="2"/>
    </font>
    <font>
      <i/>
      <sz val="10"/>
      <color theme="9"/>
      <name val="Arial"/>
      <family val="2"/>
    </font>
    <font>
      <sz val="11"/>
      <color theme="0" tint="-0.34998626667073579"/>
      <name val="Arial"/>
      <family val="2"/>
    </font>
    <font>
      <b/>
      <u/>
      <sz val="9"/>
      <color theme="1"/>
      <name val="Arial"/>
      <family val="2"/>
    </font>
    <font>
      <sz val="11"/>
      <color rgb="FFFF0000"/>
      <name val="Arial"/>
      <family val="2"/>
    </font>
    <font>
      <sz val="11"/>
      <name val="Arial"/>
      <family val="2"/>
    </font>
    <font>
      <b/>
      <u/>
      <sz val="8"/>
      <color theme="1"/>
      <name val="Arial"/>
      <family val="2"/>
    </font>
    <font>
      <b/>
      <sz val="10"/>
      <color theme="1"/>
      <name val="Arial"/>
      <family val="2"/>
    </font>
    <font>
      <b/>
      <sz val="10"/>
      <color theme="0"/>
      <name val="Arial"/>
      <family val="2"/>
    </font>
    <font>
      <sz val="10"/>
      <name val="Arial"/>
      <family val="2"/>
    </font>
    <font>
      <sz val="11"/>
      <color theme="0"/>
      <name val="Arial"/>
      <family val="2"/>
    </font>
    <font>
      <sz val="13"/>
      <color theme="1"/>
      <name val="Arial"/>
      <family val="2"/>
    </font>
    <font>
      <sz val="10"/>
      <color theme="9"/>
      <name val="Arial"/>
      <family val="2"/>
    </font>
    <font>
      <b/>
      <sz val="11"/>
      <color rgb="FF000000"/>
      <name val="Arial"/>
      <family val="2"/>
    </font>
    <font>
      <b/>
      <sz val="15"/>
      <color theme="0"/>
      <name val="Arial"/>
      <family val="2"/>
    </font>
    <font>
      <sz val="15"/>
      <color theme="0"/>
      <name val="Arial"/>
      <family val="2"/>
    </font>
    <font>
      <sz val="1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9"/>
        <bgColor indexed="64"/>
      </patternFill>
    </fill>
  </fills>
  <borders count="6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diagonal/>
    </border>
    <border>
      <left style="medium">
        <color indexed="64"/>
      </left>
      <right style="thin">
        <color auto="1"/>
      </right>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medium">
        <color indexed="64"/>
      </top>
      <bottom/>
      <diagonal/>
    </border>
    <border>
      <left style="thin">
        <color auto="1"/>
      </left>
      <right style="medium">
        <color indexed="64"/>
      </right>
      <top/>
      <bottom style="thin">
        <color auto="1"/>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medium">
        <color indexed="64"/>
      </right>
      <top/>
      <bottom style="thin">
        <color indexed="64"/>
      </bottom>
      <diagonal/>
    </border>
    <border>
      <left style="thin">
        <color auto="1"/>
      </left>
      <right/>
      <top style="medium">
        <color indexed="64"/>
      </top>
      <bottom/>
      <diagonal/>
    </border>
    <border>
      <left/>
      <right/>
      <top style="medium">
        <color indexed="64"/>
      </top>
      <bottom style="thin">
        <color auto="1"/>
      </bottom>
      <diagonal/>
    </border>
    <border>
      <left/>
      <right style="thin">
        <color auto="1"/>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auto="1"/>
      </left>
      <right/>
      <top/>
      <bottom style="thin">
        <color auto="1"/>
      </bottom>
      <diagonal/>
    </border>
    <border>
      <left style="thin">
        <color auto="1"/>
      </left>
      <right/>
      <top/>
      <bottom style="medium">
        <color indexed="64"/>
      </bottom>
      <diagonal/>
    </border>
    <border>
      <left style="thin">
        <color auto="1"/>
      </left>
      <right/>
      <top style="medium">
        <color indexed="64"/>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auto="1"/>
      </top>
      <bottom style="thin">
        <color auto="1"/>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cellStyleXfs>
  <cellXfs count="336">
    <xf numFmtId="0" fontId="0" fillId="0" borderId="0" xfId="0"/>
    <xf numFmtId="0" fontId="18" fillId="0" borderId="0" xfId="0" applyFont="1"/>
    <xf numFmtId="0" fontId="20" fillId="0" borderId="0" xfId="0" applyFont="1"/>
    <xf numFmtId="0" fontId="20" fillId="0" borderId="0" xfId="0" applyFont="1" applyBorder="1"/>
    <xf numFmtId="0" fontId="20" fillId="0" borderId="13" xfId="0" applyFont="1" applyBorder="1"/>
    <xf numFmtId="0" fontId="22" fillId="34" borderId="17" xfId="0" applyFont="1" applyFill="1" applyBorder="1"/>
    <xf numFmtId="0" fontId="22" fillId="34" borderId="18" xfId="0" applyFont="1" applyFill="1" applyBorder="1"/>
    <xf numFmtId="0" fontId="20" fillId="0" borderId="19" xfId="0" applyFont="1" applyBorder="1"/>
    <xf numFmtId="0" fontId="20" fillId="0" borderId="24" xfId="0" applyFont="1" applyBorder="1"/>
    <xf numFmtId="0" fontId="23" fillId="0" borderId="0" xfId="0" applyFont="1"/>
    <xf numFmtId="0" fontId="20" fillId="0" borderId="0" xfId="0" applyFont="1" applyFill="1" applyBorder="1" applyAlignment="1">
      <alignment horizontal="center" vertical="center" wrapText="1"/>
    </xf>
    <xf numFmtId="0" fontId="20" fillId="0" borderId="0" xfId="0" applyFont="1" applyFill="1"/>
    <xf numFmtId="0" fontId="20" fillId="0" borderId="0" xfId="0" applyFont="1" applyFill="1" applyBorder="1"/>
    <xf numFmtId="0" fontId="24" fillId="0" borderId="0" xfId="0" applyFont="1"/>
    <xf numFmtId="0" fontId="24" fillId="0" borderId="0" xfId="0" applyFont="1" applyAlignment="1">
      <alignment horizontal="right"/>
    </xf>
    <xf numFmtId="0" fontId="20" fillId="0" borderId="0" xfId="0" applyFont="1" applyAlignment="1">
      <alignment horizontal="right"/>
    </xf>
    <xf numFmtId="0" fontId="21" fillId="35" borderId="19" xfId="0" applyFont="1" applyFill="1" applyBorder="1" applyAlignment="1">
      <alignment vertical="center" wrapText="1"/>
    </xf>
    <xf numFmtId="0" fontId="21" fillId="35" borderId="20" xfId="0" applyFont="1" applyFill="1" applyBorder="1" applyAlignment="1">
      <alignment horizontal="center" vertical="center" wrapText="1"/>
    </xf>
    <xf numFmtId="8" fontId="20" fillId="0" borderId="0" xfId="0" applyNumberFormat="1" applyFont="1" applyBorder="1"/>
    <xf numFmtId="0" fontId="20" fillId="0" borderId="0" xfId="0" applyFont="1" applyBorder="1" applyAlignment="1">
      <alignment horizontal="center"/>
    </xf>
    <xf numFmtId="8" fontId="27" fillId="0" borderId="0" xfId="0" applyNumberFormat="1" applyFont="1" applyFill="1" applyBorder="1" applyAlignment="1">
      <alignment horizontal="left" vertical="center"/>
    </xf>
    <xf numFmtId="0" fontId="21" fillId="0" borderId="0" xfId="0" applyFont="1"/>
    <xf numFmtId="0" fontId="22" fillId="0" borderId="0" xfId="0" applyFont="1" applyFill="1" applyBorder="1"/>
    <xf numFmtId="0" fontId="20" fillId="0" borderId="21" xfId="0" applyFont="1" applyBorder="1" applyAlignment="1">
      <alignment horizontal="center"/>
    </xf>
    <xf numFmtId="0" fontId="20" fillId="0" borderId="26" xfId="0" applyFont="1" applyBorder="1" applyAlignment="1">
      <alignment horizontal="center"/>
    </xf>
    <xf numFmtId="0" fontId="20" fillId="0" borderId="0" xfId="0" applyFont="1" applyFill="1" applyBorder="1" applyAlignment="1">
      <alignment horizontal="center"/>
    </xf>
    <xf numFmtId="0" fontId="20" fillId="0" borderId="0" xfId="0" applyFont="1" applyBorder="1" applyAlignment="1">
      <alignment horizontal="right"/>
    </xf>
    <xf numFmtId="0" fontId="20" fillId="0" borderId="23" xfId="0" applyFont="1" applyBorder="1" applyAlignment="1">
      <alignment horizontal="center"/>
    </xf>
    <xf numFmtId="0" fontId="20" fillId="0" borderId="24" xfId="0" applyFont="1" applyBorder="1" applyAlignment="1">
      <alignment wrapText="1"/>
    </xf>
    <xf numFmtId="0" fontId="28" fillId="0" borderId="0" xfId="0" applyFont="1"/>
    <xf numFmtId="0" fontId="18" fillId="33" borderId="0" xfId="0" applyFont="1" applyFill="1"/>
    <xf numFmtId="0" fontId="28" fillId="33" borderId="0" xfId="0" applyFont="1" applyFill="1"/>
    <xf numFmtId="0" fontId="30" fillId="0" borderId="0" xfId="0" applyFont="1" applyBorder="1"/>
    <xf numFmtId="0" fontId="30" fillId="0" borderId="0" xfId="0" applyFont="1" applyBorder="1" applyAlignment="1"/>
    <xf numFmtId="0" fontId="28" fillId="0" borderId="0" xfId="0" applyFont="1" applyBorder="1"/>
    <xf numFmtId="164" fontId="20" fillId="0" borderId="0" xfId="0" applyNumberFormat="1" applyFont="1" applyBorder="1"/>
    <xf numFmtId="0" fontId="20" fillId="33" borderId="20" xfId="0" applyFont="1" applyFill="1" applyBorder="1" applyAlignment="1" applyProtection="1">
      <alignment horizontal="center" vertical="center"/>
      <protection locked="0"/>
    </xf>
    <xf numFmtId="0" fontId="20" fillId="33" borderId="25" xfId="0" applyFont="1" applyFill="1" applyBorder="1" applyAlignment="1" applyProtection="1">
      <alignment horizontal="center" vertical="center"/>
      <protection locked="0"/>
    </xf>
    <xf numFmtId="0" fontId="20" fillId="33" borderId="10" xfId="0" applyFont="1" applyFill="1" applyBorder="1" applyAlignment="1" applyProtection="1">
      <alignment horizontal="center" vertical="center"/>
      <protection locked="0"/>
    </xf>
    <xf numFmtId="0" fontId="22" fillId="34" borderId="18" xfId="0" applyFont="1" applyFill="1" applyBorder="1" applyAlignment="1">
      <alignment horizontal="right" wrapText="1"/>
    </xf>
    <xf numFmtId="0" fontId="20" fillId="0" borderId="0" xfId="0" applyFont="1" applyProtection="1">
      <protection locked="0"/>
    </xf>
    <xf numFmtId="0" fontId="20" fillId="0" borderId="0" xfId="0" quotePrefix="1" applyFont="1" applyProtection="1">
      <protection locked="0"/>
    </xf>
    <xf numFmtId="8" fontId="20" fillId="0" borderId="10" xfId="0" applyNumberFormat="1" applyFont="1" applyBorder="1" applyAlignment="1">
      <alignment vertical="center" wrapText="1"/>
    </xf>
    <xf numFmtId="8" fontId="20" fillId="0" borderId="10" xfId="0" applyNumberFormat="1" applyFont="1" applyBorder="1" applyAlignment="1">
      <alignment vertical="center"/>
    </xf>
    <xf numFmtId="0" fontId="20" fillId="0" borderId="10" xfId="0" applyFont="1" applyBorder="1" applyAlignment="1">
      <alignment horizontal="center" vertical="center"/>
    </xf>
    <xf numFmtId="8" fontId="20" fillId="0" borderId="10" xfId="0" applyNumberFormat="1" applyFont="1" applyBorder="1" applyAlignment="1">
      <alignment horizontal="center" vertical="center" wrapText="1"/>
    </xf>
    <xf numFmtId="8" fontId="27" fillId="0" borderId="10" xfId="0" applyNumberFormat="1" applyFont="1" applyFill="1" applyBorder="1" applyAlignment="1">
      <alignment horizontal="right" vertical="center"/>
    </xf>
    <xf numFmtId="8" fontId="27" fillId="35" borderId="10" xfId="0" applyNumberFormat="1" applyFont="1" applyFill="1" applyBorder="1" applyAlignment="1">
      <alignment horizontal="right" vertical="center"/>
    </xf>
    <xf numFmtId="8" fontId="20" fillId="33" borderId="10" xfId="0" applyNumberFormat="1" applyFont="1" applyFill="1" applyBorder="1" applyAlignment="1" applyProtection="1">
      <alignment vertical="center"/>
      <protection locked="0"/>
    </xf>
    <xf numFmtId="8" fontId="20" fillId="37" borderId="38" xfId="0" applyNumberFormat="1" applyFont="1" applyFill="1" applyBorder="1" applyAlignment="1">
      <alignment vertical="center"/>
    </xf>
    <xf numFmtId="8" fontId="20" fillId="36" borderId="38" xfId="0" applyNumberFormat="1" applyFont="1" applyFill="1" applyBorder="1" applyAlignment="1">
      <alignment vertical="center"/>
    </xf>
    <xf numFmtId="8" fontId="20" fillId="36" borderId="10" xfId="0" applyNumberFormat="1" applyFont="1" applyFill="1" applyBorder="1" applyAlignment="1">
      <alignment vertical="center"/>
    </xf>
    <xf numFmtId="0" fontId="22" fillId="34" borderId="16" xfId="0" applyFont="1" applyFill="1" applyBorder="1"/>
    <xf numFmtId="0" fontId="25" fillId="0" borderId="22" xfId="0" applyFont="1" applyBorder="1" applyAlignment="1">
      <alignment horizontal="left" vertical="center" wrapText="1"/>
    </xf>
    <xf numFmtId="8" fontId="20" fillId="35" borderId="39" xfId="0" applyNumberFormat="1" applyFont="1" applyFill="1" applyBorder="1" applyAlignment="1">
      <alignment vertical="center"/>
    </xf>
    <xf numFmtId="0" fontId="24" fillId="0" borderId="0" xfId="0" applyFont="1" applyAlignment="1"/>
    <xf numFmtId="0" fontId="31" fillId="0" borderId="0" xfId="0" applyFont="1" applyAlignment="1">
      <alignment horizontal="center"/>
    </xf>
    <xf numFmtId="0" fontId="31" fillId="0" borderId="0" xfId="0" applyFont="1" applyAlignment="1"/>
    <xf numFmtId="0" fontId="24" fillId="0" borderId="0" xfId="0" applyFont="1" applyBorder="1" applyAlignment="1">
      <alignment horizontal="right"/>
    </xf>
    <xf numFmtId="0" fontId="20" fillId="0" borderId="0" xfId="0" applyFont="1" applyBorder="1" applyAlignment="1"/>
    <xf numFmtId="0" fontId="24" fillId="0" borderId="0" xfId="0" applyFont="1" applyBorder="1"/>
    <xf numFmtId="0" fontId="21" fillId="35" borderId="29" xfId="0" applyFont="1" applyFill="1" applyBorder="1" applyAlignment="1">
      <alignment vertical="center" wrapText="1"/>
    </xf>
    <xf numFmtId="0" fontId="21" fillId="35" borderId="42" xfId="0" applyFont="1" applyFill="1" applyBorder="1" applyAlignment="1">
      <alignment vertical="center" wrapText="1"/>
    </xf>
    <xf numFmtId="0" fontId="21" fillId="35" borderId="27" xfId="0" applyFont="1" applyFill="1" applyBorder="1" applyAlignment="1">
      <alignment horizontal="center" vertical="center" wrapText="1"/>
    </xf>
    <xf numFmtId="0" fontId="20" fillId="0" borderId="10" xfId="0" applyFont="1" applyBorder="1" applyAlignment="1">
      <alignment horizontal="center"/>
    </xf>
    <xf numFmtId="0" fontId="20" fillId="0" borderId="22" xfId="0" applyFont="1" applyBorder="1"/>
    <xf numFmtId="0" fontId="20" fillId="0" borderId="25" xfId="0" applyFont="1" applyBorder="1" applyAlignment="1">
      <alignment horizontal="center"/>
    </xf>
    <xf numFmtId="0" fontId="20" fillId="0" borderId="17" xfId="0" applyFont="1" applyBorder="1" applyAlignment="1" applyProtection="1">
      <alignment horizontal="center"/>
      <protection locked="0"/>
    </xf>
    <xf numFmtId="0" fontId="20" fillId="0" borderId="18" xfId="0" applyFont="1" applyBorder="1" applyAlignment="1" applyProtection="1">
      <alignment horizontal="center"/>
      <protection locked="0"/>
    </xf>
    <xf numFmtId="0" fontId="20" fillId="0" borderId="16" xfId="0" applyFont="1" applyBorder="1" applyAlignment="1" applyProtection="1">
      <alignment horizontal="center"/>
      <protection locked="0"/>
    </xf>
    <xf numFmtId="0" fontId="20" fillId="0" borderId="0" xfId="0" applyFont="1" applyProtection="1"/>
    <xf numFmtId="0" fontId="20" fillId="0" borderId="13" xfId="0" applyFont="1" applyBorder="1" applyProtection="1"/>
    <xf numFmtId="0" fontId="22" fillId="34" borderId="17" xfId="0" applyFont="1" applyFill="1" applyBorder="1" applyProtection="1"/>
    <xf numFmtId="0" fontId="22" fillId="34" borderId="18" xfId="0" applyFont="1" applyFill="1" applyBorder="1" applyProtection="1"/>
    <xf numFmtId="0" fontId="20" fillId="34" borderId="16" xfId="0" applyFont="1" applyFill="1" applyBorder="1" applyProtection="1"/>
    <xf numFmtId="0" fontId="22" fillId="0" borderId="0" xfId="0" applyFont="1" applyFill="1" applyBorder="1" applyProtection="1"/>
    <xf numFmtId="0" fontId="20" fillId="0" borderId="0" xfId="0" applyFont="1" applyFill="1" applyBorder="1" applyProtection="1"/>
    <xf numFmtId="0" fontId="23" fillId="0" borderId="0" xfId="0" applyFont="1" applyProtection="1"/>
    <xf numFmtId="0" fontId="20" fillId="0" borderId="0" xfId="0" applyFont="1" applyBorder="1" applyProtection="1"/>
    <xf numFmtId="0" fontId="24" fillId="0" borderId="0" xfId="0" applyFont="1" applyBorder="1" applyAlignment="1" applyProtection="1">
      <alignment horizontal="right"/>
    </xf>
    <xf numFmtId="0" fontId="20" fillId="0" borderId="0" xfId="0" applyFont="1" applyBorder="1" applyAlignment="1" applyProtection="1">
      <alignment horizontal="right"/>
    </xf>
    <xf numFmtId="0" fontId="20" fillId="0" borderId="0" xfId="0" applyFont="1" applyBorder="1" applyAlignment="1" applyProtection="1"/>
    <xf numFmtId="0" fontId="22" fillId="34" borderId="16" xfId="0" applyFont="1" applyFill="1" applyBorder="1" applyProtection="1"/>
    <xf numFmtId="0" fontId="21" fillId="35" borderId="31" xfId="0" applyFont="1" applyFill="1" applyBorder="1" applyAlignment="1" applyProtection="1">
      <alignment vertical="center" wrapText="1"/>
    </xf>
    <xf numFmtId="0" fontId="21" fillId="35" borderId="33"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8" fontId="20" fillId="0" borderId="0" xfId="0" applyNumberFormat="1" applyFont="1" applyFill="1" applyBorder="1" applyAlignment="1" applyProtection="1">
      <alignment vertical="center"/>
    </xf>
    <xf numFmtId="0" fontId="25" fillId="0" borderId="22" xfId="0" applyFont="1" applyBorder="1" applyAlignment="1" applyProtection="1">
      <alignment horizontal="left" vertical="center" wrapText="1"/>
    </xf>
    <xf numFmtId="0" fontId="20" fillId="0" borderId="23" xfId="0" applyFont="1" applyFill="1" applyBorder="1" applyAlignment="1" applyProtection="1">
      <alignment horizontal="center" vertical="center"/>
    </xf>
    <xf numFmtId="0" fontId="25" fillId="0" borderId="24" xfId="0" applyFont="1" applyBorder="1" applyAlignment="1" applyProtection="1">
      <alignment horizontal="left" vertical="center" wrapText="1"/>
    </xf>
    <xf numFmtId="0" fontId="36" fillId="38" borderId="31" xfId="0" applyFont="1" applyFill="1" applyBorder="1" applyAlignment="1">
      <alignment vertical="center"/>
    </xf>
    <xf numFmtId="0" fontId="36" fillId="38" borderId="32" xfId="0" applyFont="1" applyFill="1" applyBorder="1" applyAlignment="1">
      <alignment vertical="center"/>
    </xf>
    <xf numFmtId="0" fontId="36" fillId="38" borderId="32" xfId="0" applyFont="1" applyFill="1" applyBorder="1" applyAlignment="1">
      <alignment horizontal="center" wrapText="1"/>
    </xf>
    <xf numFmtId="0" fontId="36" fillId="38" borderId="33" xfId="0" applyFont="1" applyFill="1" applyBorder="1" applyAlignment="1">
      <alignment horizontal="center" wrapText="1"/>
    </xf>
    <xf numFmtId="0" fontId="18" fillId="0" borderId="22" xfId="0" quotePrefix="1" applyFont="1" applyBorder="1"/>
    <xf numFmtId="0" fontId="18" fillId="0" borderId="10" xfId="0" applyFont="1" applyFill="1" applyBorder="1"/>
    <xf numFmtId="0" fontId="18" fillId="0" borderId="10" xfId="0" applyFont="1" applyBorder="1" applyAlignment="1">
      <alignment wrapText="1"/>
    </xf>
    <xf numFmtId="0" fontId="18" fillId="33" borderId="10" xfId="0" applyFont="1" applyFill="1" applyBorder="1" applyAlignment="1">
      <alignment horizontal="center"/>
    </xf>
    <xf numFmtId="0" fontId="37" fillId="0" borderId="10" xfId="0" applyFont="1" applyFill="1" applyBorder="1" applyAlignment="1"/>
    <xf numFmtId="0" fontId="37" fillId="0" borderId="10" xfId="0" applyFont="1" applyBorder="1" applyAlignment="1">
      <alignment wrapText="1"/>
    </xf>
    <xf numFmtId="0" fontId="37" fillId="0" borderId="10" xfId="0" applyFont="1" applyFill="1" applyBorder="1" applyAlignment="1">
      <alignment wrapText="1"/>
    </xf>
    <xf numFmtId="0" fontId="18" fillId="0" borderId="10" xfId="0" applyFont="1" applyFill="1" applyBorder="1" applyAlignment="1">
      <alignment horizontal="center"/>
    </xf>
    <xf numFmtId="0" fontId="37" fillId="0" borderId="25" xfId="0" applyFont="1" applyFill="1" applyBorder="1" applyAlignment="1"/>
    <xf numFmtId="0" fontId="37" fillId="0" borderId="25" xfId="0" applyFont="1" applyBorder="1" applyAlignment="1">
      <alignment wrapText="1"/>
    </xf>
    <xf numFmtId="0" fontId="18" fillId="33" borderId="25" xfId="0" applyFont="1" applyFill="1" applyBorder="1" applyAlignment="1">
      <alignment horizontal="center"/>
    </xf>
    <xf numFmtId="8" fontId="33" fillId="0" borderId="10" xfId="0" applyNumberFormat="1" applyFont="1" applyFill="1" applyBorder="1" applyAlignment="1">
      <alignment vertical="center" wrapText="1"/>
    </xf>
    <xf numFmtId="8" fontId="20" fillId="37" borderId="15" xfId="0" applyNumberFormat="1" applyFont="1" applyFill="1" applyBorder="1" applyAlignment="1">
      <alignment vertical="center"/>
    </xf>
    <xf numFmtId="8" fontId="20" fillId="36" borderId="15" xfId="0" applyNumberFormat="1" applyFont="1" applyFill="1" applyBorder="1" applyAlignment="1">
      <alignment vertical="center"/>
    </xf>
    <xf numFmtId="8" fontId="20" fillId="35" borderId="48" xfId="0" applyNumberFormat="1" applyFont="1" applyFill="1" applyBorder="1" applyAlignment="1">
      <alignment vertical="center"/>
    </xf>
    <xf numFmtId="0" fontId="25" fillId="0" borderId="22" xfId="0" applyFont="1" applyFill="1" applyBorder="1" applyAlignment="1">
      <alignment horizontal="left" vertical="center" wrapText="1"/>
    </xf>
    <xf numFmtId="8" fontId="20" fillId="0" borderId="0" xfId="0" applyNumberFormat="1" applyFont="1"/>
    <xf numFmtId="8" fontId="33" fillId="0" borderId="10" xfId="0" applyNumberFormat="1" applyFont="1" applyFill="1" applyBorder="1" applyAlignment="1">
      <alignment horizontal="right" vertical="center" wrapText="1"/>
    </xf>
    <xf numFmtId="0" fontId="28" fillId="0" borderId="0" xfId="0" applyFont="1" applyFill="1" applyBorder="1" applyAlignment="1">
      <alignment horizontal="center"/>
    </xf>
    <xf numFmtId="0" fontId="16" fillId="33" borderId="32" xfId="0" applyFont="1" applyFill="1" applyBorder="1"/>
    <xf numFmtId="0" fontId="25" fillId="0" borderId="15" xfId="0" applyFont="1" applyFill="1" applyBorder="1" applyAlignment="1">
      <alignment horizontal="center" vertical="center" wrapText="1"/>
    </xf>
    <xf numFmtId="0" fontId="20" fillId="0" borderId="26" xfId="0" applyFont="1" applyFill="1" applyBorder="1" applyAlignment="1" applyProtection="1">
      <alignment horizontal="center" vertical="center"/>
    </xf>
    <xf numFmtId="0" fontId="25" fillId="0" borderId="19" xfId="0" applyFont="1" applyBorder="1" applyAlignment="1" applyProtection="1">
      <alignment horizontal="left" vertical="center" wrapText="1"/>
    </xf>
    <xf numFmtId="0" fontId="20" fillId="0" borderId="21" xfId="0" applyFont="1" applyFill="1" applyBorder="1" applyAlignment="1" applyProtection="1">
      <alignment horizontal="center" vertical="center"/>
    </xf>
    <xf numFmtId="0" fontId="26" fillId="0" borderId="0" xfId="0" applyFont="1"/>
    <xf numFmtId="8" fontId="21" fillId="36" borderId="10" xfId="0" applyNumberFormat="1" applyFont="1" applyFill="1" applyBorder="1"/>
    <xf numFmtId="8" fontId="39" fillId="0" borderId="10" xfId="0" applyNumberFormat="1" applyFont="1" applyFill="1" applyBorder="1" applyAlignment="1">
      <alignment horizontal="right" vertical="center"/>
    </xf>
    <xf numFmtId="8" fontId="39" fillId="37" borderId="10" xfId="0" applyNumberFormat="1" applyFont="1" applyFill="1" applyBorder="1" applyAlignment="1">
      <alignment horizontal="right" vertical="center"/>
    </xf>
    <xf numFmtId="8" fontId="35" fillId="0" borderId="0" xfId="0" applyNumberFormat="1" applyFont="1" applyFill="1" applyBorder="1" applyAlignment="1">
      <alignment horizontal="right" vertical="center"/>
    </xf>
    <xf numFmtId="8" fontId="27" fillId="0" borderId="0" xfId="0" applyNumberFormat="1" applyFont="1" applyFill="1" applyBorder="1" applyAlignment="1">
      <alignment horizontal="right" vertical="center"/>
    </xf>
    <xf numFmtId="0" fontId="20" fillId="0" borderId="0" xfId="0" applyFont="1" applyBorder="1" applyAlignment="1">
      <alignment wrapText="1"/>
    </xf>
    <xf numFmtId="0" fontId="21" fillId="35" borderId="42" xfId="0" applyFont="1" applyFill="1" applyBorder="1" applyAlignment="1">
      <alignment horizontal="center" vertical="center" wrapText="1"/>
    </xf>
    <xf numFmtId="0" fontId="25" fillId="0" borderId="15" xfId="0" applyFont="1" applyBorder="1" applyAlignment="1">
      <alignment horizontal="center" vertical="center" wrapText="1"/>
    </xf>
    <xf numFmtId="0" fontId="20" fillId="36" borderId="32" xfId="0" applyFont="1" applyFill="1" applyBorder="1" applyAlignment="1">
      <alignment horizontal="center" wrapText="1"/>
    </xf>
    <xf numFmtId="0" fontId="20" fillId="0" borderId="0" xfId="0" applyFont="1" applyFill="1" applyBorder="1" applyAlignment="1">
      <alignment horizontal="center" vertical="center"/>
    </xf>
    <xf numFmtId="0" fontId="25" fillId="0" borderId="46" xfId="0" applyFont="1" applyBorder="1" applyAlignment="1" applyProtection="1">
      <alignment horizontal="left" vertical="center" wrapText="1"/>
    </xf>
    <xf numFmtId="0" fontId="20" fillId="0" borderId="53" xfId="0" applyFont="1" applyFill="1" applyBorder="1" applyAlignment="1" applyProtection="1">
      <alignment horizontal="center" vertical="center"/>
    </xf>
    <xf numFmtId="0" fontId="20" fillId="0" borderId="11" xfId="0" applyFont="1" applyBorder="1" applyAlignment="1">
      <alignment horizontal="center" vertical="center"/>
    </xf>
    <xf numFmtId="8" fontId="20" fillId="0" borderId="15" xfId="0" applyNumberFormat="1" applyFont="1" applyBorder="1" applyAlignment="1">
      <alignment vertical="center" wrapText="1"/>
    </xf>
    <xf numFmtId="8" fontId="20" fillId="0" borderId="15" xfId="0" applyNumberFormat="1" applyFont="1" applyFill="1" applyBorder="1" applyAlignment="1">
      <alignment vertical="center"/>
    </xf>
    <xf numFmtId="8" fontId="20" fillId="0" borderId="48" xfId="0" applyNumberFormat="1" applyFont="1" applyFill="1" applyBorder="1" applyAlignment="1">
      <alignment vertical="center"/>
    </xf>
    <xf numFmtId="8" fontId="35" fillId="0" borderId="0" xfId="0" applyNumberFormat="1" applyFont="1" applyFill="1" applyBorder="1" applyAlignment="1">
      <alignment vertical="center"/>
    </xf>
    <xf numFmtId="0" fontId="20" fillId="0" borderId="49" xfId="0" applyFont="1" applyBorder="1" applyAlignment="1">
      <alignment horizontal="center" vertical="center"/>
    </xf>
    <xf numFmtId="8" fontId="20" fillId="0" borderId="14" xfId="0" applyNumberFormat="1" applyFont="1" applyBorder="1" applyAlignment="1">
      <alignment vertical="center"/>
    </xf>
    <xf numFmtId="8" fontId="20" fillId="0" borderId="38" xfId="0" applyNumberFormat="1" applyFont="1" applyFill="1" applyBorder="1" applyAlignment="1">
      <alignment vertical="center"/>
    </xf>
    <xf numFmtId="8" fontId="20" fillId="0" borderId="39" xfId="0" applyNumberFormat="1" applyFont="1" applyFill="1" applyBorder="1" applyAlignment="1">
      <alignment vertical="center"/>
    </xf>
    <xf numFmtId="0" fontId="20" fillId="36" borderId="0" xfId="0" applyFont="1" applyFill="1" applyBorder="1"/>
    <xf numFmtId="8" fontId="27" fillId="38" borderId="10" xfId="0" applyNumberFormat="1" applyFont="1" applyFill="1" applyBorder="1" applyAlignment="1">
      <alignment horizontal="right" vertical="center"/>
    </xf>
    <xf numFmtId="8" fontId="39" fillId="36" borderId="10" xfId="0" applyNumberFormat="1" applyFont="1" applyFill="1" applyBorder="1" applyAlignment="1">
      <alignment horizontal="right" vertical="center"/>
    </xf>
    <xf numFmtId="0" fontId="20" fillId="36" borderId="54" xfId="0" applyFont="1" applyFill="1" applyBorder="1"/>
    <xf numFmtId="8" fontId="20" fillId="0" borderId="43" xfId="0" applyNumberFormat="1" applyFont="1" applyBorder="1" applyAlignment="1">
      <alignment vertical="center"/>
    </xf>
    <xf numFmtId="8" fontId="20" fillId="0" borderId="55" xfId="0" applyNumberFormat="1" applyFont="1" applyFill="1" applyBorder="1" applyAlignment="1">
      <alignment vertical="center"/>
    </xf>
    <xf numFmtId="0" fontId="42" fillId="39" borderId="0" xfId="0" applyFont="1" applyFill="1"/>
    <xf numFmtId="0" fontId="43" fillId="39" borderId="0" xfId="0" applyFont="1" applyFill="1"/>
    <xf numFmtId="0" fontId="21" fillId="33" borderId="10" xfId="0" applyFont="1" applyFill="1" applyBorder="1"/>
    <xf numFmtId="8" fontId="20" fillId="0" borderId="10" xfId="0" applyNumberFormat="1" applyFont="1" applyBorder="1"/>
    <xf numFmtId="0" fontId="21" fillId="36" borderId="10" xfId="0" applyFont="1" applyFill="1" applyBorder="1"/>
    <xf numFmtId="0" fontId="42" fillId="0" borderId="0" xfId="0" applyFont="1" applyFill="1"/>
    <xf numFmtId="0" fontId="43" fillId="0" borderId="0" xfId="0" applyFont="1" applyFill="1"/>
    <xf numFmtId="0" fontId="20" fillId="0" borderId="10" xfId="0" applyFont="1" applyFill="1" applyBorder="1" applyAlignment="1">
      <alignment horizontal="center"/>
    </xf>
    <xf numFmtId="0" fontId="21" fillId="35" borderId="21" xfId="0" applyFont="1" applyFill="1" applyBorder="1" applyAlignment="1">
      <alignment horizontal="center" vertical="center" wrapText="1"/>
    </xf>
    <xf numFmtId="8" fontId="20" fillId="0" borderId="57" xfId="0" applyNumberFormat="1" applyFont="1" applyFill="1" applyBorder="1" applyAlignment="1">
      <alignment vertical="center"/>
    </xf>
    <xf numFmtId="0" fontId="25" fillId="0" borderId="28" xfId="0" applyFont="1" applyBorder="1" applyAlignment="1">
      <alignment horizontal="left" vertical="center" wrapText="1"/>
    </xf>
    <xf numFmtId="0" fontId="25" fillId="0" borderId="24" xfId="0" applyFont="1" applyBorder="1" applyAlignment="1">
      <alignment horizontal="left" vertical="center" wrapText="1"/>
    </xf>
    <xf numFmtId="8" fontId="20" fillId="0" borderId="25" xfId="0" applyNumberFormat="1" applyFont="1" applyBorder="1" applyAlignment="1">
      <alignment vertical="center"/>
    </xf>
    <xf numFmtId="0" fontId="20" fillId="36" borderId="47" xfId="0" applyFont="1" applyFill="1" applyBorder="1"/>
    <xf numFmtId="8" fontId="20" fillId="0" borderId="58" xfId="0" applyNumberFormat="1" applyFont="1" applyFill="1" applyBorder="1" applyAlignment="1">
      <alignment vertical="center"/>
    </xf>
    <xf numFmtId="8" fontId="20" fillId="0" borderId="59" xfId="0" applyNumberFormat="1" applyFont="1" applyFill="1" applyBorder="1" applyAlignment="1">
      <alignment vertical="center"/>
    </xf>
    <xf numFmtId="0" fontId="20" fillId="0" borderId="25" xfId="0" applyFont="1" applyBorder="1" applyAlignment="1">
      <alignment horizontal="center" vertical="center"/>
    </xf>
    <xf numFmtId="0" fontId="20" fillId="0" borderId="25" xfId="0" applyFont="1" applyFill="1" applyBorder="1" applyAlignment="1">
      <alignment horizontal="center"/>
    </xf>
    <xf numFmtId="8" fontId="20" fillId="0" borderId="25" xfId="0" applyNumberFormat="1" applyFont="1" applyBorder="1" applyAlignment="1">
      <alignment vertical="center" wrapText="1"/>
    </xf>
    <xf numFmtId="0" fontId="20" fillId="36" borderId="60" xfId="0" applyFont="1" applyFill="1" applyBorder="1"/>
    <xf numFmtId="0" fontId="21" fillId="0" borderId="0" xfId="0" applyFont="1" applyFill="1" applyBorder="1"/>
    <xf numFmtId="8" fontId="20" fillId="33" borderId="25" xfId="0" applyNumberFormat="1" applyFont="1" applyFill="1" applyBorder="1" applyAlignment="1" applyProtection="1">
      <alignment vertical="center"/>
      <protection locked="0"/>
    </xf>
    <xf numFmtId="8" fontId="20" fillId="0" borderId="10" xfId="0" applyNumberFormat="1" applyFont="1" applyFill="1" applyBorder="1" applyAlignment="1">
      <alignment vertical="center"/>
    </xf>
    <xf numFmtId="8" fontId="20" fillId="0" borderId="23" xfId="0" applyNumberFormat="1" applyFont="1" applyFill="1" applyBorder="1" applyAlignment="1">
      <alignment vertical="center"/>
    </xf>
    <xf numFmtId="8" fontId="20" fillId="0" borderId="25" xfId="0" applyNumberFormat="1" applyFont="1" applyFill="1" applyBorder="1" applyAlignment="1">
      <alignment vertical="center"/>
    </xf>
    <xf numFmtId="8" fontId="20" fillId="0" borderId="26" xfId="0" applyNumberFormat="1" applyFont="1" applyFill="1" applyBorder="1" applyAlignment="1">
      <alignment vertical="center"/>
    </xf>
    <xf numFmtId="0" fontId="32" fillId="0" borderId="0" xfId="0" applyFont="1" applyFill="1" applyBorder="1"/>
    <xf numFmtId="8" fontId="32" fillId="0" borderId="0" xfId="0" applyNumberFormat="1" applyFont="1" applyFill="1" applyBorder="1" applyAlignment="1">
      <alignment vertical="center"/>
    </xf>
    <xf numFmtId="0" fontId="33" fillId="0" borderId="22" xfId="0" applyFont="1" applyFill="1" applyBorder="1" applyAlignment="1">
      <alignment horizontal="left" vertical="center" wrapText="1"/>
    </xf>
    <xf numFmtId="0" fontId="33" fillId="0" borderId="10" xfId="0" applyFont="1" applyFill="1" applyBorder="1" applyAlignment="1">
      <alignment horizontal="center" vertical="center"/>
    </xf>
    <xf numFmtId="0" fontId="33" fillId="0" borderId="22" xfId="0" applyFont="1" applyFill="1" applyBorder="1"/>
    <xf numFmtId="8" fontId="20" fillId="0" borderId="23" xfId="0" applyNumberFormat="1" applyFont="1" applyBorder="1" applyAlignment="1">
      <alignment vertical="center"/>
    </xf>
    <xf numFmtId="0" fontId="33" fillId="0" borderId="24" xfId="0" applyFont="1" applyFill="1" applyBorder="1" applyAlignment="1">
      <alignment horizontal="left" vertical="center" wrapText="1"/>
    </xf>
    <xf numFmtId="0" fontId="33" fillId="0" borderId="25" xfId="0" applyFont="1" applyFill="1" applyBorder="1" applyAlignment="1">
      <alignment horizontal="center" vertical="center"/>
    </xf>
    <xf numFmtId="8" fontId="20" fillId="0" borderId="26" xfId="0" applyNumberFormat="1" applyFont="1" applyBorder="1" applyAlignment="1">
      <alignment vertical="center"/>
    </xf>
    <xf numFmtId="0" fontId="25" fillId="0" borderId="10"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0" borderId="10" xfId="0" applyFont="1" applyFill="1" applyBorder="1" applyAlignment="1">
      <alignment horizontal="left" vertical="center" wrapText="1"/>
    </xf>
    <xf numFmtId="0" fontId="20" fillId="36" borderId="29" xfId="0" applyFont="1" applyFill="1" applyBorder="1" applyAlignment="1">
      <alignment vertical="center"/>
    </xf>
    <xf numFmtId="0" fontId="20" fillId="36" borderId="27" xfId="0" applyFont="1" applyFill="1" applyBorder="1" applyAlignment="1">
      <alignment horizontal="center" vertical="center" wrapText="1"/>
    </xf>
    <xf numFmtId="0" fontId="20" fillId="0" borderId="0" xfId="0" applyFont="1" applyAlignment="1">
      <alignment vertical="center"/>
    </xf>
    <xf numFmtId="0" fontId="20" fillId="0" borderId="30" xfId="0" applyFont="1" applyBorder="1" applyAlignment="1">
      <alignment horizontal="right" vertical="center"/>
    </xf>
    <xf numFmtId="0" fontId="20" fillId="0" borderId="0" xfId="0" applyFont="1" applyBorder="1" applyAlignment="1">
      <alignment vertical="center"/>
    </xf>
    <xf numFmtId="0" fontId="30" fillId="0" borderId="0" xfId="0" applyFont="1" applyBorder="1" applyAlignment="1">
      <alignment vertical="center"/>
    </xf>
    <xf numFmtId="0" fontId="38" fillId="0" borderId="0" xfId="0" applyFont="1"/>
    <xf numFmtId="0" fontId="38" fillId="0" borderId="0" xfId="0" applyFont="1" applyAlignment="1">
      <alignment vertical="center"/>
    </xf>
    <xf numFmtId="0" fontId="22" fillId="34" borderId="16" xfId="0" applyFont="1" applyFill="1" applyBorder="1" applyAlignment="1">
      <alignment wrapText="1"/>
    </xf>
    <xf numFmtId="0" fontId="20" fillId="0" borderId="34" xfId="0" applyFont="1" applyFill="1" applyBorder="1" applyAlignment="1">
      <alignment horizontal="center" vertical="center" wrapText="1" shrinkToFit="1"/>
    </xf>
    <xf numFmtId="0" fontId="36" fillId="38" borderId="51" xfId="0" applyFont="1" applyFill="1" applyBorder="1" applyAlignment="1">
      <alignment horizontal="center" wrapText="1"/>
    </xf>
    <xf numFmtId="0" fontId="18" fillId="0" borderId="11" xfId="0" applyFont="1" applyFill="1" applyBorder="1" applyAlignment="1">
      <alignment horizontal="center"/>
    </xf>
    <xf numFmtId="0" fontId="18" fillId="33" borderId="11" xfId="0" applyFont="1" applyFill="1" applyBorder="1" applyAlignment="1">
      <alignment horizontal="center"/>
    </xf>
    <xf numFmtId="0" fontId="18" fillId="0" borderId="52" xfId="0" applyFont="1" applyFill="1" applyBorder="1" applyAlignment="1">
      <alignment horizontal="center"/>
    </xf>
    <xf numFmtId="0" fontId="18" fillId="0" borderId="28" xfId="0" quotePrefix="1" applyFont="1" applyBorder="1"/>
    <xf numFmtId="0" fontId="37" fillId="0" borderId="14" xfId="0" applyFont="1" applyFill="1" applyBorder="1" applyAlignment="1"/>
    <xf numFmtId="0" fontId="18" fillId="0" borderId="14" xfId="0" applyFont="1" applyBorder="1" applyAlignment="1">
      <alignment wrapText="1"/>
    </xf>
    <xf numFmtId="0" fontId="18" fillId="33" borderId="14" xfId="0" applyFont="1" applyFill="1" applyBorder="1" applyAlignment="1">
      <alignment horizontal="center"/>
    </xf>
    <xf numFmtId="0" fontId="18" fillId="0" borderId="49" xfId="0" applyFont="1" applyFill="1" applyBorder="1" applyAlignment="1">
      <alignment horizontal="center"/>
    </xf>
    <xf numFmtId="0" fontId="0" fillId="0" borderId="36" xfId="0" applyBorder="1"/>
    <xf numFmtId="0" fontId="0" fillId="0" borderId="23" xfId="0" applyBorder="1"/>
    <xf numFmtId="0" fontId="26" fillId="39" borderId="0" xfId="0" applyFont="1" applyFill="1"/>
    <xf numFmtId="0" fontId="20" fillId="39" borderId="0" xfId="0" applyFont="1" applyFill="1"/>
    <xf numFmtId="0" fontId="18" fillId="0" borderId="10" xfId="0" applyFont="1" applyFill="1" applyBorder="1" applyAlignment="1">
      <alignment wrapText="1"/>
    </xf>
    <xf numFmtId="8" fontId="20" fillId="0" borderId="25" xfId="0" applyNumberFormat="1" applyFont="1" applyBorder="1" applyAlignment="1">
      <alignment horizontal="center" vertical="center" wrapText="1"/>
    </xf>
    <xf numFmtId="0" fontId="26" fillId="0" borderId="0" xfId="0" applyFont="1" applyAlignment="1"/>
    <xf numFmtId="8" fontId="20" fillId="0" borderId="20" xfId="0" applyNumberFormat="1" applyFont="1" applyBorder="1" applyAlignment="1">
      <alignment vertical="center" wrapText="1"/>
    </xf>
    <xf numFmtId="0" fontId="21" fillId="36" borderId="10" xfId="0" applyFont="1" applyFill="1" applyBorder="1" applyAlignment="1">
      <alignment wrapText="1"/>
    </xf>
    <xf numFmtId="8" fontId="20" fillId="0" borderId="25" xfId="0" applyNumberFormat="1" applyFont="1" applyBorder="1"/>
    <xf numFmtId="0" fontId="21" fillId="35" borderId="61" xfId="0" applyFont="1" applyFill="1" applyBorder="1" applyAlignment="1">
      <alignment vertical="center" wrapText="1"/>
    </xf>
    <xf numFmtId="0" fontId="20" fillId="0" borderId="14" xfId="0" applyFont="1" applyBorder="1" applyAlignment="1">
      <alignment horizontal="center" vertical="center"/>
    </xf>
    <xf numFmtId="0" fontId="16" fillId="0" borderId="33" xfId="0" applyFont="1" applyFill="1" applyBorder="1" applyAlignment="1">
      <alignment horizontal="center"/>
    </xf>
    <xf numFmtId="8" fontId="20" fillId="33" borderId="0" xfId="0" applyNumberFormat="1" applyFont="1" applyFill="1"/>
    <xf numFmtId="8" fontId="20" fillId="33" borderId="0" xfId="0" applyNumberFormat="1" applyFont="1" applyFill="1" applyBorder="1"/>
    <xf numFmtId="0" fontId="21" fillId="0" borderId="0" xfId="0" applyFont="1" applyBorder="1" applyAlignment="1">
      <alignment horizontal="center"/>
    </xf>
    <xf numFmtId="8" fontId="21" fillId="0" borderId="0" xfId="0" applyNumberFormat="1" applyFont="1" applyBorder="1" applyAlignment="1">
      <alignment horizontal="center"/>
    </xf>
    <xf numFmtId="0" fontId="20" fillId="0" borderId="0" xfId="0" applyFont="1" applyBorder="1" applyAlignment="1">
      <alignment horizontal="center"/>
    </xf>
    <xf numFmtId="0" fontId="20" fillId="0" borderId="19" xfId="0" applyFont="1" applyFill="1" applyBorder="1" applyAlignment="1">
      <alignment vertical="center" wrapText="1"/>
    </xf>
    <xf numFmtId="0" fontId="20" fillId="0" borderId="17" xfId="0" applyFont="1" applyBorder="1" applyAlignment="1" applyProtection="1">
      <alignment horizontal="center"/>
      <protection locked="0"/>
    </xf>
    <xf numFmtId="0" fontId="20" fillId="0" borderId="18" xfId="0" applyFont="1" applyBorder="1" applyAlignment="1" applyProtection="1">
      <alignment horizontal="center"/>
      <protection locked="0"/>
    </xf>
    <xf numFmtId="0" fontId="20" fillId="0" borderId="16" xfId="0" applyFont="1" applyBorder="1" applyAlignment="1" applyProtection="1">
      <alignment horizontal="center"/>
      <protection locked="0"/>
    </xf>
    <xf numFmtId="2" fontId="20" fillId="36" borderId="10" xfId="0" applyNumberFormat="1" applyFont="1" applyFill="1" applyBorder="1"/>
    <xf numFmtId="8" fontId="20" fillId="0" borderId="10" xfId="0" applyNumberFormat="1" applyFont="1" applyFill="1" applyBorder="1" applyAlignment="1">
      <alignment horizontal="right" vertical="center" wrapText="1"/>
    </xf>
    <xf numFmtId="8" fontId="20" fillId="0" borderId="25" xfId="0" applyNumberFormat="1" applyFont="1" applyFill="1" applyBorder="1" applyAlignment="1">
      <alignment horizontal="right" vertical="center" wrapText="1"/>
    </xf>
    <xf numFmtId="0" fontId="20" fillId="0" borderId="20" xfId="0" applyFont="1" applyFill="1" applyBorder="1" applyAlignment="1">
      <alignment horizontal="center" vertical="center" wrapText="1"/>
    </xf>
    <xf numFmtId="8" fontId="20" fillId="0" borderId="20" xfId="0" applyNumberFormat="1" applyFont="1" applyFill="1" applyBorder="1" applyAlignment="1">
      <alignment horizontal="right" vertical="center" wrapText="1"/>
    </xf>
    <xf numFmtId="2" fontId="20" fillId="36" borderId="20" xfId="0" applyNumberFormat="1" applyFont="1" applyFill="1" applyBorder="1"/>
    <xf numFmtId="8" fontId="20" fillId="0" borderId="20" xfId="0" applyNumberFormat="1" applyFont="1" applyBorder="1" applyAlignment="1">
      <alignment vertical="center"/>
    </xf>
    <xf numFmtId="8" fontId="20" fillId="0" borderId="20" xfId="0" applyNumberFormat="1" applyFont="1" applyFill="1" applyBorder="1" applyAlignment="1">
      <alignment vertical="center"/>
    </xf>
    <xf numFmtId="8" fontId="20" fillId="0" borderId="21" xfId="0" applyNumberFormat="1" applyFont="1" applyFill="1" applyBorder="1" applyAlignment="1">
      <alignment vertical="center"/>
    </xf>
    <xf numFmtId="2" fontId="20" fillId="36" borderId="25" xfId="0" applyNumberFormat="1" applyFont="1" applyFill="1" applyBorder="1"/>
    <xf numFmtId="0" fontId="18" fillId="0" borderId="0" xfId="0" applyFont="1" applyFill="1"/>
    <xf numFmtId="0" fontId="33" fillId="0" borderId="11" xfId="0" applyFont="1" applyFill="1" applyBorder="1" applyAlignment="1">
      <alignment horizontal="center" vertical="center"/>
    </xf>
    <xf numFmtId="0" fontId="33" fillId="0" borderId="52" xfId="0" applyFont="1" applyFill="1" applyBorder="1" applyAlignment="1">
      <alignment horizontal="center" vertical="center"/>
    </xf>
    <xf numFmtId="8" fontId="20" fillId="0" borderId="22" xfId="0" applyNumberFormat="1" applyFont="1" applyBorder="1" applyAlignment="1">
      <alignment horizontal="center" vertical="center" wrapText="1"/>
    </xf>
    <xf numFmtId="8" fontId="20" fillId="0" borderId="24" xfId="0" applyNumberFormat="1" applyFont="1" applyBorder="1" applyAlignment="1">
      <alignment horizontal="center" vertical="center" wrapText="1"/>
    </xf>
    <xf numFmtId="0" fontId="20" fillId="39" borderId="0" xfId="0" applyFont="1" applyFill="1" applyBorder="1"/>
    <xf numFmtId="0" fontId="20" fillId="0" borderId="0" xfId="0" applyFont="1" applyAlignment="1" applyProtection="1">
      <alignment horizontal="right"/>
    </xf>
    <xf numFmtId="0" fontId="18" fillId="35" borderId="22" xfId="0" quotePrefix="1" applyFont="1" applyFill="1" applyBorder="1"/>
    <xf numFmtId="0" fontId="40" fillId="35" borderId="22" xfId="0" quotePrefix="1" applyFont="1" applyFill="1" applyBorder="1"/>
    <xf numFmtId="0" fontId="44" fillId="0" borderId="23" xfId="0" applyFont="1" applyBorder="1"/>
    <xf numFmtId="0" fontId="44" fillId="0" borderId="23" xfId="0" applyFont="1" applyFill="1" applyBorder="1"/>
    <xf numFmtId="0" fontId="44" fillId="0" borderId="26" xfId="0" applyFont="1" applyFill="1" applyBorder="1"/>
    <xf numFmtId="8" fontId="20" fillId="0" borderId="0" xfId="0" applyNumberFormat="1" applyFont="1" applyFill="1" applyBorder="1" applyAlignment="1">
      <alignment vertical="center"/>
    </xf>
    <xf numFmtId="0" fontId="20" fillId="36" borderId="10" xfId="0" applyFont="1" applyFill="1" applyBorder="1"/>
    <xf numFmtId="0" fontId="41" fillId="36" borderId="56" xfId="0" applyFont="1" applyFill="1" applyBorder="1" applyAlignment="1">
      <alignment vertical="center" wrapText="1"/>
    </xf>
    <xf numFmtId="0" fontId="41" fillId="36" borderId="12" xfId="0" applyFont="1" applyFill="1" applyBorder="1" applyAlignment="1">
      <alignment vertical="center" wrapText="1"/>
    </xf>
    <xf numFmtId="0" fontId="41" fillId="36" borderId="48" xfId="0" applyFont="1" applyFill="1" applyBorder="1" applyAlignment="1">
      <alignment vertical="center" wrapText="1"/>
    </xf>
    <xf numFmtId="0" fontId="41" fillId="0" borderId="0" xfId="0" applyFont="1" applyFill="1" applyBorder="1" applyAlignment="1">
      <alignment vertical="center" wrapText="1"/>
    </xf>
    <xf numFmtId="0" fontId="20" fillId="0" borderId="22" xfId="0" applyFont="1" applyBorder="1" applyAlignment="1">
      <alignment wrapText="1"/>
    </xf>
    <xf numFmtId="8" fontId="20" fillId="0" borderId="10" xfId="0" applyNumberFormat="1" applyFont="1" applyFill="1" applyBorder="1" applyAlignment="1">
      <alignment vertical="center" wrapText="1"/>
    </xf>
    <xf numFmtId="8" fontId="20" fillId="0" borderId="25" xfId="0" applyNumberFormat="1" applyFont="1" applyFill="1" applyBorder="1" applyAlignment="1">
      <alignment vertical="center" wrapText="1"/>
    </xf>
    <xf numFmtId="8" fontId="33" fillId="0" borderId="10" xfId="0" applyNumberFormat="1" applyFont="1" applyFill="1" applyBorder="1"/>
    <xf numFmtId="0" fontId="21" fillId="0" borderId="0" xfId="0" applyFont="1" applyFill="1" applyBorder="1" applyAlignment="1">
      <alignment horizontal="center"/>
    </xf>
    <xf numFmtId="8" fontId="20" fillId="0" borderId="0" xfId="0" applyNumberFormat="1" applyFont="1" applyFill="1" applyBorder="1"/>
    <xf numFmtId="8" fontId="21" fillId="0" borderId="0" xfId="0" applyNumberFormat="1" applyFont="1" applyFill="1" applyBorder="1"/>
    <xf numFmtId="0" fontId="21" fillId="33" borderId="19" xfId="0" applyFont="1" applyFill="1" applyBorder="1"/>
    <xf numFmtId="0" fontId="21" fillId="33" borderId="20" xfId="0" applyFont="1" applyFill="1" applyBorder="1"/>
    <xf numFmtId="0" fontId="21" fillId="33" borderId="21" xfId="0" applyFont="1" applyFill="1" applyBorder="1" applyAlignment="1">
      <alignment horizontal="center"/>
    </xf>
    <xf numFmtId="8" fontId="20" fillId="0" borderId="22" xfId="0" applyNumberFormat="1" applyFont="1" applyBorder="1"/>
    <xf numFmtId="8" fontId="21" fillId="0" borderId="23" xfId="0" applyNumberFormat="1" applyFont="1" applyFill="1" applyBorder="1" applyAlignment="1">
      <alignment horizontal="center"/>
    </xf>
    <xf numFmtId="0" fontId="21" fillId="0" borderId="23" xfId="0" applyFont="1" applyFill="1" applyBorder="1" applyAlignment="1">
      <alignment horizontal="center"/>
    </xf>
    <xf numFmtId="8" fontId="21" fillId="35" borderId="24" xfId="0" applyNumberFormat="1" applyFont="1" applyFill="1" applyBorder="1"/>
    <xf numFmtId="8" fontId="21" fillId="35" borderId="25" xfId="0" applyNumberFormat="1" applyFont="1" applyFill="1" applyBorder="1"/>
    <xf numFmtId="8" fontId="21" fillId="35" borderId="26" xfId="0" applyNumberFormat="1" applyFont="1" applyFill="1" applyBorder="1" applyAlignment="1">
      <alignment horizontal="center"/>
    </xf>
    <xf numFmtId="0" fontId="21" fillId="36" borderId="62" xfId="0" applyFont="1" applyFill="1" applyBorder="1"/>
    <xf numFmtId="0" fontId="21" fillId="36" borderId="63" xfId="0" applyFont="1" applyFill="1" applyBorder="1"/>
    <xf numFmtId="0" fontId="21" fillId="35" borderId="64" xfId="0" applyFont="1" applyFill="1" applyBorder="1"/>
    <xf numFmtId="0" fontId="20" fillId="0" borderId="0" xfId="0" applyFont="1" applyAlignment="1">
      <alignment horizontal="left" wrapText="1"/>
    </xf>
    <xf numFmtId="0" fontId="21" fillId="35" borderId="35" xfId="0" applyFont="1" applyFill="1" applyBorder="1" applyAlignment="1">
      <alignment horizontal="center" vertical="center" wrapText="1"/>
    </xf>
    <xf numFmtId="0" fontId="20" fillId="0" borderId="0" xfId="0" applyFont="1" applyBorder="1" applyAlignment="1">
      <alignment horizontal="center"/>
    </xf>
    <xf numFmtId="0" fontId="21" fillId="35" borderId="37" xfId="0" applyFont="1" applyFill="1" applyBorder="1" applyAlignment="1">
      <alignment horizontal="center" vertical="center" wrapText="1"/>
    </xf>
    <xf numFmtId="0" fontId="21" fillId="35" borderId="40" xfId="0" applyFont="1" applyFill="1" applyBorder="1" applyAlignment="1">
      <alignment horizontal="center" vertical="center" wrapText="1"/>
    </xf>
    <xf numFmtId="0" fontId="21" fillId="35" borderId="44" xfId="0" applyFont="1" applyFill="1" applyBorder="1" applyAlignment="1">
      <alignment horizontal="center" vertical="center" wrapText="1"/>
    </xf>
    <xf numFmtId="0" fontId="21" fillId="35" borderId="29" xfId="0" applyFont="1" applyFill="1" applyBorder="1" applyAlignment="1">
      <alignment horizontal="center" vertical="center" wrapText="1"/>
    </xf>
    <xf numFmtId="0" fontId="21" fillId="35" borderId="41" xfId="0" applyFont="1" applyFill="1" applyBorder="1" applyAlignment="1">
      <alignment horizontal="center" vertical="center" wrapText="1"/>
    </xf>
    <xf numFmtId="0" fontId="20" fillId="0" borderId="50" xfId="0" applyFont="1" applyBorder="1" applyAlignment="1">
      <alignment horizontal="center" vertical="center"/>
    </xf>
    <xf numFmtId="8" fontId="20" fillId="0" borderId="58" xfId="0" applyNumberFormat="1" applyFont="1" applyBorder="1" applyAlignment="1">
      <alignment vertical="center" wrapText="1"/>
    </xf>
    <xf numFmtId="0" fontId="20" fillId="36" borderId="25" xfId="0" applyFont="1" applyFill="1" applyBorder="1"/>
    <xf numFmtId="0" fontId="25" fillId="0" borderId="24" xfId="0" applyFont="1" applyFill="1" applyBorder="1" applyAlignment="1">
      <alignment horizontal="left" vertical="center" wrapText="1"/>
    </xf>
    <xf numFmtId="0" fontId="25" fillId="0" borderId="25" xfId="0" applyFont="1" applyFill="1" applyBorder="1" applyAlignment="1">
      <alignment horizontal="center" vertical="center" wrapText="1"/>
    </xf>
    <xf numFmtId="0" fontId="25" fillId="0" borderId="25" xfId="0" applyFont="1" applyBorder="1" applyAlignment="1">
      <alignment horizontal="center" vertical="center" wrapText="1"/>
    </xf>
    <xf numFmtId="8" fontId="33" fillId="0" borderId="25" xfId="0" applyNumberFormat="1" applyFont="1" applyFill="1" applyBorder="1" applyAlignment="1">
      <alignment vertical="center" wrapText="1"/>
    </xf>
    <xf numFmtId="8" fontId="20" fillId="36" borderId="25" xfId="0" applyNumberFormat="1" applyFont="1" applyFill="1" applyBorder="1" applyAlignment="1">
      <alignment vertical="center"/>
    </xf>
    <xf numFmtId="8" fontId="20" fillId="37" borderId="65" xfId="0" applyNumberFormat="1" applyFont="1" applyFill="1" applyBorder="1" applyAlignment="1">
      <alignment vertical="center"/>
    </xf>
    <xf numFmtId="8" fontId="20" fillId="36" borderId="65" xfId="0" applyNumberFormat="1" applyFont="1" applyFill="1" applyBorder="1" applyAlignment="1">
      <alignment vertical="center"/>
    </xf>
    <xf numFmtId="8" fontId="20" fillId="35" borderId="66" xfId="0" applyNumberFormat="1" applyFont="1" applyFill="1" applyBorder="1" applyAlignment="1">
      <alignment vertical="center"/>
    </xf>
    <xf numFmtId="0" fontId="25" fillId="36" borderId="56" xfId="0" applyFont="1" applyFill="1" applyBorder="1" applyAlignment="1">
      <alignment horizontal="center" vertical="center" wrapText="1"/>
    </xf>
    <xf numFmtId="0" fontId="25" fillId="36" borderId="12" xfId="0" applyFont="1" applyFill="1" applyBorder="1" applyAlignment="1">
      <alignment horizontal="center" vertical="center" wrapText="1"/>
    </xf>
    <xf numFmtId="0" fontId="25" fillId="36" borderId="48" xfId="0" applyFont="1" applyFill="1" applyBorder="1" applyAlignment="1">
      <alignment horizontal="center" vertical="center" wrapText="1"/>
    </xf>
    <xf numFmtId="0" fontId="24" fillId="0" borderId="0" xfId="0" applyFont="1" applyAlignment="1">
      <alignment horizontal="center"/>
    </xf>
    <xf numFmtId="8" fontId="35" fillId="0" borderId="11" xfId="0" applyNumberFormat="1" applyFont="1" applyFill="1" applyBorder="1" applyAlignment="1">
      <alignment horizontal="right" vertical="center"/>
    </xf>
    <xf numFmtId="8" fontId="35" fillId="0" borderId="12" xfId="0" applyNumberFormat="1" applyFont="1" applyFill="1" applyBorder="1" applyAlignment="1">
      <alignment horizontal="right" vertical="center"/>
    </xf>
    <xf numFmtId="8" fontId="35" fillId="0" borderId="15" xfId="0" applyNumberFormat="1" applyFont="1" applyFill="1" applyBorder="1" applyAlignment="1">
      <alignment horizontal="right" vertical="center"/>
    </xf>
    <xf numFmtId="0" fontId="20" fillId="0" borderId="0" xfId="0" applyFont="1" applyAlignment="1">
      <alignment horizontal="left" wrapText="1"/>
    </xf>
    <xf numFmtId="8" fontId="35" fillId="35" borderId="11" xfId="0" applyNumberFormat="1" applyFont="1" applyFill="1" applyBorder="1" applyAlignment="1">
      <alignment horizontal="right" vertical="center"/>
    </xf>
    <xf numFmtId="8" fontId="35" fillId="35" borderId="12" xfId="0" applyNumberFormat="1" applyFont="1" applyFill="1" applyBorder="1" applyAlignment="1">
      <alignment horizontal="right" vertical="center"/>
    </xf>
    <xf numFmtId="8" fontId="35" fillId="35" borderId="15" xfId="0" applyNumberFormat="1" applyFont="1" applyFill="1" applyBorder="1" applyAlignment="1">
      <alignment horizontal="right" vertical="center"/>
    </xf>
    <xf numFmtId="8" fontId="35" fillId="37" borderId="11" xfId="0" applyNumberFormat="1" applyFont="1" applyFill="1" applyBorder="1" applyAlignment="1">
      <alignment horizontal="right" vertical="center"/>
    </xf>
    <xf numFmtId="8" fontId="35" fillId="37" borderId="12" xfId="0" applyNumberFormat="1" applyFont="1" applyFill="1" applyBorder="1" applyAlignment="1">
      <alignment horizontal="right" vertical="center"/>
    </xf>
    <xf numFmtId="8" fontId="35" fillId="37" borderId="15" xfId="0" applyNumberFormat="1" applyFont="1" applyFill="1" applyBorder="1" applyAlignment="1">
      <alignment horizontal="right" vertical="center"/>
    </xf>
    <xf numFmtId="0" fontId="20" fillId="0" borderId="17" xfId="0" applyFont="1" applyBorder="1" applyAlignment="1" applyProtection="1">
      <alignment horizontal="center"/>
      <protection locked="0"/>
    </xf>
    <xf numFmtId="0" fontId="20" fillId="0" borderId="18" xfId="0" applyFont="1" applyBorder="1" applyAlignment="1" applyProtection="1">
      <alignment horizontal="center"/>
      <protection locked="0"/>
    </xf>
    <xf numFmtId="0" fontId="20" fillId="0" borderId="16" xfId="0" applyFont="1" applyBorder="1" applyAlignment="1" applyProtection="1">
      <alignment horizontal="center"/>
      <protection locked="0"/>
    </xf>
    <xf numFmtId="8" fontId="35" fillId="35" borderId="10" xfId="0" applyNumberFormat="1" applyFont="1" applyFill="1" applyBorder="1" applyAlignment="1">
      <alignment horizontal="right" vertical="center"/>
    </xf>
    <xf numFmtId="8" fontId="35" fillId="0" borderId="10" xfId="0" applyNumberFormat="1" applyFont="1" applyFill="1" applyBorder="1" applyAlignment="1">
      <alignment horizontal="right" vertical="center"/>
    </xf>
    <xf numFmtId="0" fontId="20" fillId="0" borderId="0" xfId="0" applyFont="1" applyAlignment="1" applyProtection="1">
      <alignment horizontal="left" wrapText="1"/>
      <protection locked="0"/>
    </xf>
    <xf numFmtId="0" fontId="34" fillId="0" borderId="0" xfId="0" applyFont="1" applyAlignment="1">
      <alignment horizontal="center"/>
    </xf>
    <xf numFmtId="0" fontId="20" fillId="0" borderId="0" xfId="0" applyFont="1" applyAlignment="1" applyProtection="1">
      <alignment horizontal="left" wrapText="1"/>
    </xf>
    <xf numFmtId="0" fontId="22" fillId="34" borderId="17" xfId="0" applyFont="1" applyFill="1" applyBorder="1" applyAlignment="1">
      <alignment horizontal="left" wrapText="1"/>
    </xf>
    <xf numFmtId="0" fontId="22" fillId="34" borderId="18" xfId="0" applyFont="1" applyFill="1" applyBorder="1" applyAlignment="1">
      <alignment horizontal="left" wrapText="1"/>
    </xf>
    <xf numFmtId="0" fontId="21" fillId="0" borderId="0" xfId="0" applyFont="1" applyAlignment="1">
      <alignment horizontal="left" wrapText="1"/>
    </xf>
    <xf numFmtId="0" fontId="31" fillId="0" borderId="0" xfId="0" applyFont="1" applyAlignment="1">
      <alignment horizontal="center"/>
    </xf>
    <xf numFmtId="0" fontId="20" fillId="0" borderId="0" xfId="0" applyFont="1" applyAlignment="1" applyProtection="1">
      <alignment horizontal="left"/>
      <protection locked="0"/>
    </xf>
    <xf numFmtId="0" fontId="34" fillId="0" borderId="0" xfId="0" applyFont="1" applyAlignment="1" applyProtection="1">
      <alignment horizontal="center"/>
    </xf>
    <xf numFmtId="0" fontId="37" fillId="0" borderId="31" xfId="0" applyFont="1" applyFill="1" applyBorder="1" applyAlignment="1">
      <alignment horizontal="center" wrapText="1"/>
    </xf>
    <xf numFmtId="0" fontId="37" fillId="0" borderId="32" xfId="0" applyFont="1" applyFill="1" applyBorder="1" applyAlignment="1">
      <alignment horizontal="center" wrapText="1"/>
    </xf>
    <xf numFmtId="0" fontId="22" fillId="34" borderId="45" xfId="0" applyFont="1" applyFill="1" applyBorder="1" applyAlignment="1">
      <alignment horizontal="center"/>
    </xf>
    <xf numFmtId="0" fontId="22" fillId="34" borderId="0" xfId="0" applyFont="1" applyFill="1" applyBorder="1" applyAlignment="1">
      <alignment horizontal="center"/>
    </xf>
    <xf numFmtId="0" fontId="22" fillId="34" borderId="17" xfId="0" applyFont="1" applyFill="1" applyBorder="1" applyAlignment="1">
      <alignment horizontal="left"/>
    </xf>
    <xf numFmtId="0" fontId="22" fillId="34" borderId="18" xfId="0" applyFont="1" applyFill="1" applyBorder="1" applyAlignment="1">
      <alignment horizontal="left"/>
    </xf>
    <xf numFmtId="0" fontId="22" fillId="34" borderId="16" xfId="0" applyFont="1" applyFill="1" applyBorder="1" applyAlignment="1">
      <alignment horizontal="left"/>
    </xf>
    <xf numFmtId="0" fontId="22" fillId="34" borderId="45" xfId="0" applyFont="1" applyFill="1" applyBorder="1" applyAlignment="1">
      <alignment horizontal="left"/>
    </xf>
    <xf numFmtId="0" fontId="22" fillId="34" borderId="0" xfId="0" applyFont="1" applyFill="1" applyBorder="1" applyAlignment="1">
      <alignment horizontal="left"/>
    </xf>
    <xf numFmtId="0" fontId="41" fillId="36" borderId="56" xfId="0" applyFont="1" applyFill="1" applyBorder="1" applyAlignment="1">
      <alignment horizontal="center" vertical="center" wrapText="1"/>
    </xf>
    <xf numFmtId="0" fontId="41" fillId="36" borderId="12" xfId="0" applyFont="1" applyFill="1" applyBorder="1" applyAlignment="1">
      <alignment horizontal="center" vertical="center" wrapText="1"/>
    </xf>
    <xf numFmtId="0" fontId="41" fillId="36" borderId="48" xfId="0" applyFont="1" applyFill="1" applyBorder="1" applyAlignment="1">
      <alignment horizontal="center" vertical="center" wrapText="1"/>
    </xf>
    <xf numFmtId="8" fontId="21" fillId="0" borderId="10" xfId="0" applyNumberFormat="1" applyFont="1" applyFill="1" applyBorder="1" applyAlignment="1">
      <alignment horizontal="right" vertical="center"/>
    </xf>
    <xf numFmtId="8" fontId="35" fillId="37" borderId="10" xfId="0" applyNumberFormat="1" applyFont="1" applyFill="1" applyBorder="1" applyAlignment="1">
      <alignment horizontal="right" vertical="center"/>
    </xf>
    <xf numFmtId="0" fontId="20" fillId="0" borderId="0" xfId="0" applyFont="1" applyBorder="1" applyAlignment="1" applyProtection="1">
      <alignment horizontal="center"/>
      <protection locked="0"/>
    </xf>
    <xf numFmtId="8" fontId="21" fillId="36" borderId="10" xfId="0" applyNumberFormat="1" applyFont="1" applyFill="1" applyBorder="1" applyAlignment="1">
      <alignment horizontal="right" vertical="center"/>
    </xf>
    <xf numFmtId="8" fontId="21" fillId="38" borderId="10" xfId="0" applyNumberFormat="1" applyFont="1" applyFill="1" applyBorder="1" applyAlignment="1">
      <alignment horizontal="right"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85726</xdr:colOff>
      <xdr:row>2</xdr:row>
      <xdr:rowOff>1</xdr:rowOff>
    </xdr:from>
    <xdr:to>
      <xdr:col>0</xdr:col>
      <xdr:colOff>1539876</xdr:colOff>
      <xdr:row>4</xdr:row>
      <xdr:rowOff>151536</xdr:rowOff>
    </xdr:to>
    <xdr:pic>
      <xdr:nvPicPr>
        <xdr:cNvPr id="2" name="Imagen 1"/>
        <xdr:cNvPicPr>
          <a:picLocks noChangeAspect="1"/>
        </xdr:cNvPicPr>
      </xdr:nvPicPr>
      <xdr:blipFill>
        <a:blip xmlns:r="http://schemas.openxmlformats.org/officeDocument/2006/relationships" r:embed="rId1"/>
        <a:stretch>
          <a:fillRect/>
        </a:stretch>
      </xdr:blipFill>
      <xdr:spPr>
        <a:xfrm>
          <a:off x="85726" y="180976"/>
          <a:ext cx="1454150" cy="5325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85726</xdr:colOff>
      <xdr:row>2</xdr:row>
      <xdr:rowOff>1</xdr:rowOff>
    </xdr:from>
    <xdr:to>
      <xdr:col>0</xdr:col>
      <xdr:colOff>1539876</xdr:colOff>
      <xdr:row>4</xdr:row>
      <xdr:rowOff>151536</xdr:rowOff>
    </xdr:to>
    <xdr:pic>
      <xdr:nvPicPr>
        <xdr:cNvPr id="2" name="Imagen 1"/>
        <xdr:cNvPicPr>
          <a:picLocks noChangeAspect="1"/>
        </xdr:cNvPicPr>
      </xdr:nvPicPr>
      <xdr:blipFill>
        <a:blip xmlns:r="http://schemas.openxmlformats.org/officeDocument/2006/relationships" r:embed="rId1"/>
        <a:stretch>
          <a:fillRect/>
        </a:stretch>
      </xdr:blipFill>
      <xdr:spPr>
        <a:xfrm>
          <a:off x="85726" y="180976"/>
          <a:ext cx="1454150" cy="5325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28576</xdr:colOff>
      <xdr:row>2</xdr:row>
      <xdr:rowOff>76201</xdr:rowOff>
    </xdr:from>
    <xdr:to>
      <xdr:col>1</xdr:col>
      <xdr:colOff>582726</xdr:colOff>
      <xdr:row>4</xdr:row>
      <xdr:rowOff>171450</xdr:rowOff>
    </xdr:to>
    <xdr:pic>
      <xdr:nvPicPr>
        <xdr:cNvPr id="2" name="Imagen 1"/>
        <xdr:cNvPicPr>
          <a:picLocks noChangeAspect="1"/>
        </xdr:cNvPicPr>
      </xdr:nvPicPr>
      <xdr:blipFill>
        <a:blip xmlns:r="http://schemas.openxmlformats.org/officeDocument/2006/relationships" r:embed="rId1"/>
        <a:stretch>
          <a:fillRect/>
        </a:stretch>
      </xdr:blipFill>
      <xdr:spPr>
        <a:xfrm>
          <a:off x="28576" y="257176"/>
          <a:ext cx="1316150" cy="4762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85726</xdr:colOff>
      <xdr:row>2</xdr:row>
      <xdr:rowOff>1</xdr:rowOff>
    </xdr:from>
    <xdr:to>
      <xdr:col>1</xdr:col>
      <xdr:colOff>777876</xdr:colOff>
      <xdr:row>4</xdr:row>
      <xdr:rowOff>149338</xdr:rowOff>
    </xdr:to>
    <xdr:pic>
      <xdr:nvPicPr>
        <xdr:cNvPr id="2" name="Imagen 1"/>
        <xdr:cNvPicPr>
          <a:picLocks noChangeAspect="1"/>
        </xdr:cNvPicPr>
      </xdr:nvPicPr>
      <xdr:blipFill>
        <a:blip xmlns:r="http://schemas.openxmlformats.org/officeDocument/2006/relationships" r:embed="rId1"/>
        <a:stretch>
          <a:fillRect/>
        </a:stretch>
      </xdr:blipFill>
      <xdr:spPr>
        <a:xfrm>
          <a:off x="85726" y="190501"/>
          <a:ext cx="1454150" cy="5325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66676</xdr:colOff>
      <xdr:row>2</xdr:row>
      <xdr:rowOff>57151</xdr:rowOff>
    </xdr:from>
    <xdr:to>
      <xdr:col>1</xdr:col>
      <xdr:colOff>514350</xdr:colOff>
      <xdr:row>4</xdr:row>
      <xdr:rowOff>116696</xdr:rowOff>
    </xdr:to>
    <xdr:pic>
      <xdr:nvPicPr>
        <xdr:cNvPr id="2" name="Imagen 1"/>
        <xdr:cNvPicPr>
          <a:picLocks noChangeAspect="1"/>
        </xdr:cNvPicPr>
      </xdr:nvPicPr>
      <xdr:blipFill>
        <a:blip xmlns:r="http://schemas.openxmlformats.org/officeDocument/2006/relationships" r:embed="rId1"/>
        <a:stretch>
          <a:fillRect/>
        </a:stretch>
      </xdr:blipFill>
      <xdr:spPr>
        <a:xfrm>
          <a:off x="66676" y="238126"/>
          <a:ext cx="1209674" cy="4405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175373</xdr:colOff>
      <xdr:row>2</xdr:row>
      <xdr:rowOff>67237</xdr:rowOff>
    </xdr:from>
    <xdr:to>
      <xdr:col>1</xdr:col>
      <xdr:colOff>744258</xdr:colOff>
      <xdr:row>5</xdr:row>
      <xdr:rowOff>69547</xdr:rowOff>
    </xdr:to>
    <xdr:pic>
      <xdr:nvPicPr>
        <xdr:cNvPr id="2" name="Imagen 1"/>
        <xdr:cNvPicPr>
          <a:picLocks noChangeAspect="1"/>
        </xdr:cNvPicPr>
      </xdr:nvPicPr>
      <xdr:blipFill>
        <a:blip xmlns:r="http://schemas.openxmlformats.org/officeDocument/2006/relationships" r:embed="rId1"/>
        <a:stretch>
          <a:fillRect/>
        </a:stretch>
      </xdr:blipFill>
      <xdr:spPr>
        <a:xfrm>
          <a:off x="175373" y="437031"/>
          <a:ext cx="1454150" cy="542060"/>
        </a:xfrm>
        <a:prstGeom prst="rect">
          <a:avLst/>
        </a:prstGeom>
      </xdr:spPr>
    </xdr:pic>
    <xdr:clientData/>
  </xdr:twoCellAnchor>
  <xdr:twoCellAnchor editAs="oneCell">
    <xdr:from>
      <xdr:col>1</xdr:col>
      <xdr:colOff>131</xdr:colOff>
      <xdr:row>25</xdr:row>
      <xdr:rowOff>171450</xdr:rowOff>
    </xdr:from>
    <xdr:to>
      <xdr:col>3</xdr:col>
      <xdr:colOff>9526</xdr:colOff>
      <xdr:row>49</xdr:row>
      <xdr:rowOff>38101</xdr:rowOff>
    </xdr:to>
    <xdr:pic>
      <xdr:nvPicPr>
        <xdr:cNvPr id="5" name="Imagen 4"/>
        <xdr:cNvPicPr>
          <a:picLocks noChangeAspect="1"/>
        </xdr:cNvPicPr>
      </xdr:nvPicPr>
      <xdr:blipFill rotWithShape="1">
        <a:blip xmlns:r="http://schemas.openxmlformats.org/officeDocument/2006/relationships" r:embed="rId2"/>
        <a:srcRect l="1869" t="6177" r="4242" b="4051"/>
        <a:stretch/>
      </xdr:blipFill>
      <xdr:spPr>
        <a:xfrm>
          <a:off x="885956" y="34309050"/>
          <a:ext cx="6305420" cy="4210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2</xdr:row>
      <xdr:rowOff>95812</xdr:rowOff>
    </xdr:from>
    <xdr:to>
      <xdr:col>2</xdr:col>
      <xdr:colOff>568885</xdr:colOff>
      <xdr:row>5</xdr:row>
      <xdr:rowOff>72722</xdr:rowOff>
    </xdr:to>
    <xdr:pic>
      <xdr:nvPicPr>
        <xdr:cNvPr id="3" name="Imagen 2"/>
        <xdr:cNvPicPr>
          <a:picLocks noChangeAspect="1"/>
        </xdr:cNvPicPr>
      </xdr:nvPicPr>
      <xdr:blipFill>
        <a:blip xmlns:r="http://schemas.openxmlformats.org/officeDocument/2006/relationships" r:embed="rId1"/>
        <a:stretch>
          <a:fillRect/>
        </a:stretch>
      </xdr:blipFill>
      <xdr:spPr>
        <a:xfrm>
          <a:off x="66675" y="467287"/>
          <a:ext cx="1454710" cy="5484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85726</xdr:colOff>
      <xdr:row>2</xdr:row>
      <xdr:rowOff>1</xdr:rowOff>
    </xdr:from>
    <xdr:to>
      <xdr:col>0</xdr:col>
      <xdr:colOff>1539876</xdr:colOff>
      <xdr:row>4</xdr:row>
      <xdr:rowOff>162742</xdr:rowOff>
    </xdr:to>
    <xdr:pic>
      <xdr:nvPicPr>
        <xdr:cNvPr id="3" name="Imagen 2"/>
        <xdr:cNvPicPr>
          <a:picLocks noChangeAspect="1"/>
        </xdr:cNvPicPr>
      </xdr:nvPicPr>
      <xdr:blipFill>
        <a:blip xmlns:r="http://schemas.openxmlformats.org/officeDocument/2006/relationships" r:embed="rId1"/>
        <a:stretch>
          <a:fillRect/>
        </a:stretch>
      </xdr:blipFill>
      <xdr:spPr>
        <a:xfrm>
          <a:off x="85726" y="371476"/>
          <a:ext cx="1454150" cy="5325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data01\Usuaris02$\miriamvazquez\Escritorio\INCENDIS\Annexos%20-%20LICITACIO%20INCENDIS_OBERT_LOT%201_AUPAC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1 - MP"/>
      <sheetName val="ANNEX 1 - MC"/>
      <sheetName val="ANNEX 2 - CC"/>
      <sheetName val="ANNEX 3"/>
      <sheetName val="ANNEX 4 - CC"/>
      <sheetName val="ANNEX 5 - CC"/>
      <sheetName val="ANNEX 6 - INVENTARI"/>
      <sheetName val="ANNEX 7 - inventari"/>
      <sheetName val="ANNEX 8 - Equipaments"/>
      <sheetName val="ANNEX 9 - LLISTAT DE PREUS"/>
      <sheetName val="ANNEX10 - ESTAT PLÀNOLS"/>
      <sheetName val="ANNEX 11 - CC"/>
      <sheetName val="ANNEX 12 - plànol ubicació"/>
    </sheetNames>
    <sheetDataSet>
      <sheetData sheetId="0">
        <row r="20">
          <cell r="B20">
            <v>2</v>
          </cell>
          <cell r="C20">
            <v>550</v>
          </cell>
        </row>
        <row r="22">
          <cell r="B22">
            <v>33</v>
          </cell>
          <cell r="C22">
            <v>29.5</v>
          </cell>
        </row>
        <row r="23">
          <cell r="B23">
            <v>20</v>
          </cell>
          <cell r="C23">
            <v>29.5</v>
          </cell>
        </row>
        <row r="24">
          <cell r="B24">
            <v>1827</v>
          </cell>
          <cell r="C24">
            <v>4.8899999999999997</v>
          </cell>
        </row>
        <row r="25">
          <cell r="B25">
            <v>37</v>
          </cell>
          <cell r="C25">
            <v>6.2</v>
          </cell>
        </row>
        <row r="26">
          <cell r="B26">
            <v>945</v>
          </cell>
          <cell r="C26">
            <v>6.2</v>
          </cell>
        </row>
        <row r="27">
          <cell r="B27">
            <v>184</v>
          </cell>
          <cell r="C27">
            <v>6.2</v>
          </cell>
        </row>
        <row r="28">
          <cell r="B28">
            <v>35</v>
          </cell>
          <cell r="C28">
            <v>6.2</v>
          </cell>
        </row>
        <row r="29">
          <cell r="B29">
            <v>107</v>
          </cell>
          <cell r="C29">
            <v>6.2</v>
          </cell>
        </row>
        <row r="30">
          <cell r="B30">
            <v>7</v>
          </cell>
          <cell r="C30">
            <v>6.2</v>
          </cell>
        </row>
        <row r="31">
          <cell r="B31">
            <v>1</v>
          </cell>
          <cell r="C31">
            <v>6.2</v>
          </cell>
        </row>
        <row r="32">
          <cell r="B32">
            <v>1</v>
          </cell>
          <cell r="C32">
            <v>6.2</v>
          </cell>
        </row>
        <row r="33">
          <cell r="B33">
            <v>10</v>
          </cell>
          <cell r="C33">
            <v>6.2</v>
          </cell>
        </row>
        <row r="34">
          <cell r="B34">
            <v>1</v>
          </cell>
          <cell r="C34">
            <v>6.2</v>
          </cell>
        </row>
        <row r="35">
          <cell r="B35">
            <v>203</v>
          </cell>
          <cell r="C35">
            <v>17.5</v>
          </cell>
        </row>
        <row r="36">
          <cell r="B36">
            <v>50</v>
          </cell>
          <cell r="C36">
            <v>20.09</v>
          </cell>
        </row>
        <row r="37">
          <cell r="B37">
            <v>20</v>
          </cell>
          <cell r="C37">
            <v>158.56</v>
          </cell>
        </row>
        <row r="38">
          <cell r="B38">
            <v>20</v>
          </cell>
          <cell r="C38">
            <v>135.78</v>
          </cell>
        </row>
        <row r="39">
          <cell r="B39">
            <v>2458</v>
          </cell>
          <cell r="C39">
            <v>2.75</v>
          </cell>
        </row>
        <row r="43">
          <cell r="B43">
            <v>99</v>
          </cell>
          <cell r="C43">
            <v>22.5</v>
          </cell>
        </row>
        <row r="44">
          <cell r="B44">
            <v>60</v>
          </cell>
          <cell r="C44">
            <v>22.5</v>
          </cell>
        </row>
        <row r="45">
          <cell r="B45">
            <v>210</v>
          </cell>
          <cell r="C45">
            <v>18.5</v>
          </cell>
        </row>
        <row r="46">
          <cell r="B46">
            <v>111</v>
          </cell>
          <cell r="C46">
            <v>4.8499999999999996</v>
          </cell>
        </row>
        <row r="47">
          <cell r="B47">
            <v>2835</v>
          </cell>
          <cell r="C47">
            <v>4.8499999999999996</v>
          </cell>
        </row>
        <row r="48">
          <cell r="B48">
            <v>552</v>
          </cell>
          <cell r="C48">
            <v>4.8499999999999996</v>
          </cell>
        </row>
        <row r="49">
          <cell r="B49">
            <v>105</v>
          </cell>
          <cell r="C49">
            <v>4.8499999999999996</v>
          </cell>
        </row>
        <row r="50">
          <cell r="B50">
            <v>321</v>
          </cell>
          <cell r="C50">
            <v>4.8499999999999996</v>
          </cell>
        </row>
        <row r="51">
          <cell r="B51">
            <v>21</v>
          </cell>
          <cell r="C51">
            <v>4.8499999999999996</v>
          </cell>
        </row>
        <row r="52">
          <cell r="B52">
            <v>3</v>
          </cell>
          <cell r="C52">
            <v>4.8499999999999996</v>
          </cell>
        </row>
        <row r="53">
          <cell r="B53">
            <v>3</v>
          </cell>
          <cell r="C53">
            <v>4.8499999999999996</v>
          </cell>
        </row>
        <row r="55">
          <cell r="B55">
            <v>30</v>
          </cell>
          <cell r="C55">
            <v>4.8499999999999996</v>
          </cell>
        </row>
        <row r="56">
          <cell r="B56">
            <v>609</v>
          </cell>
          <cell r="C56">
            <v>14</v>
          </cell>
        </row>
        <row r="57">
          <cell r="B57">
            <v>150</v>
          </cell>
          <cell r="C57">
            <v>16</v>
          </cell>
        </row>
        <row r="58">
          <cell r="B58">
            <v>60</v>
          </cell>
          <cell r="C58">
            <v>60.54</v>
          </cell>
        </row>
        <row r="59">
          <cell r="B59">
            <v>60</v>
          </cell>
          <cell r="C59">
            <v>136.69</v>
          </cell>
        </row>
      </sheetData>
      <sheetData sheetId="1">
        <row r="19">
          <cell r="B19">
            <v>536</v>
          </cell>
        </row>
        <row r="20">
          <cell r="B20">
            <v>831</v>
          </cell>
        </row>
        <row r="21">
          <cell r="B21">
            <v>407</v>
          </cell>
        </row>
        <row r="22">
          <cell r="B22">
            <v>3</v>
          </cell>
        </row>
        <row r="23">
          <cell r="B23">
            <v>86</v>
          </cell>
        </row>
        <row r="24">
          <cell r="B24">
            <v>35</v>
          </cell>
        </row>
        <row r="25">
          <cell r="B25">
            <v>3</v>
          </cell>
        </row>
        <row r="26">
          <cell r="B26">
            <v>7</v>
          </cell>
        </row>
        <row r="27">
          <cell r="B27">
            <v>12</v>
          </cell>
        </row>
        <row r="28">
          <cell r="B28">
            <v>3</v>
          </cell>
        </row>
        <row r="29">
          <cell r="B29">
            <v>37</v>
          </cell>
        </row>
        <row r="30">
          <cell r="B30">
            <v>430</v>
          </cell>
        </row>
        <row r="31">
          <cell r="B31">
            <v>143</v>
          </cell>
        </row>
        <row r="32">
          <cell r="B32">
            <v>35</v>
          </cell>
        </row>
        <row r="33">
          <cell r="B33">
            <v>48</v>
          </cell>
        </row>
        <row r="34">
          <cell r="B34">
            <v>4</v>
          </cell>
        </row>
        <row r="35">
          <cell r="B35">
            <v>3</v>
          </cell>
        </row>
        <row r="36">
          <cell r="B36">
            <v>24</v>
          </cell>
        </row>
        <row r="37">
          <cell r="B37">
            <v>1</v>
          </cell>
        </row>
        <row r="38">
          <cell r="B38">
            <v>1</v>
          </cell>
        </row>
        <row r="39">
          <cell r="B39">
            <v>1</v>
          </cell>
        </row>
        <row r="40">
          <cell r="B40">
            <v>1</v>
          </cell>
        </row>
        <row r="42">
          <cell r="B42">
            <v>3</v>
          </cell>
        </row>
        <row r="45">
          <cell r="B45">
            <v>28</v>
          </cell>
        </row>
        <row r="46">
          <cell r="B46">
            <v>3</v>
          </cell>
        </row>
        <row r="47">
          <cell r="B47">
            <v>30</v>
          </cell>
        </row>
        <row r="48">
          <cell r="B48">
            <v>4</v>
          </cell>
        </row>
        <row r="49">
          <cell r="B49">
            <v>3</v>
          </cell>
        </row>
        <row r="50">
          <cell r="B50">
            <v>48</v>
          </cell>
        </row>
        <row r="51">
          <cell r="B51">
            <v>17</v>
          </cell>
        </row>
        <row r="52">
          <cell r="B52">
            <v>11</v>
          </cell>
        </row>
        <row r="53">
          <cell r="B53">
            <v>3</v>
          </cell>
        </row>
        <row r="54">
          <cell r="B54">
            <v>11</v>
          </cell>
        </row>
        <row r="55">
          <cell r="B55">
            <v>3</v>
          </cell>
        </row>
        <row r="56">
          <cell r="B56">
            <v>3</v>
          </cell>
        </row>
        <row r="57">
          <cell r="B57">
            <v>10</v>
          </cell>
        </row>
        <row r="58">
          <cell r="B58">
            <v>28</v>
          </cell>
        </row>
        <row r="59">
          <cell r="B59">
            <v>7</v>
          </cell>
        </row>
        <row r="60">
          <cell r="B60">
            <v>10</v>
          </cell>
        </row>
        <row r="61">
          <cell r="B61">
            <v>8</v>
          </cell>
        </row>
        <row r="62">
          <cell r="B62">
            <v>162</v>
          </cell>
        </row>
        <row r="63">
          <cell r="B63">
            <v>305</v>
          </cell>
        </row>
        <row r="64">
          <cell r="B64">
            <v>300</v>
          </cell>
        </row>
        <row r="65">
          <cell r="B65">
            <v>300</v>
          </cell>
        </row>
        <row r="66">
          <cell r="B66">
            <v>200</v>
          </cell>
        </row>
        <row r="67">
          <cell r="B67">
            <v>200</v>
          </cell>
        </row>
        <row r="68">
          <cell r="B68">
            <v>200</v>
          </cell>
        </row>
        <row r="69">
          <cell r="B69">
            <v>1</v>
          </cell>
        </row>
        <row r="70">
          <cell r="B70">
            <v>1</v>
          </cell>
        </row>
        <row r="71">
          <cell r="B71">
            <v>1</v>
          </cell>
        </row>
        <row r="72">
          <cell r="B72">
            <v>1</v>
          </cell>
        </row>
        <row r="73">
          <cell r="B73">
            <v>1</v>
          </cell>
        </row>
        <row r="74">
          <cell r="B74">
            <v>1</v>
          </cell>
        </row>
        <row r="75">
          <cell r="B75">
            <v>1</v>
          </cell>
        </row>
        <row r="76">
          <cell r="B76">
            <v>1</v>
          </cell>
        </row>
        <row r="77">
          <cell r="B77">
            <v>1</v>
          </cell>
        </row>
        <row r="78">
          <cell r="B78">
            <v>1</v>
          </cell>
        </row>
        <row r="79">
          <cell r="B79">
            <v>1</v>
          </cell>
        </row>
        <row r="80">
          <cell r="B80">
            <v>1</v>
          </cell>
        </row>
        <row r="81">
          <cell r="B81">
            <v>1</v>
          </cell>
        </row>
        <row r="82">
          <cell r="B82">
            <v>1</v>
          </cell>
        </row>
        <row r="83">
          <cell r="B83">
            <v>1</v>
          </cell>
        </row>
        <row r="84">
          <cell r="B84">
            <v>1</v>
          </cell>
        </row>
        <row r="85">
          <cell r="B85">
            <v>1</v>
          </cell>
        </row>
        <row r="86">
          <cell r="B86">
            <v>1</v>
          </cell>
        </row>
        <row r="87">
          <cell r="B87">
            <v>1</v>
          </cell>
        </row>
        <row r="88">
          <cell r="B88">
            <v>1</v>
          </cell>
        </row>
        <row r="89">
          <cell r="B89">
            <v>1</v>
          </cell>
        </row>
        <row r="90">
          <cell r="B90">
            <v>1</v>
          </cell>
        </row>
        <row r="91">
          <cell r="B91">
            <v>1</v>
          </cell>
        </row>
        <row r="92">
          <cell r="B92">
            <v>1</v>
          </cell>
        </row>
        <row r="93">
          <cell r="B93">
            <v>1</v>
          </cell>
        </row>
        <row r="94">
          <cell r="B94">
            <v>1</v>
          </cell>
        </row>
        <row r="95">
          <cell r="B95">
            <v>1</v>
          </cell>
        </row>
        <row r="96">
          <cell r="B96">
            <v>1</v>
          </cell>
        </row>
        <row r="97">
          <cell r="B97">
            <v>1</v>
          </cell>
        </row>
        <row r="98">
          <cell r="B98">
            <v>1</v>
          </cell>
        </row>
        <row r="99">
          <cell r="B99">
            <v>1</v>
          </cell>
        </row>
        <row r="100">
          <cell r="B100">
            <v>1</v>
          </cell>
        </row>
        <row r="101">
          <cell r="B101">
            <v>1</v>
          </cell>
        </row>
        <row r="102">
          <cell r="B102">
            <v>1</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tabSelected="1" view="pageBreakPreview" zoomScale="70" zoomScaleNormal="70" zoomScaleSheetLayoutView="70" workbookViewId="0">
      <selection activeCell="J23" sqref="J23"/>
    </sheetView>
  </sheetViews>
  <sheetFormatPr baseColWidth="10" defaultRowHeight="14.25" x14ac:dyDescent="0.2"/>
  <cols>
    <col min="1" max="1" width="47.140625" style="2" customWidth="1"/>
    <col min="2" max="2" width="21.42578125" style="2" customWidth="1"/>
    <col min="3" max="3" width="29.5703125" style="2" customWidth="1"/>
    <col min="4" max="4" width="20.140625" style="2" customWidth="1"/>
    <col min="5" max="5" width="21.42578125" style="2" customWidth="1"/>
    <col min="6" max="6" width="20" style="3" customWidth="1"/>
    <col min="7" max="7" width="17" style="3" customWidth="1"/>
    <col min="8" max="10" width="13.28515625" style="3" bestFit="1" customWidth="1"/>
    <col min="11" max="11" width="11.42578125" style="3"/>
    <col min="12" max="12" width="15.7109375" style="3" customWidth="1"/>
    <col min="13" max="13" width="11.42578125" style="3"/>
    <col min="14" max="14" width="15.28515625" style="3" customWidth="1"/>
    <col min="15" max="16384" width="11.42578125" style="2"/>
  </cols>
  <sheetData>
    <row r="1" spans="1:7" ht="15" x14ac:dyDescent="0.25">
      <c r="A1" s="294" t="s">
        <v>36</v>
      </c>
      <c r="B1" s="294"/>
      <c r="C1" s="294"/>
      <c r="D1" s="294"/>
      <c r="E1" s="294"/>
      <c r="F1" s="294"/>
      <c r="G1" s="294"/>
    </row>
    <row r="4" spans="1:7" ht="15.75" thickBot="1" x14ac:dyDescent="0.3">
      <c r="D4" s="14" t="s">
        <v>1</v>
      </c>
      <c r="F4" s="2"/>
      <c r="G4" s="2"/>
    </row>
    <row r="5" spans="1:7" ht="15.75" customHeight="1" thickBot="1" x14ac:dyDescent="0.25">
      <c r="B5" s="70"/>
      <c r="C5" s="70"/>
      <c r="D5" s="241" t="s">
        <v>2</v>
      </c>
      <c r="E5" s="222"/>
      <c r="F5" s="223"/>
      <c r="G5" s="224"/>
    </row>
    <row r="8" spans="1:7" x14ac:dyDescent="0.2">
      <c r="A8" s="4" t="s">
        <v>15</v>
      </c>
      <c r="B8" s="4"/>
      <c r="C8" s="4"/>
      <c r="D8" s="4"/>
      <c r="E8" s="4"/>
      <c r="F8" s="4"/>
      <c r="G8" s="4" t="s">
        <v>582</v>
      </c>
    </row>
    <row r="10" spans="1:7" ht="14.25" customHeight="1" x14ac:dyDescent="0.2">
      <c r="A10" s="298" t="s">
        <v>584</v>
      </c>
      <c r="B10" s="298"/>
      <c r="C10" s="298"/>
      <c r="D10" s="298"/>
      <c r="E10" s="298"/>
      <c r="F10" s="298"/>
    </row>
    <row r="11" spans="1:7" x14ac:dyDescent="0.2">
      <c r="A11" s="2" t="s">
        <v>388</v>
      </c>
    </row>
    <row r="14" spans="1:7" ht="20.25" thickBot="1" x14ac:dyDescent="0.35">
      <c r="A14" s="146" t="s">
        <v>386</v>
      </c>
      <c r="B14" s="147"/>
      <c r="C14" s="147"/>
      <c r="D14" s="147"/>
      <c r="E14" s="147"/>
      <c r="F14" s="240"/>
      <c r="G14" s="240"/>
    </row>
    <row r="15" spans="1:7" ht="15.75" thickBot="1" x14ac:dyDescent="0.3">
      <c r="A15" s="5" t="s">
        <v>359</v>
      </c>
      <c r="B15" s="6"/>
      <c r="C15" s="6"/>
      <c r="D15" s="6"/>
      <c r="E15" s="6"/>
      <c r="F15" s="6"/>
      <c r="G15" s="6"/>
    </row>
    <row r="17" spans="1:15" ht="32.25" customHeight="1" x14ac:dyDescent="0.2">
      <c r="A17" s="298" t="s">
        <v>21</v>
      </c>
      <c r="B17" s="298"/>
      <c r="C17" s="298"/>
      <c r="D17" s="298"/>
      <c r="E17" s="298"/>
      <c r="F17" s="298"/>
      <c r="G17" s="298"/>
    </row>
    <row r="18" spans="1:15" ht="15" thickBot="1" x14ac:dyDescent="0.25"/>
    <row r="19" spans="1:15" ht="44.25" x14ac:dyDescent="0.2">
      <c r="A19" s="16" t="s">
        <v>17</v>
      </c>
      <c r="B19" s="17" t="s">
        <v>16</v>
      </c>
      <c r="C19" s="17" t="s">
        <v>12</v>
      </c>
      <c r="D19" s="17" t="s">
        <v>19</v>
      </c>
      <c r="E19" s="154" t="s">
        <v>35</v>
      </c>
    </row>
    <row r="20" spans="1:15" x14ac:dyDescent="0.2">
      <c r="A20" s="291" t="s">
        <v>18</v>
      </c>
      <c r="B20" s="292"/>
      <c r="C20" s="292"/>
      <c r="D20" s="292"/>
      <c r="E20" s="293"/>
    </row>
    <row r="21" spans="1:15" ht="42.75" x14ac:dyDescent="0.2">
      <c r="A21" s="53" t="s">
        <v>561</v>
      </c>
      <c r="B21" s="44">
        <v>1</v>
      </c>
      <c r="C21" s="42">
        <v>2617.7199999999998</v>
      </c>
      <c r="D21" s="48"/>
      <c r="E21" s="177">
        <f>B21*D21</f>
        <v>0</v>
      </c>
    </row>
    <row r="22" spans="1:15" x14ac:dyDescent="0.2">
      <c r="A22" s="291" t="s">
        <v>563</v>
      </c>
      <c r="B22" s="292"/>
      <c r="C22" s="292"/>
      <c r="D22" s="292"/>
      <c r="E22" s="293"/>
    </row>
    <row r="23" spans="1:15" ht="42.75" x14ac:dyDescent="0.2">
      <c r="A23" s="53" t="s">
        <v>561</v>
      </c>
      <c r="B23" s="44">
        <v>1</v>
      </c>
      <c r="C23" s="254">
        <v>941.03</v>
      </c>
      <c r="D23" s="48"/>
      <c r="E23" s="177">
        <f>B23*D23</f>
        <v>0</v>
      </c>
    </row>
    <row r="24" spans="1:15" s="12" customFormat="1" ht="15" customHeight="1" x14ac:dyDescent="0.2">
      <c r="A24" s="291" t="s">
        <v>564</v>
      </c>
      <c r="B24" s="292"/>
      <c r="C24" s="292"/>
      <c r="D24" s="292"/>
      <c r="E24" s="293"/>
      <c r="F24" s="252"/>
      <c r="G24" s="252"/>
      <c r="H24" s="252"/>
      <c r="I24" s="252"/>
      <c r="J24" s="252"/>
      <c r="O24" s="11"/>
    </row>
    <row r="25" spans="1:15" s="12" customFormat="1" ht="43.5" thickBot="1" x14ac:dyDescent="0.25">
      <c r="A25" s="157" t="s">
        <v>561</v>
      </c>
      <c r="B25" s="162">
        <v>2</v>
      </c>
      <c r="C25" s="255">
        <v>390.14</v>
      </c>
      <c r="D25" s="167"/>
      <c r="E25" s="180">
        <f>B25*D25</f>
        <v>0</v>
      </c>
      <c r="H25" s="247"/>
      <c r="I25" s="247"/>
      <c r="J25" s="247"/>
      <c r="O25" s="11"/>
    </row>
    <row r="28" spans="1:15" ht="16.5" x14ac:dyDescent="0.2">
      <c r="B28" s="295" t="s">
        <v>409</v>
      </c>
      <c r="C28" s="296"/>
      <c r="D28" s="297"/>
      <c r="E28" s="120">
        <f>E21+E23+E25</f>
        <v>0</v>
      </c>
    </row>
    <row r="29" spans="1:15" ht="16.5" x14ac:dyDescent="0.2">
      <c r="A29" s="20"/>
      <c r="B29" s="295" t="s">
        <v>14</v>
      </c>
      <c r="C29" s="296"/>
      <c r="D29" s="297"/>
      <c r="E29" s="120">
        <f>E30-E28</f>
        <v>0</v>
      </c>
    </row>
    <row r="30" spans="1:15" ht="16.5" x14ac:dyDescent="0.2">
      <c r="B30" s="302" t="s">
        <v>411</v>
      </c>
      <c r="C30" s="303"/>
      <c r="D30" s="304"/>
      <c r="E30" s="121">
        <f>E28*1.21</f>
        <v>0</v>
      </c>
    </row>
    <row r="32" spans="1:15" ht="16.5" x14ac:dyDescent="0.2">
      <c r="B32" s="295" t="s">
        <v>410</v>
      </c>
      <c r="C32" s="296"/>
      <c r="D32" s="297"/>
      <c r="E32" s="46">
        <f>E28*2</f>
        <v>0</v>
      </c>
    </row>
    <row r="33" spans="1:15" ht="16.5" x14ac:dyDescent="0.2">
      <c r="B33" s="295" t="s">
        <v>14</v>
      </c>
      <c r="C33" s="296"/>
      <c r="D33" s="297"/>
      <c r="E33" s="46">
        <f>E34-E32</f>
        <v>0</v>
      </c>
    </row>
    <row r="34" spans="1:15" ht="16.5" x14ac:dyDescent="0.2">
      <c r="B34" s="299" t="s">
        <v>412</v>
      </c>
      <c r="C34" s="300"/>
      <c r="D34" s="301"/>
      <c r="E34" s="47">
        <f>E32*1.21</f>
        <v>0</v>
      </c>
    </row>
    <row r="37" spans="1:15" s="1" customFormat="1" ht="12.75" x14ac:dyDescent="0.2">
      <c r="A37" s="29" t="s">
        <v>11</v>
      </c>
      <c r="F37" s="34"/>
      <c r="G37" s="34"/>
      <c r="H37" s="34"/>
      <c r="I37" s="34"/>
      <c r="J37" s="112"/>
      <c r="K37" s="112"/>
      <c r="L37" s="112"/>
      <c r="M37" s="112"/>
      <c r="N37" s="112"/>
      <c r="O37" s="235"/>
    </row>
    <row r="38" spans="1:15" s="29" customFormat="1" ht="15" x14ac:dyDescent="0.25">
      <c r="A38" s="31" t="s">
        <v>4</v>
      </c>
      <c r="F38" s="18"/>
      <c r="G38" s="218"/>
      <c r="H38" s="219"/>
      <c r="I38" s="18"/>
      <c r="J38" s="35"/>
      <c r="K38" s="35"/>
      <c r="L38" s="35"/>
      <c r="M38" s="35"/>
      <c r="N38" s="35"/>
    </row>
    <row r="39" spans="1:15" ht="15" x14ac:dyDescent="0.25">
      <c r="G39" s="218"/>
      <c r="H39" s="218"/>
      <c r="I39" s="18"/>
    </row>
    <row r="51" spans="5:10" x14ac:dyDescent="0.2">
      <c r="G51" s="2"/>
    </row>
    <row r="52" spans="5:10" x14ac:dyDescent="0.2">
      <c r="E52" s="216"/>
      <c r="F52" s="18"/>
      <c r="G52" s="217"/>
      <c r="H52" s="18"/>
      <c r="I52" s="18"/>
      <c r="J52" s="18"/>
    </row>
    <row r="53" spans="5:10" x14ac:dyDescent="0.2">
      <c r="E53" s="216"/>
      <c r="F53" s="18"/>
      <c r="G53" s="217"/>
      <c r="H53" s="18"/>
      <c r="I53" s="18"/>
      <c r="J53" s="18"/>
    </row>
    <row r="54" spans="5:10" x14ac:dyDescent="0.2">
      <c r="E54" s="216"/>
      <c r="G54" s="217"/>
      <c r="I54" s="18"/>
      <c r="J54" s="18"/>
    </row>
  </sheetData>
  <sheetProtection algorithmName="SHA-512" hashValue="tvPEP8xy8PCydFIN/LRTBy16We+AwbtjqLkoovVlhCFes44rpqrOkQ50AB2gq1mMuMVxENNs04aD+m/ZCtnRxw==" saltValue="Jqh95ioACS6TopAcJ52qgA==" spinCount="100000" sheet="1" objects="1" scenarios="1"/>
  <mergeCells count="12">
    <mergeCell ref="B33:D33"/>
    <mergeCell ref="B34:D34"/>
    <mergeCell ref="B28:D28"/>
    <mergeCell ref="B29:D29"/>
    <mergeCell ref="B30:D30"/>
    <mergeCell ref="A24:E24"/>
    <mergeCell ref="A22:E22"/>
    <mergeCell ref="A1:G1"/>
    <mergeCell ref="B32:D32"/>
    <mergeCell ref="A20:E20"/>
    <mergeCell ref="A17:G17"/>
    <mergeCell ref="A10:F10"/>
  </mergeCells>
  <dataValidations count="1">
    <dataValidation type="decimal" operator="lessThanOrEqual" allowBlank="1" showInputMessage="1" showErrorMessage="1" sqref="D21 D23 D25">
      <formula1>C21</formula1>
    </dataValidation>
  </dataValidations>
  <pageMargins left="0.47244094488188981" right="0.47244094488188981" top="0.47244094488188981" bottom="0.47244094488188981"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view="pageBreakPreview" zoomScale="60" zoomScaleNormal="70" workbookViewId="0">
      <selection activeCell="F35" sqref="F35"/>
    </sheetView>
  </sheetViews>
  <sheetFormatPr baseColWidth="10" defaultRowHeight="14.25" x14ac:dyDescent="0.2"/>
  <cols>
    <col min="1" max="1" width="43.7109375" style="2" customWidth="1"/>
    <col min="2" max="2" width="28.28515625" style="2" customWidth="1"/>
    <col min="3" max="3" width="13.140625" style="2" bestFit="1" customWidth="1"/>
    <col min="4" max="4" width="15.140625" style="2" customWidth="1"/>
    <col min="5" max="5" width="20.140625" style="2" customWidth="1"/>
    <col min="6" max="7" width="22" style="2" customWidth="1"/>
    <col min="8" max="8" width="24.140625" style="2" customWidth="1"/>
    <col min="9" max="9" width="20.7109375" style="2" customWidth="1"/>
    <col min="10" max="10" width="13.7109375" style="2" bestFit="1" customWidth="1"/>
    <col min="11" max="11" width="22" style="2" customWidth="1"/>
    <col min="12" max="12" width="23.42578125" style="3" customWidth="1"/>
    <col min="13" max="13" width="11.85546875" style="3" bestFit="1" customWidth="1"/>
    <col min="14" max="17" width="11.42578125" style="3"/>
    <col min="18" max="18" width="15.7109375" style="3" customWidth="1"/>
    <col min="19" max="19" width="11.42578125" style="3"/>
    <col min="20" max="20" width="15.28515625" style="3" customWidth="1"/>
    <col min="21" max="16384" width="11.42578125" style="2"/>
  </cols>
  <sheetData>
    <row r="1" spans="1:21" ht="15" x14ac:dyDescent="0.25">
      <c r="A1" s="294" t="s">
        <v>36</v>
      </c>
      <c r="B1" s="294"/>
      <c r="C1" s="294"/>
      <c r="D1" s="294"/>
      <c r="E1" s="294"/>
      <c r="F1" s="294"/>
      <c r="G1" s="294"/>
      <c r="H1" s="294"/>
      <c r="I1" s="294"/>
      <c r="J1" s="294"/>
      <c r="K1" s="294"/>
    </row>
    <row r="4" spans="1:21" s="3" customFormat="1" ht="15.75" thickBot="1" x14ac:dyDescent="0.3">
      <c r="A4" s="2"/>
      <c r="B4" s="2"/>
      <c r="C4" s="2"/>
      <c r="D4" s="2"/>
      <c r="E4" s="2"/>
      <c r="F4" s="2"/>
      <c r="G4" s="2"/>
      <c r="H4" s="13" t="s">
        <v>1</v>
      </c>
      <c r="I4" s="2"/>
      <c r="J4" s="2"/>
      <c r="K4" s="2"/>
      <c r="U4" s="2"/>
    </row>
    <row r="5" spans="1:21" s="3" customFormat="1" ht="15.75" customHeight="1" thickBot="1" x14ac:dyDescent="0.25">
      <c r="A5" s="2"/>
      <c r="B5" s="2"/>
      <c r="C5" s="2"/>
      <c r="D5" s="2"/>
      <c r="E5" s="2"/>
      <c r="F5" s="2"/>
      <c r="G5" s="19"/>
      <c r="H5" s="2" t="s">
        <v>2</v>
      </c>
      <c r="I5" s="305"/>
      <c r="J5" s="306"/>
      <c r="K5" s="307"/>
      <c r="U5" s="2"/>
    </row>
    <row r="8" spans="1:21" s="3" customFormat="1" x14ac:dyDescent="0.2">
      <c r="A8" s="4" t="s">
        <v>15</v>
      </c>
      <c r="B8" s="4"/>
      <c r="C8" s="4"/>
      <c r="D8" s="4"/>
      <c r="E8" s="4"/>
      <c r="F8" s="4"/>
      <c r="G8" s="4"/>
      <c r="H8" s="4"/>
      <c r="I8" s="4"/>
      <c r="J8" s="4"/>
      <c r="K8" s="4" t="s">
        <v>582</v>
      </c>
      <c r="U8" s="2"/>
    </row>
    <row r="10" spans="1:21" s="3" customFormat="1" x14ac:dyDescent="0.2">
      <c r="A10" s="298" t="s">
        <v>584</v>
      </c>
      <c r="B10" s="298"/>
      <c r="C10" s="298"/>
      <c r="D10" s="298"/>
      <c r="E10" s="298"/>
      <c r="F10" s="298"/>
      <c r="G10" s="298"/>
      <c r="H10" s="298"/>
      <c r="I10" s="298"/>
      <c r="J10" s="298"/>
      <c r="K10" s="298"/>
      <c r="U10" s="2"/>
    </row>
    <row r="11" spans="1:21" s="3" customFormat="1" x14ac:dyDescent="0.2">
      <c r="A11" s="2" t="s">
        <v>388</v>
      </c>
      <c r="B11" s="2"/>
      <c r="C11" s="2"/>
      <c r="D11" s="2"/>
      <c r="E11" s="2"/>
      <c r="F11" s="2"/>
      <c r="G11" s="2"/>
      <c r="H11" s="2"/>
      <c r="I11" s="2"/>
      <c r="J11" s="2"/>
      <c r="K11" s="2"/>
      <c r="U11" s="2"/>
    </row>
    <row r="13" spans="1:21" s="1" customFormat="1" ht="12.75" x14ac:dyDescent="0.2">
      <c r="A13" s="29"/>
      <c r="B13" s="29"/>
      <c r="C13" s="29"/>
      <c r="L13" s="34"/>
      <c r="M13" s="34"/>
      <c r="N13" s="34"/>
      <c r="O13" s="34"/>
      <c r="P13" s="112"/>
      <c r="Q13" s="112"/>
      <c r="R13" s="112"/>
      <c r="S13" s="112"/>
      <c r="T13" s="112"/>
    </row>
    <row r="14" spans="1:21" ht="20.25" thickBot="1" x14ac:dyDescent="0.35">
      <c r="A14" s="146" t="s">
        <v>386</v>
      </c>
      <c r="B14" s="205"/>
      <c r="C14" s="206"/>
      <c r="D14" s="206"/>
      <c r="E14" s="206"/>
      <c r="F14" s="206"/>
      <c r="G14" s="206"/>
      <c r="H14" s="206"/>
      <c r="I14" s="206"/>
      <c r="J14" s="206"/>
      <c r="K14" s="206"/>
    </row>
    <row r="15" spans="1:21" ht="15.75" thickBot="1" x14ac:dyDescent="0.3">
      <c r="A15" s="5" t="s">
        <v>421</v>
      </c>
      <c r="B15" s="6"/>
      <c r="C15" s="6"/>
      <c r="D15" s="6"/>
      <c r="E15" s="6"/>
      <c r="F15" s="6"/>
      <c r="G15" s="6"/>
      <c r="H15" s="6"/>
      <c r="I15" s="6"/>
      <c r="J15" s="6"/>
      <c r="K15" s="52"/>
    </row>
    <row r="17" spans="1:11" ht="28.5" customHeight="1" x14ac:dyDescent="0.2">
      <c r="A17" s="298" t="s">
        <v>555</v>
      </c>
      <c r="B17" s="298"/>
      <c r="C17" s="298"/>
      <c r="D17" s="298"/>
      <c r="E17" s="298"/>
      <c r="F17" s="298"/>
      <c r="G17" s="298"/>
      <c r="H17" s="298"/>
      <c r="I17" s="298"/>
      <c r="J17" s="298"/>
      <c r="K17" s="298"/>
    </row>
    <row r="18" spans="1:11" ht="15" thickBot="1" x14ac:dyDescent="0.25"/>
    <row r="19" spans="1:11" ht="30" x14ac:dyDescent="0.2">
      <c r="A19" s="61" t="s">
        <v>17</v>
      </c>
      <c r="B19" s="125" t="s">
        <v>415</v>
      </c>
      <c r="C19" s="62" t="s">
        <v>7</v>
      </c>
      <c r="D19" s="273" t="s">
        <v>559</v>
      </c>
      <c r="E19" s="273" t="s">
        <v>560</v>
      </c>
      <c r="F19" s="273" t="s">
        <v>31</v>
      </c>
      <c r="G19" s="277" t="s">
        <v>29</v>
      </c>
      <c r="H19" s="277" t="s">
        <v>30</v>
      </c>
      <c r="I19" s="273" t="s">
        <v>32</v>
      </c>
      <c r="J19" s="277" t="s">
        <v>34</v>
      </c>
      <c r="K19" s="63" t="s">
        <v>33</v>
      </c>
    </row>
    <row r="20" spans="1:11" x14ac:dyDescent="0.2">
      <c r="A20" s="53" t="s">
        <v>455</v>
      </c>
      <c r="B20" s="114">
        <v>5</v>
      </c>
      <c r="C20" s="182" t="s">
        <v>23</v>
      </c>
      <c r="D20" s="105">
        <v>46.5</v>
      </c>
      <c r="E20" s="48"/>
      <c r="F20" s="51">
        <f>B20*E20</f>
        <v>0</v>
      </c>
      <c r="G20" s="106">
        <f t="shared" ref="G20:G25" si="0">F20*1.13-F20</f>
        <v>0</v>
      </c>
      <c r="H20" s="106">
        <f t="shared" ref="H20:H25" si="1">F20*1.06-F20</f>
        <v>0</v>
      </c>
      <c r="I20" s="107">
        <f t="shared" ref="I20:I25" si="2">F20+G20+H20</f>
        <v>0</v>
      </c>
      <c r="J20" s="106">
        <f>K20-I20</f>
        <v>0</v>
      </c>
      <c r="K20" s="108">
        <f>I20*1.21</f>
        <v>0</v>
      </c>
    </row>
    <row r="21" spans="1:11" x14ac:dyDescent="0.2">
      <c r="A21" s="53" t="s">
        <v>456</v>
      </c>
      <c r="B21" s="114">
        <v>10</v>
      </c>
      <c r="C21" s="182" t="s">
        <v>23</v>
      </c>
      <c r="D21" s="105">
        <v>29.57</v>
      </c>
      <c r="E21" s="48"/>
      <c r="F21" s="51">
        <f t="shared" ref="F21:F26" si="3">B21*E21</f>
        <v>0</v>
      </c>
      <c r="G21" s="49">
        <f t="shared" si="0"/>
        <v>0</v>
      </c>
      <c r="H21" s="49">
        <f t="shared" si="1"/>
        <v>0</v>
      </c>
      <c r="I21" s="50">
        <f t="shared" si="2"/>
        <v>0</v>
      </c>
      <c r="J21" s="49">
        <f>K21-I21</f>
        <v>0</v>
      </c>
      <c r="K21" s="54">
        <f>I21*1.21</f>
        <v>0</v>
      </c>
    </row>
    <row r="22" spans="1:11" x14ac:dyDescent="0.2">
      <c r="A22" s="53" t="s">
        <v>457</v>
      </c>
      <c r="B22" s="114">
        <v>10</v>
      </c>
      <c r="C22" s="182" t="s">
        <v>23</v>
      </c>
      <c r="D22" s="105">
        <v>25.36</v>
      </c>
      <c r="E22" s="48"/>
      <c r="F22" s="51">
        <f t="shared" si="3"/>
        <v>0</v>
      </c>
      <c r="G22" s="49">
        <f t="shared" si="0"/>
        <v>0</v>
      </c>
      <c r="H22" s="49">
        <f t="shared" si="1"/>
        <v>0</v>
      </c>
      <c r="I22" s="50">
        <f t="shared" si="2"/>
        <v>0</v>
      </c>
      <c r="J22" s="49">
        <f t="shared" ref="J22:J25" si="4">K22-I22</f>
        <v>0</v>
      </c>
      <c r="K22" s="54">
        <f t="shared" ref="K22:K25" si="5">I22*1.21</f>
        <v>0</v>
      </c>
    </row>
    <row r="23" spans="1:11" ht="28.5" x14ac:dyDescent="0.2">
      <c r="A23" s="53" t="s">
        <v>458</v>
      </c>
      <c r="B23" s="114">
        <v>2</v>
      </c>
      <c r="C23" s="182" t="s">
        <v>24</v>
      </c>
      <c r="D23" s="105">
        <v>910</v>
      </c>
      <c r="E23" s="48"/>
      <c r="F23" s="51">
        <f t="shared" si="3"/>
        <v>0</v>
      </c>
      <c r="G23" s="49">
        <f t="shared" si="0"/>
        <v>0</v>
      </c>
      <c r="H23" s="49">
        <f t="shared" si="1"/>
        <v>0</v>
      </c>
      <c r="I23" s="50">
        <f t="shared" si="2"/>
        <v>0</v>
      </c>
      <c r="J23" s="49">
        <f t="shared" si="4"/>
        <v>0</v>
      </c>
      <c r="K23" s="54">
        <f t="shared" si="5"/>
        <v>0</v>
      </c>
    </row>
    <row r="24" spans="1:11" ht="28.5" x14ac:dyDescent="0.2">
      <c r="A24" s="53" t="s">
        <v>424</v>
      </c>
      <c r="B24" s="114">
        <f>2*2</f>
        <v>4</v>
      </c>
      <c r="C24" s="182" t="s">
        <v>24</v>
      </c>
      <c r="D24" s="105">
        <f>1724.14/2</f>
        <v>862.07</v>
      </c>
      <c r="E24" s="48"/>
      <c r="F24" s="51">
        <f t="shared" si="3"/>
        <v>0</v>
      </c>
      <c r="G24" s="49">
        <f t="shared" si="0"/>
        <v>0</v>
      </c>
      <c r="H24" s="49">
        <f t="shared" si="1"/>
        <v>0</v>
      </c>
      <c r="I24" s="50">
        <f t="shared" si="2"/>
        <v>0</v>
      </c>
      <c r="J24" s="49">
        <f t="shared" si="4"/>
        <v>0</v>
      </c>
      <c r="K24" s="54">
        <f t="shared" si="5"/>
        <v>0</v>
      </c>
    </row>
    <row r="25" spans="1:11" ht="42.75" x14ac:dyDescent="0.2">
      <c r="A25" s="53" t="s">
        <v>423</v>
      </c>
      <c r="B25" s="114">
        <v>12</v>
      </c>
      <c r="C25" s="182" t="s">
        <v>24</v>
      </c>
      <c r="D25" s="105">
        <f>974.78/12</f>
        <v>81.23</v>
      </c>
      <c r="E25" s="48"/>
      <c r="F25" s="51">
        <f t="shared" si="3"/>
        <v>0</v>
      </c>
      <c r="G25" s="49">
        <f t="shared" si="0"/>
        <v>0</v>
      </c>
      <c r="H25" s="49">
        <f t="shared" si="1"/>
        <v>0</v>
      </c>
      <c r="I25" s="50">
        <f t="shared" si="2"/>
        <v>0</v>
      </c>
      <c r="J25" s="49">
        <f t="shared" si="4"/>
        <v>0</v>
      </c>
      <c r="K25" s="54">
        <f t="shared" si="5"/>
        <v>0</v>
      </c>
    </row>
    <row r="26" spans="1:11" ht="72" thickBot="1" x14ac:dyDescent="0.25">
      <c r="A26" s="283" t="s">
        <v>601</v>
      </c>
      <c r="B26" s="284">
        <v>476</v>
      </c>
      <c r="C26" s="285" t="s">
        <v>428</v>
      </c>
      <c r="D26" s="286">
        <f>44.75*1.15</f>
        <v>51.46</v>
      </c>
      <c r="E26" s="167"/>
      <c r="F26" s="287">
        <f t="shared" si="3"/>
        <v>0</v>
      </c>
      <c r="G26" s="288">
        <f t="shared" ref="G26" si="6">F26*1.13-F26</f>
        <v>0</v>
      </c>
      <c r="H26" s="288">
        <f t="shared" ref="H26" si="7">F26*1.06-F26</f>
        <v>0</v>
      </c>
      <c r="I26" s="289">
        <f t="shared" ref="I26" si="8">F26+G26+H26</f>
        <v>0</v>
      </c>
      <c r="J26" s="288">
        <f t="shared" ref="J26" si="9">K26-I26</f>
        <v>0</v>
      </c>
      <c r="K26" s="290">
        <f t="shared" ref="K26" si="10">I26*1.21</f>
        <v>0</v>
      </c>
    </row>
    <row r="29" spans="1:11" ht="16.5" x14ac:dyDescent="0.2">
      <c r="H29" s="309" t="s">
        <v>410</v>
      </c>
      <c r="I29" s="309"/>
      <c r="J29" s="309"/>
      <c r="K29" s="46">
        <f>SUM(I20:I26)</f>
        <v>0</v>
      </c>
    </row>
    <row r="30" spans="1:11" ht="16.5" x14ac:dyDescent="0.2">
      <c r="H30" s="309" t="s">
        <v>14</v>
      </c>
      <c r="I30" s="309"/>
      <c r="J30" s="309"/>
      <c r="K30" s="46">
        <f>K31-K29</f>
        <v>0</v>
      </c>
    </row>
    <row r="31" spans="1:11" ht="16.5" x14ac:dyDescent="0.2">
      <c r="H31" s="308" t="s">
        <v>412</v>
      </c>
      <c r="I31" s="308"/>
      <c r="J31" s="308"/>
      <c r="K31" s="47">
        <f>K29*1.21</f>
        <v>0</v>
      </c>
    </row>
    <row r="32" spans="1:11" x14ac:dyDescent="0.2">
      <c r="G32" s="3"/>
      <c r="H32" s="3"/>
      <c r="I32" s="3"/>
      <c r="J32" s="3"/>
      <c r="K32" s="3"/>
    </row>
    <row r="33" spans="1:15" s="1" customFormat="1" ht="12.75" x14ac:dyDescent="0.2">
      <c r="A33" s="29" t="s">
        <v>558</v>
      </c>
      <c r="F33" s="34"/>
      <c r="G33" s="34"/>
      <c r="H33" s="34"/>
      <c r="I33" s="34"/>
      <c r="J33" s="112"/>
      <c r="K33" s="112"/>
      <c r="L33" s="112"/>
      <c r="M33" s="112"/>
      <c r="N33" s="112"/>
      <c r="O33" s="235"/>
    </row>
    <row r="34" spans="1:15" s="29" customFormat="1" ht="15" x14ac:dyDescent="0.25">
      <c r="A34" s="31" t="s">
        <v>4</v>
      </c>
      <c r="F34" s="18"/>
      <c r="G34" s="218"/>
      <c r="H34" s="219"/>
      <c r="I34" s="18"/>
      <c r="J34" s="35"/>
      <c r="K34" s="35"/>
      <c r="L34" s="35"/>
      <c r="M34" s="35"/>
      <c r="N34" s="35"/>
    </row>
    <row r="40" spans="1:15" x14ac:dyDescent="0.2">
      <c r="A40" s="298"/>
      <c r="B40" s="298"/>
      <c r="C40" s="298"/>
      <c r="D40" s="298"/>
      <c r="E40" s="298"/>
      <c r="F40" s="298"/>
    </row>
  </sheetData>
  <sheetProtection algorithmName="SHA-512" hashValue="oGevdvcwBwOZKBxrlY61+2FN5lbgA+31H2VyycEkI5HbWmvoEkIAEB0PDWGfCeMvFlaWaTTXWyJUHd+zY5Pbtg==" saltValue="Tmj51VVaAITDFI2sMfk4Ew==" spinCount="100000" sheet="1" objects="1" scenarios="1"/>
  <mergeCells count="8">
    <mergeCell ref="A1:K1"/>
    <mergeCell ref="A10:K10"/>
    <mergeCell ref="I5:K5"/>
    <mergeCell ref="A40:F40"/>
    <mergeCell ref="H31:J31"/>
    <mergeCell ref="A17:K17"/>
    <mergeCell ref="H29:J29"/>
    <mergeCell ref="H30:J30"/>
  </mergeCells>
  <dataValidations count="1">
    <dataValidation type="decimal" operator="lessThanOrEqual" allowBlank="1" showInputMessage="1" showErrorMessage="1" sqref="E20:E26">
      <formula1>D20</formula1>
    </dataValidation>
  </dataValidations>
  <pageMargins left="0.70866141732283472" right="0.70866141732283472" top="0.74803149606299213" bottom="0.74803149606299213" header="0.31496062992125984" footer="0.31496062992125984"/>
  <pageSetup paperSize="9" scale="5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view="pageBreakPreview" topLeftCell="A2" zoomScaleNormal="100" zoomScaleSheetLayoutView="100" workbookViewId="0">
      <selection activeCell="M16" sqref="M16"/>
    </sheetView>
  </sheetViews>
  <sheetFormatPr baseColWidth="10" defaultRowHeight="14.25" x14ac:dyDescent="0.2"/>
  <cols>
    <col min="1" max="16384" width="11.42578125" style="2"/>
  </cols>
  <sheetData>
    <row r="1" spans="1:9" ht="15" x14ac:dyDescent="0.25">
      <c r="A1" s="311" t="s">
        <v>36</v>
      </c>
      <c r="B1" s="311"/>
      <c r="C1" s="311"/>
      <c r="D1" s="311"/>
      <c r="E1" s="311"/>
      <c r="F1" s="311"/>
      <c r="G1" s="311"/>
      <c r="H1" s="311"/>
      <c r="I1" s="55"/>
    </row>
    <row r="2" spans="1:9" ht="15" x14ac:dyDescent="0.25">
      <c r="A2" s="56"/>
      <c r="B2" s="56"/>
      <c r="C2" s="56"/>
      <c r="D2" s="56"/>
      <c r="E2" s="56"/>
      <c r="F2" s="56"/>
      <c r="G2" s="56"/>
      <c r="H2" s="56"/>
      <c r="I2" s="55"/>
    </row>
    <row r="4" spans="1:9" ht="15.75" thickBot="1" x14ac:dyDescent="0.3">
      <c r="B4" s="21"/>
      <c r="C4" s="13" t="s">
        <v>1</v>
      </c>
    </row>
    <row r="5" spans="1:9" ht="15" thickBot="1" x14ac:dyDescent="0.25">
      <c r="C5" s="2" t="s">
        <v>2</v>
      </c>
      <c r="E5" s="67"/>
      <c r="F5" s="68"/>
      <c r="G5" s="68"/>
      <c r="H5" s="69"/>
    </row>
    <row r="6" spans="1:9" x14ac:dyDescent="0.2">
      <c r="A6" s="70"/>
      <c r="B6" s="70"/>
      <c r="C6" s="70"/>
      <c r="D6" s="70"/>
      <c r="E6" s="70"/>
      <c r="F6" s="70"/>
      <c r="G6" s="70"/>
    </row>
    <row r="7" spans="1:9" x14ac:dyDescent="0.2">
      <c r="A7" s="70"/>
      <c r="B7" s="70"/>
      <c r="C7" s="70"/>
      <c r="D7" s="70"/>
      <c r="E7" s="70"/>
      <c r="F7" s="70"/>
      <c r="G7" s="70"/>
    </row>
    <row r="8" spans="1:9" x14ac:dyDescent="0.2">
      <c r="A8" s="71" t="s">
        <v>37</v>
      </c>
      <c r="B8" s="71"/>
      <c r="C8" s="71"/>
      <c r="D8" s="71"/>
      <c r="E8" s="71"/>
      <c r="F8" s="71"/>
      <c r="G8" s="71"/>
      <c r="H8" s="4" t="s">
        <v>582</v>
      </c>
    </row>
    <row r="9" spans="1:9" ht="15" thickBot="1" x14ac:dyDescent="0.25">
      <c r="A9" s="70"/>
      <c r="B9" s="70"/>
      <c r="C9" s="70"/>
      <c r="D9" s="70"/>
      <c r="E9" s="70"/>
      <c r="F9" s="70"/>
      <c r="G9" s="70"/>
    </row>
    <row r="10" spans="1:9" ht="15.75" thickBot="1" x14ac:dyDescent="0.3">
      <c r="A10" s="72" t="s">
        <v>8</v>
      </c>
      <c r="B10" s="73"/>
      <c r="C10" s="73"/>
      <c r="D10" s="73"/>
      <c r="E10" s="73"/>
      <c r="F10" s="73"/>
      <c r="G10" s="74"/>
    </row>
    <row r="11" spans="1:9" s="11" customFormat="1" ht="15" x14ac:dyDescent="0.25">
      <c r="A11" s="75"/>
      <c r="B11" s="75"/>
      <c r="C11" s="75"/>
      <c r="D11" s="75"/>
      <c r="E11" s="75"/>
      <c r="F11" s="75"/>
      <c r="G11" s="76"/>
    </row>
    <row r="12" spans="1:9" ht="28.5" customHeight="1" x14ac:dyDescent="0.2">
      <c r="A12" s="312" t="s">
        <v>584</v>
      </c>
      <c r="B12" s="312"/>
      <c r="C12" s="312"/>
      <c r="D12" s="312"/>
      <c r="E12" s="312"/>
      <c r="F12" s="312"/>
      <c r="G12" s="312"/>
    </row>
    <row r="13" spans="1:9" x14ac:dyDescent="0.2">
      <c r="A13" s="2" t="s">
        <v>388</v>
      </c>
      <c r="B13" s="70"/>
      <c r="C13" s="70"/>
      <c r="D13" s="70"/>
      <c r="E13" s="70"/>
      <c r="F13" s="70"/>
      <c r="G13" s="70"/>
    </row>
    <row r="14" spans="1:9" x14ac:dyDescent="0.2">
      <c r="A14" s="70"/>
      <c r="B14" s="70"/>
      <c r="C14" s="70"/>
      <c r="D14" s="70"/>
      <c r="E14" s="70"/>
      <c r="F14" s="70"/>
      <c r="G14" s="70"/>
    </row>
    <row r="15" spans="1:9" x14ac:dyDescent="0.2">
      <c r="A15" s="70"/>
      <c r="B15" s="70"/>
      <c r="C15" s="70"/>
      <c r="D15" s="70"/>
      <c r="E15" s="70"/>
      <c r="F15" s="70"/>
      <c r="G15" s="70"/>
    </row>
    <row r="16" spans="1:9" ht="75.75" customHeight="1" x14ac:dyDescent="0.2">
      <c r="A16" s="310" t="s">
        <v>382</v>
      </c>
      <c r="B16" s="310"/>
      <c r="C16" s="310"/>
      <c r="D16" s="310"/>
      <c r="E16" s="310"/>
      <c r="F16" s="310"/>
      <c r="G16" s="310"/>
    </row>
    <row r="17" spans="1:8" x14ac:dyDescent="0.2">
      <c r="A17" s="70"/>
      <c r="B17" s="70"/>
      <c r="C17" s="70"/>
      <c r="D17" s="70"/>
      <c r="E17" s="70"/>
      <c r="F17" s="70"/>
      <c r="G17" s="70"/>
    </row>
    <row r="18" spans="1:8" x14ac:dyDescent="0.2">
      <c r="A18" s="70"/>
      <c r="B18" s="70"/>
      <c r="C18" s="70"/>
      <c r="D18" s="70"/>
      <c r="E18" s="70"/>
      <c r="F18" s="70"/>
      <c r="G18" s="70"/>
    </row>
    <row r="19" spans="1:8" ht="57.75" customHeight="1" x14ac:dyDescent="0.2">
      <c r="A19" s="312" t="s">
        <v>537</v>
      </c>
      <c r="B19" s="312"/>
      <c r="C19" s="312"/>
      <c r="D19" s="312"/>
      <c r="E19" s="312"/>
      <c r="F19" s="312"/>
      <c r="G19" s="312"/>
    </row>
    <row r="20" spans="1:8" x14ac:dyDescent="0.2">
      <c r="A20" s="40"/>
      <c r="B20" s="41"/>
      <c r="C20" s="40"/>
      <c r="D20" s="40"/>
      <c r="E20" s="40"/>
      <c r="F20" s="40"/>
      <c r="G20" s="40"/>
    </row>
    <row r="21" spans="1:8" ht="45.75" customHeight="1" x14ac:dyDescent="0.2">
      <c r="A21" s="310" t="s">
        <v>22</v>
      </c>
      <c r="B21" s="310"/>
      <c r="C21" s="310"/>
      <c r="D21" s="310"/>
      <c r="E21" s="310"/>
      <c r="F21" s="310"/>
      <c r="G21" s="310"/>
    </row>
    <row r="22" spans="1:8" x14ac:dyDescent="0.2">
      <c r="A22" s="70"/>
      <c r="B22" s="70"/>
      <c r="C22" s="70"/>
      <c r="D22" s="70"/>
      <c r="E22" s="70"/>
      <c r="F22" s="70"/>
      <c r="G22" s="70"/>
    </row>
    <row r="23" spans="1:8" x14ac:dyDescent="0.2">
      <c r="A23" s="70"/>
      <c r="B23" s="70"/>
      <c r="C23" s="70"/>
      <c r="D23" s="70"/>
      <c r="E23" s="70"/>
      <c r="F23" s="70"/>
      <c r="G23" s="70"/>
    </row>
    <row r="24" spans="1:8" x14ac:dyDescent="0.2">
      <c r="A24" s="70"/>
      <c r="B24" s="70"/>
      <c r="C24" s="70"/>
      <c r="D24" s="70"/>
      <c r="E24" s="70"/>
      <c r="F24" s="70"/>
      <c r="G24" s="70"/>
    </row>
    <row r="25" spans="1:8" x14ac:dyDescent="0.2">
      <c r="A25" s="70"/>
      <c r="B25" s="70"/>
      <c r="C25" s="70"/>
      <c r="D25" s="70"/>
      <c r="E25" s="70"/>
      <c r="F25" s="70"/>
      <c r="G25" s="70"/>
    </row>
    <row r="26" spans="1:8" ht="28.5" customHeight="1" x14ac:dyDescent="0.2">
      <c r="A26" s="310" t="s">
        <v>10</v>
      </c>
      <c r="B26" s="310"/>
      <c r="C26" s="310"/>
      <c r="D26" s="310"/>
      <c r="E26" s="310"/>
      <c r="F26" s="310"/>
      <c r="G26" s="310"/>
      <c r="H26" s="40"/>
    </row>
    <row r="28" spans="1:8" x14ac:dyDescent="0.2">
      <c r="B28" s="9" t="s">
        <v>9</v>
      </c>
    </row>
  </sheetData>
  <sheetProtection algorithmName="SHA-512" hashValue="f+J85GUp9K8GG9UglDV7aNUCL4I7c3oYWDh8LBiYnwPKoXe3ekZUZG/z09AYatmzXIK58t0zROmQU6ybynMmqw==" saltValue="KnF9BODyu4++fdmyfBylfw==" spinCount="100000" sheet="1" objects="1" scenarios="1"/>
  <mergeCells count="6">
    <mergeCell ref="A26:G26"/>
    <mergeCell ref="A1:H1"/>
    <mergeCell ref="A16:G16"/>
    <mergeCell ref="A21:G21"/>
    <mergeCell ref="A19:G19"/>
    <mergeCell ref="A12:G12"/>
  </mergeCells>
  <pageMargins left="0.70866141732283472" right="0.70866141732283472" top="0.74803149606299213" bottom="0.74803149606299213"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view="pageBreakPreview" zoomScale="60" zoomScaleNormal="100" workbookViewId="0">
      <selection activeCell="L26" sqref="L26"/>
    </sheetView>
  </sheetViews>
  <sheetFormatPr baseColWidth="10" defaultRowHeight="14.25" x14ac:dyDescent="0.2"/>
  <cols>
    <col min="1" max="1" width="11.42578125" style="2"/>
    <col min="2" max="2" width="57" style="2" customWidth="1"/>
    <col min="3" max="3" width="19.7109375" style="2" customWidth="1"/>
    <col min="4" max="4" width="18.7109375" style="2" customWidth="1"/>
    <col min="5" max="5" width="17.42578125" style="2" customWidth="1"/>
    <col min="6" max="6" width="11.42578125" style="32"/>
    <col min="7" max="8" width="11.42578125" style="2"/>
    <col min="9" max="9" width="11.42578125" style="2" hidden="1" customWidth="1"/>
    <col min="10" max="16384" width="11.42578125" style="2"/>
  </cols>
  <sheetData>
    <row r="1" spans="1:9" ht="15" customHeight="1" x14ac:dyDescent="0.2">
      <c r="A1" s="316" t="s">
        <v>36</v>
      </c>
      <c r="B1" s="316"/>
      <c r="C1" s="316"/>
      <c r="D1" s="316"/>
      <c r="E1" s="316"/>
      <c r="F1" s="57"/>
      <c r="G1" s="57"/>
      <c r="H1" s="57"/>
      <c r="I1" s="57"/>
    </row>
    <row r="2" spans="1:9" ht="15" customHeight="1" x14ac:dyDescent="0.2">
      <c r="A2" s="56"/>
      <c r="B2" s="56"/>
      <c r="C2" s="56"/>
      <c r="D2" s="56"/>
      <c r="E2" s="56"/>
      <c r="F2" s="57"/>
      <c r="G2" s="57"/>
      <c r="H2" s="57"/>
      <c r="I2" s="57"/>
    </row>
    <row r="4" spans="1:9" ht="15.75" thickBot="1" x14ac:dyDescent="0.3">
      <c r="B4" s="14" t="s">
        <v>1</v>
      </c>
    </row>
    <row r="5" spans="1:9" ht="15" thickBot="1" x14ac:dyDescent="0.25">
      <c r="B5" s="15" t="s">
        <v>2</v>
      </c>
      <c r="C5" s="305"/>
      <c r="D5" s="306"/>
      <c r="E5" s="307"/>
      <c r="F5" s="33"/>
    </row>
    <row r="8" spans="1:9" x14ac:dyDescent="0.2">
      <c r="A8" s="4" t="s">
        <v>38</v>
      </c>
      <c r="B8" s="4"/>
      <c r="C8" s="4"/>
      <c r="D8" s="4"/>
      <c r="E8" s="4" t="s">
        <v>582</v>
      </c>
    </row>
    <row r="12" spans="1:9" ht="20.25" thickBot="1" x14ac:dyDescent="0.35">
      <c r="A12" s="146" t="s">
        <v>386</v>
      </c>
      <c r="B12" s="206"/>
      <c r="C12" s="206"/>
      <c r="D12" s="206"/>
      <c r="E12" s="206"/>
    </row>
    <row r="13" spans="1:9" ht="45.75" thickBot="1" x14ac:dyDescent="0.3">
      <c r="A13" s="313" t="s">
        <v>379</v>
      </c>
      <c r="B13" s="314"/>
      <c r="C13" s="39"/>
      <c r="D13" s="39" t="s">
        <v>3</v>
      </c>
      <c r="E13" s="192" t="str">
        <f>C28</f>
        <v>Només es pot assenyalar una casella</v>
      </c>
    </row>
    <row r="14" spans="1:9" ht="15" x14ac:dyDescent="0.25">
      <c r="A14" s="22"/>
      <c r="B14" s="22"/>
      <c r="C14" s="22"/>
      <c r="D14" s="22"/>
      <c r="E14" s="12"/>
    </row>
    <row r="15" spans="1:9" ht="28.5" customHeight="1" x14ac:dyDescent="0.2">
      <c r="A15" s="298" t="s">
        <v>584</v>
      </c>
      <c r="B15" s="298"/>
      <c r="C15" s="298"/>
      <c r="D15" s="298"/>
      <c r="E15" s="298"/>
    </row>
    <row r="16" spans="1:9" x14ac:dyDescent="0.2">
      <c r="A16" s="2" t="s">
        <v>388</v>
      </c>
    </row>
    <row r="18" spans="1:9" ht="65.25" customHeight="1" x14ac:dyDescent="0.25">
      <c r="A18" s="315" t="s">
        <v>380</v>
      </c>
      <c r="B18" s="315"/>
      <c r="C18" s="315"/>
      <c r="D18" s="315"/>
      <c r="E18" s="315"/>
    </row>
    <row r="21" spans="1:9" ht="30.75" customHeight="1" x14ac:dyDescent="0.25">
      <c r="A21" s="298" t="s">
        <v>571</v>
      </c>
      <c r="B21" s="298"/>
      <c r="C21" s="298"/>
      <c r="D21" s="298"/>
      <c r="E21" s="298"/>
    </row>
    <row r="22" spans="1:9" ht="15" thickBot="1" x14ac:dyDescent="0.25"/>
    <row r="23" spans="1:9" ht="57.75" thickBot="1" x14ac:dyDescent="0.25">
      <c r="B23" s="184" t="s">
        <v>573</v>
      </c>
      <c r="C23" s="127" t="s">
        <v>572</v>
      </c>
      <c r="D23" s="185" t="s">
        <v>574</v>
      </c>
      <c r="E23" s="10"/>
      <c r="G23" s="3"/>
      <c r="H23" s="3"/>
    </row>
    <row r="24" spans="1:9" x14ac:dyDescent="0.2">
      <c r="B24" s="7" t="s">
        <v>442</v>
      </c>
      <c r="C24" s="36"/>
      <c r="D24" s="23">
        <v>0</v>
      </c>
      <c r="E24" s="25"/>
      <c r="G24" s="3"/>
      <c r="H24" s="220"/>
      <c r="I24" s="190">
        <f>IF(C24&lt;&gt;"",1,0)</f>
        <v>0</v>
      </c>
    </row>
    <row r="25" spans="1:9" x14ac:dyDescent="0.2">
      <c r="B25" s="65" t="s">
        <v>443</v>
      </c>
      <c r="C25" s="38"/>
      <c r="D25" s="27">
        <v>2</v>
      </c>
      <c r="E25" s="25"/>
      <c r="G25" s="3"/>
      <c r="H25" s="220"/>
      <c r="I25" s="190">
        <f t="shared" ref="I25:I27" si="0">IF(C25&lt;&gt;"",1,0)</f>
        <v>0</v>
      </c>
    </row>
    <row r="26" spans="1:9" x14ac:dyDescent="0.2">
      <c r="B26" s="65" t="s">
        <v>444</v>
      </c>
      <c r="C26" s="38"/>
      <c r="D26" s="27">
        <v>5</v>
      </c>
      <c r="E26" s="25"/>
      <c r="G26" s="3"/>
      <c r="H26" s="220"/>
      <c r="I26" s="190">
        <f t="shared" si="0"/>
        <v>0</v>
      </c>
    </row>
    <row r="27" spans="1:9" ht="15" thickBot="1" x14ac:dyDescent="0.25">
      <c r="B27" s="8" t="s">
        <v>445</v>
      </c>
      <c r="C27" s="37"/>
      <c r="D27" s="24">
        <v>10</v>
      </c>
      <c r="E27" s="25"/>
      <c r="G27" s="3"/>
      <c r="H27" s="220"/>
      <c r="I27" s="190">
        <f t="shared" si="0"/>
        <v>0</v>
      </c>
    </row>
    <row r="28" spans="1:9" s="186" customFormat="1" ht="45" customHeight="1" thickBot="1" x14ac:dyDescent="0.3">
      <c r="B28" s="187" t="s">
        <v>0</v>
      </c>
      <c r="C28" s="193" t="str">
        <f>IF(I28=1,IF(C26="",0,D26)+IF(C25="",0,D25)+IF(C24="",0,D24)+IF(C27="",0,D27),"Només es pot assenyalar una casella")</f>
        <v>Només es pot assenyalar una casella</v>
      </c>
      <c r="D28" s="128"/>
      <c r="E28" s="188"/>
      <c r="F28" s="189"/>
      <c r="G28" s="128"/>
      <c r="H28" s="188"/>
      <c r="I28" s="191">
        <f>SUM(I24:I27)</f>
        <v>0</v>
      </c>
    </row>
    <row r="29" spans="1:9" x14ac:dyDescent="0.2">
      <c r="G29" s="3"/>
      <c r="H29" s="3"/>
    </row>
    <row r="31" spans="1:9" x14ac:dyDescent="0.2">
      <c r="A31" s="31" t="s">
        <v>4</v>
      </c>
      <c r="B31" s="30"/>
    </row>
    <row r="34" spans="2:2" x14ac:dyDescent="0.2">
      <c r="B34" s="9" t="s">
        <v>6</v>
      </c>
    </row>
  </sheetData>
  <sheetProtection algorithmName="SHA-512" hashValue="M9hPMCsAXzHdcr+hTa2oDSaPY/WhFR83mLPCfkuAI25oEpUp1Ffao2MmF922p2OEKi3yB5yz+P6a86cCAe9ZIw==" saltValue="rCj5vIMR3H7BaqLyNZK2ZA==" spinCount="100000" sheet="1" objects="1" scenarios="1"/>
  <mergeCells count="6">
    <mergeCell ref="A13:B13"/>
    <mergeCell ref="A15:E15"/>
    <mergeCell ref="A18:E18"/>
    <mergeCell ref="A21:E21"/>
    <mergeCell ref="A1:E1"/>
    <mergeCell ref="C5:E5"/>
  </mergeCells>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view="pageBreakPreview" zoomScaleNormal="100" zoomScaleSheetLayoutView="100" workbookViewId="0">
      <selection activeCell="A13" sqref="A13"/>
    </sheetView>
  </sheetViews>
  <sheetFormatPr baseColWidth="10" defaultRowHeight="14.25" x14ac:dyDescent="0.2"/>
  <cols>
    <col min="1" max="16384" width="11.42578125" style="2"/>
  </cols>
  <sheetData>
    <row r="1" spans="1:7" x14ac:dyDescent="0.2">
      <c r="A1" s="311" t="s">
        <v>36</v>
      </c>
      <c r="B1" s="311"/>
      <c r="C1" s="311"/>
      <c r="D1" s="311"/>
      <c r="E1" s="311"/>
      <c r="F1" s="311"/>
      <c r="G1" s="311"/>
    </row>
    <row r="2" spans="1:7" x14ac:dyDescent="0.2">
      <c r="A2" s="56"/>
      <c r="B2" s="56"/>
      <c r="C2" s="56"/>
      <c r="D2" s="56"/>
      <c r="E2" s="56"/>
      <c r="F2" s="56"/>
      <c r="G2" s="56"/>
    </row>
    <row r="4" spans="1:7" ht="15.75" thickBot="1" x14ac:dyDescent="0.3">
      <c r="B4" s="21"/>
      <c r="D4" s="14" t="s">
        <v>1</v>
      </c>
    </row>
    <row r="5" spans="1:7" ht="15" thickBot="1" x14ac:dyDescent="0.25">
      <c r="D5" s="15" t="s">
        <v>2</v>
      </c>
      <c r="E5" s="67"/>
      <c r="F5" s="68"/>
      <c r="G5" s="69"/>
    </row>
    <row r="6" spans="1:7" x14ac:dyDescent="0.2">
      <c r="A6" s="70"/>
      <c r="B6" s="70"/>
      <c r="C6" s="70"/>
      <c r="D6" s="70"/>
      <c r="E6" s="70"/>
      <c r="F6" s="70"/>
      <c r="G6" s="70"/>
    </row>
    <row r="7" spans="1:7" x14ac:dyDescent="0.2">
      <c r="A7" s="70"/>
      <c r="B7" s="70"/>
      <c r="C7" s="70"/>
      <c r="D7" s="70"/>
      <c r="E7" s="70"/>
      <c r="F7" s="70"/>
      <c r="G7" s="70"/>
    </row>
    <row r="8" spans="1:7" x14ac:dyDescent="0.2">
      <c r="A8" s="71" t="s">
        <v>39</v>
      </c>
      <c r="B8" s="71"/>
      <c r="C8" s="71"/>
      <c r="D8" s="71"/>
      <c r="E8" s="71"/>
      <c r="F8" s="71"/>
      <c r="G8" s="4" t="s">
        <v>582</v>
      </c>
    </row>
    <row r="9" spans="1:7" ht="15" thickBot="1" x14ac:dyDescent="0.25">
      <c r="A9" s="70"/>
      <c r="B9" s="70"/>
      <c r="C9" s="70"/>
      <c r="D9" s="70"/>
      <c r="E9" s="70"/>
      <c r="F9" s="70"/>
      <c r="G9" s="70"/>
    </row>
    <row r="10" spans="1:7" ht="15.75" thickBot="1" x14ac:dyDescent="0.3">
      <c r="A10" s="72" t="s">
        <v>8</v>
      </c>
      <c r="B10" s="73"/>
      <c r="C10" s="73"/>
      <c r="D10" s="73"/>
      <c r="E10" s="73"/>
      <c r="F10" s="73"/>
      <c r="G10" s="74"/>
    </row>
    <row r="11" spans="1:7" s="11" customFormat="1" ht="15" x14ac:dyDescent="0.25">
      <c r="A11" s="75"/>
      <c r="B11" s="75"/>
      <c r="C11" s="75"/>
      <c r="D11" s="75"/>
      <c r="E11" s="75"/>
      <c r="F11" s="75"/>
      <c r="G11" s="76"/>
    </row>
    <row r="12" spans="1:7" ht="28.5" customHeight="1" x14ac:dyDescent="0.2">
      <c r="A12" s="312" t="s">
        <v>584</v>
      </c>
      <c r="B12" s="312"/>
      <c r="C12" s="312"/>
      <c r="D12" s="312"/>
      <c r="E12" s="312"/>
      <c r="F12" s="312"/>
      <c r="G12" s="312"/>
    </row>
    <row r="13" spans="1:7" x14ac:dyDescent="0.2">
      <c r="A13" s="2" t="s">
        <v>388</v>
      </c>
      <c r="B13" s="70"/>
      <c r="C13" s="70"/>
      <c r="D13" s="70"/>
      <c r="E13" s="70"/>
      <c r="F13" s="70"/>
      <c r="G13" s="70"/>
    </row>
    <row r="14" spans="1:7" x14ac:dyDescent="0.2">
      <c r="A14" s="70"/>
      <c r="B14" s="70"/>
      <c r="C14" s="70"/>
      <c r="D14" s="70"/>
      <c r="E14" s="70"/>
      <c r="F14" s="70"/>
      <c r="G14" s="70"/>
    </row>
    <row r="15" spans="1:7" x14ac:dyDescent="0.2">
      <c r="A15" s="70"/>
      <c r="B15" s="70"/>
      <c r="C15" s="70"/>
      <c r="D15" s="70"/>
      <c r="E15" s="70"/>
      <c r="F15" s="70"/>
      <c r="G15" s="70"/>
    </row>
    <row r="16" spans="1:7" ht="73.5" customHeight="1" x14ac:dyDescent="0.2">
      <c r="A16" s="310" t="s">
        <v>381</v>
      </c>
      <c r="B16" s="310"/>
      <c r="C16" s="310"/>
      <c r="D16" s="310"/>
      <c r="E16" s="310"/>
      <c r="F16" s="310"/>
      <c r="G16" s="310"/>
    </row>
    <row r="17" spans="1:7" x14ac:dyDescent="0.2">
      <c r="A17" s="70"/>
      <c r="B17" s="70"/>
      <c r="C17" s="70"/>
      <c r="D17" s="70"/>
      <c r="E17" s="70"/>
      <c r="F17" s="70"/>
      <c r="G17" s="70"/>
    </row>
    <row r="18" spans="1:7" x14ac:dyDescent="0.2">
      <c r="A18" s="70"/>
      <c r="B18" s="70"/>
      <c r="C18" s="70"/>
      <c r="D18" s="70"/>
      <c r="E18" s="70"/>
      <c r="F18" s="70"/>
      <c r="G18" s="70"/>
    </row>
    <row r="19" spans="1:7" ht="63" customHeight="1" x14ac:dyDescent="0.2">
      <c r="A19" s="310" t="s">
        <v>40</v>
      </c>
      <c r="B19" s="310"/>
      <c r="C19" s="310"/>
      <c r="D19" s="310"/>
      <c r="E19" s="310"/>
      <c r="F19" s="310"/>
      <c r="G19" s="310"/>
    </row>
    <row r="20" spans="1:7" x14ac:dyDescent="0.2">
      <c r="A20" s="70"/>
      <c r="B20" s="70"/>
      <c r="C20" s="70"/>
      <c r="D20" s="70"/>
      <c r="E20" s="70"/>
      <c r="F20" s="70"/>
      <c r="G20" s="70"/>
    </row>
    <row r="21" spans="1:7" x14ac:dyDescent="0.2">
      <c r="A21" s="70"/>
      <c r="B21" s="70"/>
      <c r="C21" s="70"/>
      <c r="D21" s="70"/>
      <c r="E21" s="70"/>
      <c r="F21" s="70"/>
      <c r="G21" s="70"/>
    </row>
    <row r="22" spans="1:7" x14ac:dyDescent="0.2">
      <c r="A22" s="317" t="s">
        <v>13</v>
      </c>
      <c r="B22" s="317"/>
      <c r="C22" s="317"/>
      <c r="D22" s="317"/>
      <c r="E22" s="317"/>
      <c r="F22" s="317"/>
      <c r="G22" s="317"/>
    </row>
    <row r="23" spans="1:7" x14ac:dyDescent="0.2">
      <c r="A23" s="70"/>
      <c r="B23" s="70"/>
      <c r="C23" s="70"/>
      <c r="D23" s="70"/>
      <c r="E23" s="70"/>
      <c r="F23" s="70"/>
      <c r="G23" s="70"/>
    </row>
    <row r="24" spans="1:7" x14ac:dyDescent="0.2">
      <c r="A24" s="70"/>
      <c r="B24" s="77" t="s">
        <v>6</v>
      </c>
      <c r="C24" s="70"/>
      <c r="D24" s="70"/>
      <c r="E24" s="70"/>
      <c r="F24" s="70"/>
      <c r="G24" s="70"/>
    </row>
    <row r="25" spans="1:7" x14ac:dyDescent="0.2">
      <c r="A25" s="70"/>
      <c r="B25" s="70"/>
      <c r="C25" s="70"/>
      <c r="D25" s="70"/>
      <c r="E25" s="70"/>
      <c r="F25" s="70"/>
      <c r="G25" s="70"/>
    </row>
    <row r="26" spans="1:7" x14ac:dyDescent="0.2">
      <c r="A26" s="70"/>
      <c r="B26" s="70"/>
      <c r="C26" s="70"/>
      <c r="D26" s="70"/>
      <c r="E26" s="70"/>
      <c r="F26" s="70"/>
      <c r="G26" s="70"/>
    </row>
    <row r="27" spans="1:7" x14ac:dyDescent="0.2">
      <c r="A27" s="70"/>
      <c r="B27" s="70"/>
      <c r="C27" s="70"/>
      <c r="D27" s="70"/>
      <c r="E27" s="70"/>
      <c r="F27" s="70"/>
      <c r="G27" s="70"/>
    </row>
    <row r="28" spans="1:7" x14ac:dyDescent="0.2">
      <c r="A28" s="70"/>
      <c r="B28" s="70"/>
      <c r="C28" s="70"/>
      <c r="D28" s="70"/>
      <c r="E28" s="70"/>
      <c r="F28" s="70"/>
      <c r="G28" s="70"/>
    </row>
  </sheetData>
  <sheetProtection algorithmName="SHA-512" hashValue="+xGZk9p5ABBcO75Ilovg80wAOKs1xs7N5K1645dXwmvl4ZauU4nINENqThEa8heNf1xCGPPwQddhzA5MXe2/kA==" saltValue="UfTnXVQqNzChDX6vAwGuHg==" spinCount="100000" sheet="1" objects="1" scenarios="1"/>
  <mergeCells count="5">
    <mergeCell ref="A16:G16"/>
    <mergeCell ref="A19:G19"/>
    <mergeCell ref="A12:G12"/>
    <mergeCell ref="A1:G1"/>
    <mergeCell ref="A22:G2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zoomScale="85" zoomScaleNormal="85" workbookViewId="0">
      <selection activeCell="A11" sqref="A11"/>
    </sheetView>
  </sheetViews>
  <sheetFormatPr baseColWidth="10" defaultRowHeight="14.25" x14ac:dyDescent="0.2"/>
  <cols>
    <col min="1" max="1" width="13.28515625" style="2" customWidth="1"/>
    <col min="2" max="2" width="69.28515625" style="2" customWidth="1"/>
    <col min="3" max="3" width="25.140625" style="2" customWidth="1"/>
    <col min="4" max="4" width="20.140625" style="2" customWidth="1"/>
    <col min="5" max="11" width="11.42578125" style="3"/>
    <col min="12" max="12" width="15.7109375" style="3" customWidth="1"/>
    <col min="13" max="13" width="11.42578125" style="3"/>
    <col min="14" max="14" width="15.28515625" style="3" customWidth="1"/>
    <col min="15" max="16384" width="11.42578125" style="2"/>
  </cols>
  <sheetData>
    <row r="1" spans="1:5" x14ac:dyDescent="0.2">
      <c r="A1" s="318" t="s">
        <v>36</v>
      </c>
      <c r="B1" s="318"/>
      <c r="C1" s="318"/>
      <c r="D1" s="318"/>
      <c r="E1" s="318"/>
    </row>
    <row r="2" spans="1:5" x14ac:dyDescent="0.2">
      <c r="A2" s="70"/>
      <c r="B2" s="70"/>
      <c r="C2" s="70"/>
      <c r="D2" s="70"/>
      <c r="E2" s="78"/>
    </row>
    <row r="3" spans="1:5" x14ac:dyDescent="0.2">
      <c r="A3" s="70"/>
      <c r="B3" s="70"/>
      <c r="C3" s="70"/>
      <c r="D3" s="70"/>
      <c r="E3" s="78"/>
    </row>
    <row r="4" spans="1:5" ht="15" x14ac:dyDescent="0.25">
      <c r="A4" s="70"/>
      <c r="B4" s="79"/>
      <c r="C4" s="78"/>
      <c r="D4" s="78"/>
      <c r="E4" s="78"/>
    </row>
    <row r="5" spans="1:5" x14ac:dyDescent="0.2">
      <c r="A5" s="70"/>
      <c r="B5" s="80"/>
      <c r="C5" s="81"/>
      <c r="D5" s="81"/>
      <c r="E5" s="78"/>
    </row>
    <row r="6" spans="1:5" x14ac:dyDescent="0.2">
      <c r="A6" s="70"/>
      <c r="B6" s="78"/>
      <c r="C6" s="78"/>
      <c r="D6" s="78"/>
      <c r="E6" s="78"/>
    </row>
    <row r="7" spans="1:5" x14ac:dyDescent="0.2">
      <c r="A7" s="70"/>
      <c r="B7" s="70"/>
      <c r="C7" s="70"/>
      <c r="D7" s="70"/>
      <c r="E7" s="78"/>
    </row>
    <row r="8" spans="1:5" x14ac:dyDescent="0.2">
      <c r="A8" s="71" t="s">
        <v>41</v>
      </c>
      <c r="B8" s="71"/>
      <c r="C8" s="71"/>
      <c r="D8" s="71"/>
      <c r="E8" s="71"/>
    </row>
    <row r="9" spans="1:5" x14ac:dyDescent="0.2">
      <c r="A9" s="70"/>
      <c r="B9" s="70"/>
      <c r="C9" s="70"/>
      <c r="D9" s="70"/>
      <c r="E9" s="78"/>
    </row>
    <row r="10" spans="1:5" x14ac:dyDescent="0.2">
      <c r="A10" s="312" t="s">
        <v>584</v>
      </c>
      <c r="B10" s="312"/>
      <c r="C10" s="312"/>
      <c r="D10" s="312"/>
      <c r="E10" s="312"/>
    </row>
    <row r="11" spans="1:5" x14ac:dyDescent="0.2">
      <c r="A11" s="2" t="s">
        <v>388</v>
      </c>
      <c r="B11" s="70"/>
      <c r="C11" s="70"/>
      <c r="D11" s="70"/>
      <c r="E11" s="70"/>
    </row>
    <row r="12" spans="1:5" x14ac:dyDescent="0.2">
      <c r="B12" s="70"/>
      <c r="C12" s="70"/>
      <c r="D12" s="70"/>
      <c r="E12" s="78"/>
    </row>
    <row r="13" spans="1:5" x14ac:dyDescent="0.2">
      <c r="A13" s="70"/>
      <c r="B13" s="70"/>
      <c r="C13" s="70"/>
      <c r="D13" s="70"/>
      <c r="E13" s="78"/>
    </row>
    <row r="14" spans="1:5" ht="15" thickBot="1" x14ac:dyDescent="0.25"/>
    <row r="15" spans="1:5" ht="15.75" thickBot="1" x14ac:dyDescent="0.3">
      <c r="A15" s="72" t="s">
        <v>389</v>
      </c>
      <c r="B15" s="73"/>
      <c r="C15" s="73"/>
      <c r="D15" s="82"/>
    </row>
    <row r="16" spans="1:5" x14ac:dyDescent="0.2">
      <c r="A16" s="70"/>
      <c r="B16" s="70"/>
      <c r="C16" s="70"/>
      <c r="D16" s="70"/>
    </row>
    <row r="17" spans="1:4" ht="31.5" customHeight="1" x14ac:dyDescent="0.25">
      <c r="A17" s="312" t="s">
        <v>577</v>
      </c>
      <c r="B17" s="312"/>
      <c r="C17" s="312"/>
      <c r="D17" s="312"/>
    </row>
    <row r="18" spans="1:4" ht="15" thickBot="1" x14ac:dyDescent="0.25">
      <c r="A18" s="70"/>
      <c r="B18" s="70"/>
      <c r="C18" s="70"/>
      <c r="D18" s="70"/>
    </row>
    <row r="19" spans="1:4" ht="24.95" customHeight="1" thickBot="1" x14ac:dyDescent="0.25">
      <c r="A19" s="70"/>
      <c r="B19" s="83" t="s">
        <v>17</v>
      </c>
      <c r="C19" s="84" t="s">
        <v>16</v>
      </c>
      <c r="D19" s="85"/>
    </row>
    <row r="20" spans="1:4" ht="24.95" customHeight="1" x14ac:dyDescent="0.2">
      <c r="A20" s="70"/>
      <c r="B20" s="116" t="s">
        <v>417</v>
      </c>
      <c r="C20" s="117">
        <v>34</v>
      </c>
      <c r="D20" s="86"/>
    </row>
    <row r="21" spans="1:4" ht="24.95" customHeight="1" x14ac:dyDescent="0.2">
      <c r="A21" s="70"/>
      <c r="B21" s="87" t="s">
        <v>416</v>
      </c>
      <c r="C21" s="88">
        <v>28</v>
      </c>
      <c r="D21" s="86"/>
    </row>
    <row r="22" spans="1:4" ht="24.95" customHeight="1" x14ac:dyDescent="0.2">
      <c r="A22" s="70"/>
      <c r="B22" s="87" t="s">
        <v>418</v>
      </c>
      <c r="C22" s="88">
        <v>1</v>
      </c>
      <c r="D22" s="86"/>
    </row>
    <row r="23" spans="1:4" ht="24.95" customHeight="1" x14ac:dyDescent="0.2">
      <c r="A23" s="70"/>
      <c r="B23" s="129" t="s">
        <v>420</v>
      </c>
      <c r="C23" s="130">
        <v>1</v>
      </c>
      <c r="D23" s="86"/>
    </row>
    <row r="24" spans="1:4" ht="24.95" customHeight="1" thickBot="1" x14ac:dyDescent="0.25">
      <c r="A24" s="70"/>
      <c r="B24" s="89" t="s">
        <v>419</v>
      </c>
      <c r="C24" s="115">
        <v>1</v>
      </c>
      <c r="D24" s="86"/>
    </row>
  </sheetData>
  <sheetProtection algorithmName="SHA-512" hashValue="Cebx/fbOmwH10xJdKXjIU9KzpKC2Yrv3oqC7FJXWE4gGM/kwjmKHCGjJQ8zj1Sx9Wo8lGPgzVhD4OgP/yvsLLg==" saltValue="3jEzCYvRbWaifoE1kgKw2g==" spinCount="100000" sheet="1" objects="1" scenarios="1"/>
  <mergeCells count="3">
    <mergeCell ref="A17:D17"/>
    <mergeCell ref="A1:E1"/>
    <mergeCell ref="A10:E10"/>
  </mergeCells>
  <pageMargins left="0.7" right="0.7" top="0.75" bottom="0.75" header="0.3" footer="0.3"/>
  <pageSetup paperSize="9" scale="6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view="pageBreakPreview" zoomScaleNormal="115" zoomScaleSheetLayoutView="100" workbookViewId="0">
      <selection activeCell="I5" sqref="I5"/>
    </sheetView>
  </sheetViews>
  <sheetFormatPr baseColWidth="10" defaultRowHeight="15" x14ac:dyDescent="0.25"/>
  <cols>
    <col min="1" max="1" width="6.5703125" customWidth="1"/>
    <col min="2" max="2" width="7.7109375" customWidth="1"/>
    <col min="3" max="3" width="9.140625" customWidth="1"/>
    <col min="4" max="4" width="39.42578125" bestFit="1" customWidth="1"/>
    <col min="5" max="5" width="46.7109375" bestFit="1" customWidth="1"/>
    <col min="6" max="8" width="14.7109375" customWidth="1"/>
    <col min="9" max="9" width="39.5703125" customWidth="1"/>
  </cols>
  <sheetData>
    <row r="1" spans="1:9" s="2" customFormat="1" x14ac:dyDescent="0.25">
      <c r="A1" s="294" t="s">
        <v>36</v>
      </c>
      <c r="B1" s="294"/>
      <c r="C1" s="294"/>
      <c r="D1" s="294"/>
      <c r="E1" s="294"/>
      <c r="F1" s="294"/>
      <c r="G1" s="294"/>
      <c r="H1" s="294"/>
      <c r="I1" s="294"/>
    </row>
    <row r="2" spans="1:9" s="2" customFormat="1" ht="14.25" x14ac:dyDescent="0.2">
      <c r="F2" s="3"/>
      <c r="G2" s="3"/>
      <c r="H2" s="3"/>
    </row>
    <row r="3" spans="1:9" s="2" customFormat="1" ht="14.25" x14ac:dyDescent="0.2">
      <c r="F3" s="3"/>
      <c r="G3" s="3"/>
      <c r="H3" s="3"/>
    </row>
    <row r="4" spans="1:9" s="2" customFormat="1" x14ac:dyDescent="0.25">
      <c r="D4" s="58"/>
      <c r="E4" s="3"/>
      <c r="F4" s="3"/>
      <c r="G4" s="3"/>
      <c r="H4" s="3"/>
    </row>
    <row r="5" spans="1:9" s="2" customFormat="1" ht="15.75" customHeight="1" x14ac:dyDescent="0.2">
      <c r="D5" s="26"/>
      <c r="E5" s="59"/>
      <c r="F5" s="3"/>
      <c r="G5" s="3"/>
      <c r="H5" s="3"/>
    </row>
    <row r="6" spans="1:9" s="2" customFormat="1" ht="14.25" x14ac:dyDescent="0.2">
      <c r="F6" s="3"/>
      <c r="G6" s="3"/>
      <c r="H6" s="3"/>
    </row>
    <row r="7" spans="1:9" s="2" customFormat="1" ht="14.25" x14ac:dyDescent="0.2">
      <c r="F7" s="3"/>
      <c r="G7" s="3"/>
      <c r="H7" s="3"/>
    </row>
    <row r="8" spans="1:9" s="2" customFormat="1" ht="14.25" x14ac:dyDescent="0.2">
      <c r="A8" s="4" t="s">
        <v>425</v>
      </c>
      <c r="B8" s="4"/>
      <c r="C8" s="4"/>
      <c r="D8" s="4"/>
      <c r="E8" s="4"/>
      <c r="F8" s="4"/>
      <c r="G8" s="4"/>
      <c r="H8" s="4"/>
      <c r="I8" s="4"/>
    </row>
    <row r="9" spans="1:9" s="2" customFormat="1" ht="14.25" x14ac:dyDescent="0.2">
      <c r="F9" s="3"/>
      <c r="G9" s="3"/>
      <c r="H9" s="3"/>
    </row>
    <row r="10" spans="1:9" s="2" customFormat="1" ht="14.25" x14ac:dyDescent="0.2">
      <c r="A10" s="298" t="s">
        <v>584</v>
      </c>
      <c r="B10" s="298"/>
      <c r="C10" s="298"/>
      <c r="D10" s="298"/>
      <c r="E10" s="298"/>
      <c r="F10" s="298"/>
      <c r="G10" s="3"/>
      <c r="H10" s="3"/>
    </row>
    <row r="11" spans="1:9" s="2" customFormat="1" ht="14.25" x14ac:dyDescent="0.2">
      <c r="A11" s="2" t="s">
        <v>388</v>
      </c>
    </row>
    <row r="12" spans="1:9" s="2" customFormat="1" ht="14.25" x14ac:dyDescent="0.2">
      <c r="F12" s="3"/>
      <c r="G12" s="3"/>
      <c r="H12" s="3"/>
    </row>
    <row r="13" spans="1:9" s="2" customFormat="1" ht="14.25" x14ac:dyDescent="0.2">
      <c r="F13" s="3"/>
      <c r="G13" s="3"/>
      <c r="H13" s="3"/>
    </row>
    <row r="14" spans="1:9" s="2" customFormat="1" x14ac:dyDescent="0.25">
      <c r="A14" s="321" t="s">
        <v>426</v>
      </c>
      <c r="B14" s="322"/>
      <c r="C14" s="322"/>
      <c r="D14" s="322"/>
      <c r="E14" s="322"/>
      <c r="F14" s="322"/>
      <c r="G14" s="322"/>
      <c r="H14" s="322"/>
      <c r="I14" s="322"/>
    </row>
    <row r="15" spans="1:9" s="2" customFormat="1" ht="14.25" x14ac:dyDescent="0.2">
      <c r="F15" s="3"/>
      <c r="G15" s="3"/>
      <c r="H15" s="3"/>
    </row>
    <row r="16" spans="1:9" s="2" customFormat="1" ht="23.25" customHeight="1" x14ac:dyDescent="0.2">
      <c r="A16" s="298" t="s">
        <v>585</v>
      </c>
      <c r="B16" s="298"/>
      <c r="C16" s="298"/>
      <c r="D16" s="298"/>
      <c r="E16" s="298"/>
      <c r="F16" s="298"/>
      <c r="G16" s="298"/>
      <c r="H16" s="298"/>
      <c r="I16" s="298"/>
    </row>
    <row r="17" spans="2:9" ht="15.75" thickBot="1" x14ac:dyDescent="0.3"/>
    <row r="18" spans="2:9" ht="15.75" thickBot="1" x14ac:dyDescent="0.3">
      <c r="B18" s="90" t="s">
        <v>44</v>
      </c>
      <c r="C18" s="91" t="s">
        <v>123</v>
      </c>
      <c r="D18" s="91" t="s">
        <v>42</v>
      </c>
      <c r="E18" s="91" t="s">
        <v>43</v>
      </c>
      <c r="F18" s="92" t="s">
        <v>385</v>
      </c>
      <c r="G18" s="194" t="s">
        <v>386</v>
      </c>
      <c r="H18" s="194" t="s">
        <v>387</v>
      </c>
      <c r="I18" s="93" t="s">
        <v>450</v>
      </c>
    </row>
    <row r="19" spans="2:9" x14ac:dyDescent="0.25">
      <c r="B19" s="198" t="s">
        <v>45</v>
      </c>
      <c r="C19" s="199" t="s">
        <v>168</v>
      </c>
      <c r="D19" s="200" t="s">
        <v>319</v>
      </c>
      <c r="E19" s="200" t="s">
        <v>247</v>
      </c>
      <c r="F19" s="201" t="s">
        <v>5</v>
      </c>
      <c r="G19" s="202"/>
      <c r="H19" s="201" t="s">
        <v>5</v>
      </c>
      <c r="I19" s="203" t="s">
        <v>586</v>
      </c>
    </row>
    <row r="20" spans="2:9" x14ac:dyDescent="0.25">
      <c r="B20" s="94" t="s">
        <v>46</v>
      </c>
      <c r="C20" s="95" t="s">
        <v>126</v>
      </c>
      <c r="D20" s="96" t="s">
        <v>127</v>
      </c>
      <c r="E20" s="96" t="s">
        <v>248</v>
      </c>
      <c r="F20" s="97" t="s">
        <v>5</v>
      </c>
      <c r="G20" s="195"/>
      <c r="H20" s="196" t="s">
        <v>5</v>
      </c>
      <c r="I20" s="204"/>
    </row>
    <row r="21" spans="2:9" x14ac:dyDescent="0.25">
      <c r="B21" s="94" t="s">
        <v>47</v>
      </c>
      <c r="C21" s="98" t="s">
        <v>135</v>
      </c>
      <c r="D21" s="96" t="s">
        <v>234</v>
      </c>
      <c r="E21" s="96" t="s">
        <v>249</v>
      </c>
      <c r="F21" s="97" t="s">
        <v>5</v>
      </c>
      <c r="G21" s="195"/>
      <c r="H21" s="196" t="s">
        <v>5</v>
      </c>
      <c r="I21" s="204"/>
    </row>
    <row r="22" spans="2:9" ht="26.25" x14ac:dyDescent="0.25">
      <c r="B22" s="94" t="s">
        <v>48</v>
      </c>
      <c r="C22" s="98" t="s">
        <v>178</v>
      </c>
      <c r="D22" s="96" t="s">
        <v>320</v>
      </c>
      <c r="E22" s="96" t="s">
        <v>250</v>
      </c>
      <c r="F22" s="97" t="s">
        <v>5</v>
      </c>
      <c r="G22" s="195"/>
      <c r="H22" s="195"/>
      <c r="I22" s="204"/>
    </row>
    <row r="23" spans="2:9" x14ac:dyDescent="0.25">
      <c r="B23" s="242"/>
      <c r="C23" s="98" t="s">
        <v>153</v>
      </c>
      <c r="D23" s="99" t="s">
        <v>553</v>
      </c>
      <c r="E23" s="99" t="s">
        <v>247</v>
      </c>
      <c r="F23" s="101"/>
      <c r="G23" s="196" t="s">
        <v>5</v>
      </c>
      <c r="H23" s="195"/>
      <c r="I23" s="244"/>
    </row>
    <row r="24" spans="2:9" ht="26.25" x14ac:dyDescent="0.25">
      <c r="B24" s="94" t="s">
        <v>49</v>
      </c>
      <c r="C24" s="98" t="s">
        <v>191</v>
      </c>
      <c r="D24" s="96" t="s">
        <v>233</v>
      </c>
      <c r="E24" s="96" t="s">
        <v>251</v>
      </c>
      <c r="F24" s="97" t="s">
        <v>5</v>
      </c>
      <c r="G24" s="195"/>
      <c r="H24" s="195"/>
      <c r="I24" s="204"/>
    </row>
    <row r="25" spans="2:9" ht="26.25" x14ac:dyDescent="0.25">
      <c r="B25" s="94" t="s">
        <v>50</v>
      </c>
      <c r="C25" s="98" t="s">
        <v>185</v>
      </c>
      <c r="D25" s="96" t="s">
        <v>321</v>
      </c>
      <c r="E25" s="96" t="s">
        <v>252</v>
      </c>
      <c r="F25" s="97" t="s">
        <v>5</v>
      </c>
      <c r="G25" s="195"/>
      <c r="H25" s="196" t="s">
        <v>5</v>
      </c>
      <c r="I25" s="204"/>
    </row>
    <row r="26" spans="2:9" x14ac:dyDescent="0.25">
      <c r="B26" s="94" t="s">
        <v>51</v>
      </c>
      <c r="C26" s="98" t="s">
        <v>190</v>
      </c>
      <c r="D26" s="96" t="s">
        <v>232</v>
      </c>
      <c r="E26" s="96" t="s">
        <v>253</v>
      </c>
      <c r="F26" s="97" t="s">
        <v>5</v>
      </c>
      <c r="G26" s="195"/>
      <c r="H26" s="196" t="s">
        <v>5</v>
      </c>
      <c r="I26" s="204"/>
    </row>
    <row r="27" spans="2:9" ht="26.25" x14ac:dyDescent="0.25">
      <c r="B27" s="94" t="s">
        <v>52</v>
      </c>
      <c r="C27" s="98" t="s">
        <v>169</v>
      </c>
      <c r="D27" s="96" t="s">
        <v>322</v>
      </c>
      <c r="E27" s="96" t="s">
        <v>254</v>
      </c>
      <c r="F27" s="97" t="s">
        <v>5</v>
      </c>
      <c r="G27" s="195"/>
      <c r="H27" s="196" t="s">
        <v>5</v>
      </c>
      <c r="I27" s="204"/>
    </row>
    <row r="28" spans="2:9" ht="26.25" x14ac:dyDescent="0.25">
      <c r="B28" s="94" t="s">
        <v>53</v>
      </c>
      <c r="C28" s="98" t="s">
        <v>182</v>
      </c>
      <c r="D28" s="96" t="s">
        <v>231</v>
      </c>
      <c r="E28" s="96" t="s">
        <v>256</v>
      </c>
      <c r="F28" s="97" t="s">
        <v>5</v>
      </c>
      <c r="G28" s="195"/>
      <c r="H28" s="196" t="s">
        <v>5</v>
      </c>
      <c r="I28" s="204"/>
    </row>
    <row r="29" spans="2:9" ht="26.25" x14ac:dyDescent="0.25">
      <c r="B29" s="94" t="s">
        <v>54</v>
      </c>
      <c r="C29" s="98" t="s">
        <v>170</v>
      </c>
      <c r="D29" s="96" t="s">
        <v>230</v>
      </c>
      <c r="E29" s="96" t="s">
        <v>257</v>
      </c>
      <c r="F29" s="97" t="s">
        <v>5</v>
      </c>
      <c r="G29" s="195"/>
      <c r="H29" s="196" t="s">
        <v>5</v>
      </c>
      <c r="I29" s="204"/>
    </row>
    <row r="30" spans="2:9" ht="26.25" x14ac:dyDescent="0.25">
      <c r="B30" s="94" t="s">
        <v>55</v>
      </c>
      <c r="C30" s="98" t="s">
        <v>158</v>
      </c>
      <c r="D30" s="96" t="s">
        <v>323</v>
      </c>
      <c r="E30" s="96" t="s">
        <v>258</v>
      </c>
      <c r="F30" s="97" t="s">
        <v>5</v>
      </c>
      <c r="G30" s="195"/>
      <c r="H30" s="196" t="s">
        <v>5</v>
      </c>
      <c r="I30" s="204"/>
    </row>
    <row r="31" spans="2:9" x14ac:dyDescent="0.25">
      <c r="B31" s="94" t="s">
        <v>56</v>
      </c>
      <c r="C31" s="98" t="s">
        <v>161</v>
      </c>
      <c r="D31" s="96" t="s">
        <v>229</v>
      </c>
      <c r="E31" s="96" t="s">
        <v>259</v>
      </c>
      <c r="F31" s="97" t="s">
        <v>5</v>
      </c>
      <c r="G31" s="195"/>
      <c r="H31" s="196" t="s">
        <v>5</v>
      </c>
      <c r="I31" s="204"/>
    </row>
    <row r="32" spans="2:9" ht="26.25" x14ac:dyDescent="0.25">
      <c r="B32" s="94" t="s">
        <v>57</v>
      </c>
      <c r="C32" s="98" t="s">
        <v>151</v>
      </c>
      <c r="D32" s="96" t="s">
        <v>324</v>
      </c>
      <c r="E32" s="96" t="s">
        <v>260</v>
      </c>
      <c r="F32" s="97" t="s">
        <v>5</v>
      </c>
      <c r="G32" s="195"/>
      <c r="H32" s="196" t="s">
        <v>5</v>
      </c>
      <c r="I32" s="204"/>
    </row>
    <row r="33" spans="2:9" ht="26.25" x14ac:dyDescent="0.25">
      <c r="B33" s="94" t="s">
        <v>58</v>
      </c>
      <c r="C33" s="98" t="s">
        <v>194</v>
      </c>
      <c r="D33" s="96" t="s">
        <v>195</v>
      </c>
      <c r="E33" s="96" t="s">
        <v>261</v>
      </c>
      <c r="F33" s="97" t="s">
        <v>5</v>
      </c>
      <c r="G33" s="195"/>
      <c r="H33" s="196" t="s">
        <v>5</v>
      </c>
      <c r="I33" s="204"/>
    </row>
    <row r="34" spans="2:9" ht="26.25" x14ac:dyDescent="0.25">
      <c r="B34" s="94" t="s">
        <v>59</v>
      </c>
      <c r="C34" s="100" t="s">
        <v>128</v>
      </c>
      <c r="D34" s="96" t="s">
        <v>325</v>
      </c>
      <c r="E34" s="96" t="s">
        <v>262</v>
      </c>
      <c r="F34" s="97" t="s">
        <v>5</v>
      </c>
      <c r="G34" s="195"/>
      <c r="H34" s="195"/>
      <c r="I34" s="204"/>
    </row>
    <row r="35" spans="2:9" x14ac:dyDescent="0.25">
      <c r="B35" s="94" t="s">
        <v>60</v>
      </c>
      <c r="C35" s="98" t="s">
        <v>139</v>
      </c>
      <c r="D35" s="96" t="s">
        <v>228</v>
      </c>
      <c r="E35" s="96" t="s">
        <v>263</v>
      </c>
      <c r="F35" s="97" t="s">
        <v>5</v>
      </c>
      <c r="G35" s="195"/>
      <c r="H35" s="196" t="s">
        <v>5</v>
      </c>
      <c r="I35" s="204"/>
    </row>
    <row r="36" spans="2:9" x14ac:dyDescent="0.25">
      <c r="B36" s="94" t="s">
        <v>61</v>
      </c>
      <c r="C36" s="98" t="s">
        <v>176</v>
      </c>
      <c r="D36" s="96" t="s">
        <v>235</v>
      </c>
      <c r="E36" s="96" t="s">
        <v>264</v>
      </c>
      <c r="F36" s="97" t="s">
        <v>5</v>
      </c>
      <c r="G36" s="195"/>
      <c r="H36" s="195"/>
      <c r="I36" s="204"/>
    </row>
    <row r="37" spans="2:9" x14ac:dyDescent="0.25">
      <c r="B37" s="94" t="s">
        <v>62</v>
      </c>
      <c r="C37" s="98" t="s">
        <v>177</v>
      </c>
      <c r="D37" s="96" t="s">
        <v>227</v>
      </c>
      <c r="E37" s="96" t="s">
        <v>265</v>
      </c>
      <c r="F37" s="97" t="s">
        <v>5</v>
      </c>
      <c r="G37" s="195"/>
      <c r="H37" s="195"/>
      <c r="I37" s="204"/>
    </row>
    <row r="38" spans="2:9" x14ac:dyDescent="0.25">
      <c r="B38" s="94" t="s">
        <v>63</v>
      </c>
      <c r="C38" s="98" t="s">
        <v>200</v>
      </c>
      <c r="D38" s="96" t="s">
        <v>326</v>
      </c>
      <c r="E38" s="96" t="s">
        <v>266</v>
      </c>
      <c r="F38" s="97" t="s">
        <v>5</v>
      </c>
      <c r="G38" s="195"/>
      <c r="H38" s="196" t="s">
        <v>5</v>
      </c>
      <c r="I38" s="204"/>
    </row>
    <row r="39" spans="2:9" x14ac:dyDescent="0.25">
      <c r="B39" s="94" t="s">
        <v>64</v>
      </c>
      <c r="C39" s="98" t="s">
        <v>204</v>
      </c>
      <c r="D39" s="96" t="s">
        <v>446</v>
      </c>
      <c r="E39" s="96" t="s">
        <v>267</v>
      </c>
      <c r="F39" s="97" t="s">
        <v>5</v>
      </c>
      <c r="G39" s="195"/>
      <c r="H39" s="196" t="s">
        <v>5</v>
      </c>
      <c r="I39" s="204"/>
    </row>
    <row r="40" spans="2:9" x14ac:dyDescent="0.25">
      <c r="B40" s="94" t="s">
        <v>65</v>
      </c>
      <c r="C40" s="98" t="s">
        <v>203</v>
      </c>
      <c r="D40" s="96" t="s">
        <v>226</v>
      </c>
      <c r="E40" s="96" t="s">
        <v>268</v>
      </c>
      <c r="F40" s="97" t="s">
        <v>5</v>
      </c>
      <c r="G40" s="195"/>
      <c r="H40" s="195"/>
      <c r="I40" s="204"/>
    </row>
    <row r="41" spans="2:9" ht="26.25" x14ac:dyDescent="0.25">
      <c r="B41" s="94" t="s">
        <v>66</v>
      </c>
      <c r="C41" s="98" t="s">
        <v>162</v>
      </c>
      <c r="D41" s="96" t="s">
        <v>327</v>
      </c>
      <c r="E41" s="96" t="s">
        <v>269</v>
      </c>
      <c r="F41" s="97" t="s">
        <v>5</v>
      </c>
      <c r="G41" s="195"/>
      <c r="H41" s="195"/>
      <c r="I41" s="204"/>
    </row>
    <row r="42" spans="2:9" ht="26.25" x14ac:dyDescent="0.25">
      <c r="B42" s="94" t="s">
        <v>67</v>
      </c>
      <c r="C42" s="98" t="s">
        <v>159</v>
      </c>
      <c r="D42" s="96" t="s">
        <v>225</v>
      </c>
      <c r="E42" s="96" t="s">
        <v>270</v>
      </c>
      <c r="F42" s="97" t="s">
        <v>5</v>
      </c>
      <c r="G42" s="195"/>
      <c r="H42" s="196" t="s">
        <v>5</v>
      </c>
      <c r="I42" s="204"/>
    </row>
    <row r="43" spans="2:9" ht="26.25" x14ac:dyDescent="0.25">
      <c r="B43" s="94" t="s">
        <v>68</v>
      </c>
      <c r="C43" s="98" t="s">
        <v>156</v>
      </c>
      <c r="D43" s="96" t="s">
        <v>328</v>
      </c>
      <c r="E43" s="96" t="s">
        <v>270</v>
      </c>
      <c r="F43" s="97" t="s">
        <v>5</v>
      </c>
      <c r="G43" s="195"/>
      <c r="H43" s="195"/>
      <c r="I43" s="204"/>
    </row>
    <row r="44" spans="2:9" ht="26.25" x14ac:dyDescent="0.25">
      <c r="B44" s="94" t="s">
        <v>69</v>
      </c>
      <c r="C44" s="98" t="s">
        <v>376</v>
      </c>
      <c r="D44" s="96" t="s">
        <v>377</v>
      </c>
      <c r="E44" s="96" t="s">
        <v>378</v>
      </c>
      <c r="F44" s="97" t="s">
        <v>5</v>
      </c>
      <c r="G44" s="195"/>
      <c r="H44" s="195"/>
      <c r="I44" s="204"/>
    </row>
    <row r="45" spans="2:9" ht="26.25" x14ac:dyDescent="0.25">
      <c r="B45" s="94" t="s">
        <v>70</v>
      </c>
      <c r="C45" s="98" t="s">
        <v>157</v>
      </c>
      <c r="D45" s="96" t="s">
        <v>224</v>
      </c>
      <c r="E45" s="96" t="s">
        <v>271</v>
      </c>
      <c r="F45" s="97" t="s">
        <v>5</v>
      </c>
      <c r="G45" s="195"/>
      <c r="H45" s="196" t="s">
        <v>5</v>
      </c>
      <c r="I45" s="204"/>
    </row>
    <row r="46" spans="2:9" ht="26.25" x14ac:dyDescent="0.25">
      <c r="B46" s="94" t="s">
        <v>71</v>
      </c>
      <c r="C46" s="98" t="s">
        <v>587</v>
      </c>
      <c r="D46" s="96" t="s">
        <v>588</v>
      </c>
      <c r="E46" s="96" t="s">
        <v>589</v>
      </c>
      <c r="F46" s="97" t="s">
        <v>5</v>
      </c>
      <c r="G46" s="195"/>
      <c r="H46" s="196" t="s">
        <v>5</v>
      </c>
      <c r="I46" s="204"/>
    </row>
    <row r="47" spans="2:9" ht="26.25" x14ac:dyDescent="0.25">
      <c r="B47" s="94" t="s">
        <v>72</v>
      </c>
      <c r="C47" s="98" t="s">
        <v>590</v>
      </c>
      <c r="D47" s="96" t="s">
        <v>591</v>
      </c>
      <c r="E47" s="96" t="s">
        <v>592</v>
      </c>
      <c r="F47" s="97" t="s">
        <v>5</v>
      </c>
      <c r="G47" s="195"/>
      <c r="H47" s="195"/>
      <c r="I47" s="204"/>
    </row>
    <row r="48" spans="2:9" ht="26.25" x14ac:dyDescent="0.25">
      <c r="B48" s="94" t="s">
        <v>73</v>
      </c>
      <c r="C48" s="98" t="s">
        <v>147</v>
      </c>
      <c r="D48" s="96" t="s">
        <v>236</v>
      </c>
      <c r="E48" s="96" t="s">
        <v>272</v>
      </c>
      <c r="F48" s="97" t="s">
        <v>5</v>
      </c>
      <c r="G48" s="195"/>
      <c r="H48" s="195"/>
      <c r="I48" s="204"/>
    </row>
    <row r="49" spans="2:9" ht="26.25" x14ac:dyDescent="0.25">
      <c r="B49" s="94" t="s">
        <v>74</v>
      </c>
      <c r="C49" s="98" t="s">
        <v>143</v>
      </c>
      <c r="D49" s="96" t="s">
        <v>223</v>
      </c>
      <c r="E49" s="96" t="s">
        <v>273</v>
      </c>
      <c r="F49" s="97" t="s">
        <v>5</v>
      </c>
      <c r="G49" s="195"/>
      <c r="H49" s="195"/>
      <c r="I49" s="204"/>
    </row>
    <row r="50" spans="2:9" x14ac:dyDescent="0.25">
      <c r="B50" s="94" t="s">
        <v>75</v>
      </c>
      <c r="C50" s="98" t="s">
        <v>374</v>
      </c>
      <c r="D50" s="96" t="s">
        <v>373</v>
      </c>
      <c r="E50" s="96" t="s">
        <v>375</v>
      </c>
      <c r="F50" s="97" t="s">
        <v>5</v>
      </c>
      <c r="G50" s="195"/>
      <c r="H50" s="195"/>
      <c r="I50" s="204"/>
    </row>
    <row r="51" spans="2:9" x14ac:dyDescent="0.25">
      <c r="B51" s="94" t="s">
        <v>76</v>
      </c>
      <c r="C51" s="98" t="s">
        <v>355</v>
      </c>
      <c r="D51" s="96" t="s">
        <v>237</v>
      </c>
      <c r="E51" s="96" t="s">
        <v>274</v>
      </c>
      <c r="F51" s="97" t="s">
        <v>5</v>
      </c>
      <c r="G51" s="195"/>
      <c r="H51" s="195"/>
      <c r="I51" s="204"/>
    </row>
    <row r="52" spans="2:9" x14ac:dyDescent="0.25">
      <c r="B52" s="94" t="s">
        <v>77</v>
      </c>
      <c r="C52" s="98" t="s">
        <v>132</v>
      </c>
      <c r="D52" s="96" t="s">
        <v>222</v>
      </c>
      <c r="E52" s="96" t="s">
        <v>266</v>
      </c>
      <c r="F52" s="97" t="s">
        <v>5</v>
      </c>
      <c r="G52" s="195"/>
      <c r="H52" s="195"/>
      <c r="I52" s="204"/>
    </row>
    <row r="53" spans="2:9" x14ac:dyDescent="0.25">
      <c r="B53" s="94" t="s">
        <v>78</v>
      </c>
      <c r="C53" s="98" t="s">
        <v>187</v>
      </c>
      <c r="D53" s="96" t="s">
        <v>221</v>
      </c>
      <c r="E53" s="96" t="s">
        <v>275</v>
      </c>
      <c r="F53" s="97" t="s">
        <v>5</v>
      </c>
      <c r="G53" s="195"/>
      <c r="H53" s="195"/>
      <c r="I53" s="204"/>
    </row>
    <row r="54" spans="2:9" x14ac:dyDescent="0.25">
      <c r="B54" s="94" t="s">
        <v>79</v>
      </c>
      <c r="C54" s="98" t="s">
        <v>148</v>
      </c>
      <c r="D54" s="96" t="s">
        <v>238</v>
      </c>
      <c r="E54" s="96" t="s">
        <v>276</v>
      </c>
      <c r="F54" s="97" t="s">
        <v>5</v>
      </c>
      <c r="G54" s="195"/>
      <c r="H54" s="195"/>
      <c r="I54" s="204"/>
    </row>
    <row r="55" spans="2:9" x14ac:dyDescent="0.25">
      <c r="B55" s="242"/>
      <c r="C55" s="98" t="s">
        <v>539</v>
      </c>
      <c r="D55" s="207" t="s">
        <v>437</v>
      </c>
      <c r="E55" s="207" t="s">
        <v>540</v>
      </c>
      <c r="F55" s="101"/>
      <c r="G55" s="195"/>
      <c r="H55" s="196" t="s">
        <v>5</v>
      </c>
      <c r="I55" s="204"/>
    </row>
    <row r="56" spans="2:9" ht="26.25" x14ac:dyDescent="0.25">
      <c r="B56" s="94" t="s">
        <v>80</v>
      </c>
      <c r="C56" s="100" t="s">
        <v>246</v>
      </c>
      <c r="D56" s="96" t="s">
        <v>239</v>
      </c>
      <c r="E56" s="96" t="s">
        <v>277</v>
      </c>
      <c r="F56" s="97" t="s">
        <v>5</v>
      </c>
      <c r="G56" s="195"/>
      <c r="H56" s="196" t="s">
        <v>5</v>
      </c>
      <c r="I56" s="204"/>
    </row>
    <row r="57" spans="2:9" ht="26.25" x14ac:dyDescent="0.25">
      <c r="B57" s="94" t="s">
        <v>81</v>
      </c>
      <c r="C57" s="98" t="s">
        <v>145</v>
      </c>
      <c r="D57" s="96" t="s">
        <v>329</v>
      </c>
      <c r="E57" s="96" t="s">
        <v>278</v>
      </c>
      <c r="F57" s="97" t="s">
        <v>5</v>
      </c>
      <c r="G57" s="195"/>
      <c r="H57" s="196" t="s">
        <v>5</v>
      </c>
      <c r="I57" s="204"/>
    </row>
    <row r="58" spans="2:9" x14ac:dyDescent="0.25">
      <c r="B58" s="94" t="s">
        <v>82</v>
      </c>
      <c r="C58" s="98" t="s">
        <v>149</v>
      </c>
      <c r="D58" s="96" t="s">
        <v>220</v>
      </c>
      <c r="E58" s="96" t="s">
        <v>279</v>
      </c>
      <c r="F58" s="97" t="s">
        <v>5</v>
      </c>
      <c r="G58" s="195"/>
      <c r="H58" s="196" t="s">
        <v>5</v>
      </c>
      <c r="I58" s="204"/>
    </row>
    <row r="59" spans="2:9" ht="26.25" x14ac:dyDescent="0.25">
      <c r="B59" s="94" t="s">
        <v>83</v>
      </c>
      <c r="C59" s="100" t="s">
        <v>129</v>
      </c>
      <c r="D59" s="96" t="s">
        <v>219</v>
      </c>
      <c r="E59" s="96" t="s">
        <v>280</v>
      </c>
      <c r="F59" s="97" t="s">
        <v>5</v>
      </c>
      <c r="G59" s="195"/>
      <c r="H59" s="196" t="s">
        <v>5</v>
      </c>
      <c r="I59" s="204"/>
    </row>
    <row r="60" spans="2:9" x14ac:dyDescent="0.25">
      <c r="B60" s="94" t="s">
        <v>84</v>
      </c>
      <c r="C60" s="98" t="s">
        <v>166</v>
      </c>
      <c r="D60" s="96" t="s">
        <v>244</v>
      </c>
      <c r="E60" s="96" t="s">
        <v>281</v>
      </c>
      <c r="F60" s="97" t="s">
        <v>5</v>
      </c>
      <c r="G60" s="195"/>
      <c r="H60" s="196" t="s">
        <v>5</v>
      </c>
      <c r="I60" s="204"/>
    </row>
    <row r="61" spans="2:9" ht="26.25" x14ac:dyDescent="0.25">
      <c r="B61" s="94" t="s">
        <v>85</v>
      </c>
      <c r="C61" s="98" t="s">
        <v>201</v>
      </c>
      <c r="D61" s="96" t="s">
        <v>330</v>
      </c>
      <c r="E61" s="96" t="s">
        <v>282</v>
      </c>
      <c r="F61" s="97" t="s">
        <v>5</v>
      </c>
      <c r="G61" s="195"/>
      <c r="H61" s="196" t="s">
        <v>5</v>
      </c>
      <c r="I61" s="204"/>
    </row>
    <row r="62" spans="2:9" ht="26.25" x14ac:dyDescent="0.25">
      <c r="B62" s="94" t="s">
        <v>86</v>
      </c>
      <c r="C62" s="98" t="s">
        <v>160</v>
      </c>
      <c r="D62" s="96" t="s">
        <v>245</v>
      </c>
      <c r="E62" s="96" t="s">
        <v>283</v>
      </c>
      <c r="F62" s="97" t="s">
        <v>5</v>
      </c>
      <c r="G62" s="195"/>
      <c r="H62" s="196" t="s">
        <v>5</v>
      </c>
      <c r="I62" s="204"/>
    </row>
    <row r="63" spans="2:9" ht="26.25" x14ac:dyDescent="0.25">
      <c r="B63" s="94" t="s">
        <v>87</v>
      </c>
      <c r="C63" s="98" t="s">
        <v>131</v>
      </c>
      <c r="D63" s="96" t="s">
        <v>218</v>
      </c>
      <c r="E63" s="96" t="s">
        <v>284</v>
      </c>
      <c r="F63" s="97" t="s">
        <v>5</v>
      </c>
      <c r="G63" s="195"/>
      <c r="H63" s="196" t="s">
        <v>5</v>
      </c>
      <c r="I63" s="204"/>
    </row>
    <row r="64" spans="2:9" ht="26.25" x14ac:dyDescent="0.25">
      <c r="B64" s="94" t="s">
        <v>88</v>
      </c>
      <c r="C64" s="98" t="s">
        <v>202</v>
      </c>
      <c r="D64" s="96" t="s">
        <v>217</v>
      </c>
      <c r="E64" s="96" t="s">
        <v>285</v>
      </c>
      <c r="F64" s="97" t="s">
        <v>5</v>
      </c>
      <c r="G64" s="195"/>
      <c r="H64" s="196" t="s">
        <v>5</v>
      </c>
      <c r="I64" s="204"/>
    </row>
    <row r="65" spans="2:9" ht="26.25" x14ac:dyDescent="0.25">
      <c r="B65" s="94" t="s">
        <v>89</v>
      </c>
      <c r="C65" s="98" t="s">
        <v>130</v>
      </c>
      <c r="D65" s="96" t="s">
        <v>331</v>
      </c>
      <c r="E65" s="96" t="s">
        <v>286</v>
      </c>
      <c r="F65" s="97" t="s">
        <v>5</v>
      </c>
      <c r="G65" s="195"/>
      <c r="H65" s="196" t="s">
        <v>5</v>
      </c>
      <c r="I65" s="204"/>
    </row>
    <row r="66" spans="2:9" x14ac:dyDescent="0.25">
      <c r="B66" s="94" t="s">
        <v>90</v>
      </c>
      <c r="C66" s="98" t="s">
        <v>146</v>
      </c>
      <c r="D66" s="96" t="s">
        <v>332</v>
      </c>
      <c r="E66" s="96" t="s">
        <v>287</v>
      </c>
      <c r="F66" s="97" t="s">
        <v>5</v>
      </c>
      <c r="G66" s="195"/>
      <c r="H66" s="196" t="s">
        <v>5</v>
      </c>
      <c r="I66" s="204"/>
    </row>
    <row r="67" spans="2:9" x14ac:dyDescent="0.25">
      <c r="B67" s="94" t="s">
        <v>91</v>
      </c>
      <c r="C67" s="95" t="s">
        <v>125</v>
      </c>
      <c r="D67" s="96" t="s">
        <v>333</v>
      </c>
      <c r="E67" s="96" t="s">
        <v>288</v>
      </c>
      <c r="F67" s="97" t="s">
        <v>5</v>
      </c>
      <c r="G67" s="195"/>
      <c r="H67" s="196" t="s">
        <v>5</v>
      </c>
      <c r="I67" s="204"/>
    </row>
    <row r="68" spans="2:9" ht="26.25" x14ac:dyDescent="0.25">
      <c r="B68" s="94" t="s">
        <v>92</v>
      </c>
      <c r="C68" s="98" t="s">
        <v>183</v>
      </c>
      <c r="D68" s="96" t="s">
        <v>334</v>
      </c>
      <c r="E68" s="96" t="s">
        <v>289</v>
      </c>
      <c r="F68" s="97" t="s">
        <v>5</v>
      </c>
      <c r="G68" s="195"/>
      <c r="H68" s="196" t="s">
        <v>5</v>
      </c>
      <c r="I68" s="204"/>
    </row>
    <row r="69" spans="2:9" x14ac:dyDescent="0.25">
      <c r="B69" s="94" t="s">
        <v>93</v>
      </c>
      <c r="C69" s="98" t="s">
        <v>164</v>
      </c>
      <c r="D69" s="96" t="s">
        <v>335</v>
      </c>
      <c r="E69" s="96" t="s">
        <v>290</v>
      </c>
      <c r="F69" s="97" t="s">
        <v>5</v>
      </c>
      <c r="G69" s="195"/>
      <c r="H69" s="195"/>
      <c r="I69" s="204"/>
    </row>
    <row r="70" spans="2:9" ht="26.25" x14ac:dyDescent="0.25">
      <c r="B70" s="94" t="s">
        <v>94</v>
      </c>
      <c r="C70" s="98" t="s">
        <v>197</v>
      </c>
      <c r="D70" s="96" t="s">
        <v>336</v>
      </c>
      <c r="E70" s="96" t="s">
        <v>291</v>
      </c>
      <c r="F70" s="97" t="s">
        <v>5</v>
      </c>
      <c r="G70" s="195"/>
      <c r="H70" s="195"/>
      <c r="I70" s="204"/>
    </row>
    <row r="71" spans="2:9" ht="26.25" x14ac:dyDescent="0.25">
      <c r="B71" s="94" t="s">
        <v>95</v>
      </c>
      <c r="C71" s="98" t="s">
        <v>193</v>
      </c>
      <c r="D71" s="96" t="s">
        <v>337</v>
      </c>
      <c r="E71" s="96" t="s">
        <v>291</v>
      </c>
      <c r="F71" s="97" t="s">
        <v>5</v>
      </c>
      <c r="G71" s="195"/>
      <c r="H71" s="195"/>
      <c r="I71" s="204"/>
    </row>
    <row r="72" spans="2:9" ht="26.25" x14ac:dyDescent="0.25">
      <c r="B72" s="94" t="s">
        <v>96</v>
      </c>
      <c r="C72" s="98" t="s">
        <v>198</v>
      </c>
      <c r="D72" s="96" t="s">
        <v>216</v>
      </c>
      <c r="E72" s="96" t="s">
        <v>292</v>
      </c>
      <c r="F72" s="97" t="s">
        <v>5</v>
      </c>
      <c r="G72" s="195"/>
      <c r="H72" s="195"/>
      <c r="I72" s="204"/>
    </row>
    <row r="73" spans="2:9" ht="26.25" x14ac:dyDescent="0.25">
      <c r="B73" s="94" t="s">
        <v>97</v>
      </c>
      <c r="C73" s="98" t="s">
        <v>136</v>
      </c>
      <c r="D73" s="96" t="s">
        <v>338</v>
      </c>
      <c r="E73" s="96" t="s">
        <v>293</v>
      </c>
      <c r="F73" s="97" t="s">
        <v>5</v>
      </c>
      <c r="G73" s="195"/>
      <c r="H73" s="195"/>
      <c r="I73" s="204"/>
    </row>
    <row r="74" spans="2:9" ht="26.25" x14ac:dyDescent="0.25">
      <c r="B74" s="94" t="s">
        <v>98</v>
      </c>
      <c r="C74" s="98" t="s">
        <v>140</v>
      </c>
      <c r="D74" s="96" t="s">
        <v>339</v>
      </c>
      <c r="E74" s="96" t="s">
        <v>294</v>
      </c>
      <c r="F74" s="97" t="s">
        <v>5</v>
      </c>
      <c r="G74" s="195"/>
      <c r="H74" s="195"/>
      <c r="I74" s="204"/>
    </row>
    <row r="75" spans="2:9" x14ac:dyDescent="0.25">
      <c r="B75" s="94" t="s">
        <v>99</v>
      </c>
      <c r="C75" s="98" t="s">
        <v>137</v>
      </c>
      <c r="D75" s="96" t="s">
        <v>138</v>
      </c>
      <c r="E75" s="96" t="s">
        <v>295</v>
      </c>
      <c r="F75" s="97" t="s">
        <v>5</v>
      </c>
      <c r="G75" s="195"/>
      <c r="H75" s="196" t="s">
        <v>5</v>
      </c>
      <c r="I75" s="204"/>
    </row>
    <row r="76" spans="2:9" x14ac:dyDescent="0.25">
      <c r="B76" s="94" t="s">
        <v>100</v>
      </c>
      <c r="C76" s="98" t="s">
        <v>141</v>
      </c>
      <c r="D76" s="96" t="s">
        <v>340</v>
      </c>
      <c r="E76" s="96" t="s">
        <v>296</v>
      </c>
      <c r="F76" s="97" t="s">
        <v>5</v>
      </c>
      <c r="G76" s="195"/>
      <c r="H76" s="196" t="s">
        <v>5</v>
      </c>
      <c r="I76" s="204"/>
    </row>
    <row r="77" spans="2:9" ht="26.25" x14ac:dyDescent="0.25">
      <c r="B77" s="94" t="s">
        <v>101</v>
      </c>
      <c r="C77" s="98" t="s">
        <v>184</v>
      </c>
      <c r="D77" s="96" t="s">
        <v>341</v>
      </c>
      <c r="E77" s="96" t="s">
        <v>297</v>
      </c>
      <c r="F77" s="97" t="s">
        <v>5</v>
      </c>
      <c r="G77" s="195"/>
      <c r="H77" s="195"/>
      <c r="I77" s="204"/>
    </row>
    <row r="78" spans="2:9" ht="26.25" x14ac:dyDescent="0.25">
      <c r="B78" s="94" t="s">
        <v>102</v>
      </c>
      <c r="C78" s="98" t="s">
        <v>133</v>
      </c>
      <c r="D78" s="96" t="s">
        <v>134</v>
      </c>
      <c r="E78" s="96" t="s">
        <v>298</v>
      </c>
      <c r="F78" s="97" t="s">
        <v>5</v>
      </c>
      <c r="G78" s="195"/>
      <c r="H78" s="195"/>
      <c r="I78" s="204"/>
    </row>
    <row r="79" spans="2:9" ht="26.25" x14ac:dyDescent="0.25">
      <c r="B79" s="94" t="s">
        <v>103</v>
      </c>
      <c r="C79" s="98" t="s">
        <v>150</v>
      </c>
      <c r="D79" s="96" t="s">
        <v>243</v>
      </c>
      <c r="E79" s="96" t="s">
        <v>299</v>
      </c>
      <c r="F79" s="97" t="s">
        <v>5</v>
      </c>
      <c r="G79" s="195"/>
      <c r="H79" s="195"/>
      <c r="I79" s="204"/>
    </row>
    <row r="80" spans="2:9" x14ac:dyDescent="0.25">
      <c r="B80" s="94" t="s">
        <v>104</v>
      </c>
      <c r="C80" s="98" t="s">
        <v>192</v>
      </c>
      <c r="D80" s="96" t="s">
        <v>215</v>
      </c>
      <c r="E80" s="96" t="s">
        <v>300</v>
      </c>
      <c r="F80" s="97" t="s">
        <v>5</v>
      </c>
      <c r="G80" s="195"/>
      <c r="H80" s="196" t="s">
        <v>5</v>
      </c>
      <c r="I80" s="204"/>
    </row>
    <row r="81" spans="2:9" ht="26.25" x14ac:dyDescent="0.25">
      <c r="B81" s="94" t="s">
        <v>105</v>
      </c>
      <c r="C81" s="98" t="s">
        <v>172</v>
      </c>
      <c r="D81" s="96" t="s">
        <v>214</v>
      </c>
      <c r="E81" s="96" t="s">
        <v>301</v>
      </c>
      <c r="F81" s="97" t="s">
        <v>5</v>
      </c>
      <c r="G81" s="195"/>
      <c r="H81" s="196" t="s">
        <v>5</v>
      </c>
      <c r="I81" s="204"/>
    </row>
    <row r="82" spans="2:9" ht="26.25" x14ac:dyDescent="0.25">
      <c r="B82" s="94" t="s">
        <v>106</v>
      </c>
      <c r="C82" s="98" t="s">
        <v>171</v>
      </c>
      <c r="D82" s="96" t="s">
        <v>213</v>
      </c>
      <c r="E82" s="96" t="s">
        <v>302</v>
      </c>
      <c r="F82" s="97" t="s">
        <v>5</v>
      </c>
      <c r="G82" s="195"/>
      <c r="H82" s="195"/>
      <c r="I82" s="204"/>
    </row>
    <row r="83" spans="2:9" ht="26.25" x14ac:dyDescent="0.25">
      <c r="B83" s="94" t="s">
        <v>107</v>
      </c>
      <c r="C83" s="98" t="s">
        <v>199</v>
      </c>
      <c r="D83" s="96" t="s">
        <v>212</v>
      </c>
      <c r="E83" s="96" t="s">
        <v>255</v>
      </c>
      <c r="F83" s="97" t="s">
        <v>5</v>
      </c>
      <c r="G83" s="195"/>
      <c r="H83" s="196" t="s">
        <v>5</v>
      </c>
      <c r="I83" s="204"/>
    </row>
    <row r="84" spans="2:9" ht="26.25" x14ac:dyDescent="0.25">
      <c r="B84" s="94" t="s">
        <v>108</v>
      </c>
      <c r="C84" s="98" t="s">
        <v>175</v>
      </c>
      <c r="D84" s="96" t="s">
        <v>211</v>
      </c>
      <c r="E84" s="96" t="s">
        <v>303</v>
      </c>
      <c r="F84" s="97" t="s">
        <v>5</v>
      </c>
      <c r="G84" s="195"/>
      <c r="H84" s="195"/>
      <c r="I84" s="204"/>
    </row>
    <row r="85" spans="2:9" ht="26.25" x14ac:dyDescent="0.25">
      <c r="B85" s="94" t="s">
        <v>109</v>
      </c>
      <c r="C85" s="98" t="s">
        <v>174</v>
      </c>
      <c r="D85" s="96" t="s">
        <v>210</v>
      </c>
      <c r="E85" s="96" t="s">
        <v>304</v>
      </c>
      <c r="F85" s="97" t="s">
        <v>5</v>
      </c>
      <c r="G85" s="195"/>
      <c r="H85" s="195"/>
      <c r="I85" s="204"/>
    </row>
    <row r="86" spans="2:9" x14ac:dyDescent="0.25">
      <c r="B86" s="94" t="s">
        <v>110</v>
      </c>
      <c r="C86" s="98" t="s">
        <v>173</v>
      </c>
      <c r="D86" s="96" t="s">
        <v>209</v>
      </c>
      <c r="E86" s="96" t="s">
        <v>300</v>
      </c>
      <c r="F86" s="97" t="s">
        <v>5</v>
      </c>
      <c r="G86" s="195"/>
      <c r="H86" s="195"/>
      <c r="I86" s="204"/>
    </row>
    <row r="87" spans="2:9" ht="26.25" x14ac:dyDescent="0.25">
      <c r="B87" s="94" t="s">
        <v>111</v>
      </c>
      <c r="C87" s="98" t="s">
        <v>142</v>
      </c>
      <c r="D87" s="96" t="s">
        <v>342</v>
      </c>
      <c r="E87" s="96" t="s">
        <v>305</v>
      </c>
      <c r="F87" s="97" t="s">
        <v>5</v>
      </c>
      <c r="G87" s="195"/>
      <c r="H87" s="196" t="s">
        <v>5</v>
      </c>
      <c r="I87" s="204"/>
    </row>
    <row r="88" spans="2:9" ht="26.25" x14ac:dyDescent="0.25">
      <c r="B88" s="94" t="s">
        <v>112</v>
      </c>
      <c r="C88" s="98" t="s">
        <v>144</v>
      </c>
      <c r="D88" s="96" t="s">
        <v>208</v>
      </c>
      <c r="E88" s="96" t="s">
        <v>273</v>
      </c>
      <c r="F88" s="97" t="s">
        <v>5</v>
      </c>
      <c r="G88" s="195"/>
      <c r="H88" s="196" t="s">
        <v>5</v>
      </c>
      <c r="I88" s="204"/>
    </row>
    <row r="89" spans="2:9" x14ac:dyDescent="0.25">
      <c r="B89" s="94" t="s">
        <v>113</v>
      </c>
      <c r="C89" s="95" t="s">
        <v>124</v>
      </c>
      <c r="D89" s="96" t="s">
        <v>343</v>
      </c>
      <c r="E89" s="96" t="s">
        <v>306</v>
      </c>
      <c r="F89" s="97" t="s">
        <v>5</v>
      </c>
      <c r="G89" s="195"/>
      <c r="H89" s="195"/>
      <c r="I89" s="204"/>
    </row>
    <row r="90" spans="2:9" x14ac:dyDescent="0.25">
      <c r="B90" s="94" t="s">
        <v>114</v>
      </c>
      <c r="C90" s="98" t="s">
        <v>179</v>
      </c>
      <c r="D90" s="96" t="s">
        <v>344</v>
      </c>
      <c r="E90" s="96" t="s">
        <v>307</v>
      </c>
      <c r="F90" s="97" t="s">
        <v>5</v>
      </c>
      <c r="G90" s="195"/>
      <c r="H90" s="195"/>
      <c r="I90" s="204"/>
    </row>
    <row r="91" spans="2:9" ht="26.25" x14ac:dyDescent="0.25">
      <c r="B91" s="94" t="s">
        <v>115</v>
      </c>
      <c r="C91" s="98" t="s">
        <v>167</v>
      </c>
      <c r="D91" s="96" t="s">
        <v>345</v>
      </c>
      <c r="E91" s="96" t="s">
        <v>308</v>
      </c>
      <c r="F91" s="97" t="s">
        <v>5</v>
      </c>
      <c r="G91" s="195"/>
      <c r="H91" s="195"/>
      <c r="I91" s="204"/>
    </row>
    <row r="92" spans="2:9" x14ac:dyDescent="0.25">
      <c r="B92" s="94" t="s">
        <v>116</v>
      </c>
      <c r="C92" s="98" t="s">
        <v>189</v>
      </c>
      <c r="D92" s="96" t="s">
        <v>346</v>
      </c>
      <c r="E92" s="96" t="s">
        <v>309</v>
      </c>
      <c r="F92" s="97" t="s">
        <v>5</v>
      </c>
      <c r="G92" s="195"/>
      <c r="H92" s="195"/>
      <c r="I92" s="204"/>
    </row>
    <row r="93" spans="2:9" ht="26.25" x14ac:dyDescent="0.25">
      <c r="B93" s="94" t="s">
        <v>117</v>
      </c>
      <c r="C93" s="98" t="s">
        <v>181</v>
      </c>
      <c r="D93" s="96" t="s">
        <v>207</v>
      </c>
      <c r="E93" s="96" t="s">
        <v>310</v>
      </c>
      <c r="F93" s="97" t="s">
        <v>5</v>
      </c>
      <c r="G93" s="195"/>
      <c r="H93" s="195"/>
      <c r="I93" s="204"/>
    </row>
    <row r="94" spans="2:9" x14ac:dyDescent="0.25">
      <c r="B94" s="94" t="s">
        <v>118</v>
      </c>
      <c r="C94" s="98" t="s">
        <v>152</v>
      </c>
      <c r="D94" s="96" t="s">
        <v>242</v>
      </c>
      <c r="E94" s="99" t="s">
        <v>311</v>
      </c>
      <c r="F94" s="97" t="s">
        <v>5</v>
      </c>
      <c r="G94" s="195"/>
      <c r="H94" s="195"/>
      <c r="I94" s="244" t="s">
        <v>586</v>
      </c>
    </row>
    <row r="95" spans="2:9" ht="26.25" x14ac:dyDescent="0.25">
      <c r="B95" s="94" t="s">
        <v>119</v>
      </c>
      <c r="C95" s="98" t="s">
        <v>186</v>
      </c>
      <c r="D95" s="96" t="s">
        <v>206</v>
      </c>
      <c r="E95" s="96" t="s">
        <v>312</v>
      </c>
      <c r="F95" s="97" t="s">
        <v>5</v>
      </c>
      <c r="G95" s="195"/>
      <c r="H95" s="196" t="s">
        <v>5</v>
      </c>
      <c r="I95" s="204"/>
    </row>
    <row r="96" spans="2:9" ht="26.25" x14ac:dyDescent="0.25">
      <c r="B96" s="94" t="s">
        <v>120</v>
      </c>
      <c r="C96" s="98" t="s">
        <v>180</v>
      </c>
      <c r="D96" s="96" t="s">
        <v>347</v>
      </c>
      <c r="E96" s="96" t="s">
        <v>313</v>
      </c>
      <c r="F96" s="97" t="s">
        <v>5</v>
      </c>
      <c r="G96" s="195"/>
      <c r="H96" s="195"/>
      <c r="I96" s="204"/>
    </row>
    <row r="97" spans="2:9" ht="26.25" x14ac:dyDescent="0.25">
      <c r="B97" s="94" t="s">
        <v>121</v>
      </c>
      <c r="C97" s="98" t="s">
        <v>188</v>
      </c>
      <c r="D97" s="96" t="s">
        <v>205</v>
      </c>
      <c r="E97" s="96" t="s">
        <v>314</v>
      </c>
      <c r="F97" s="97" t="s">
        <v>5</v>
      </c>
      <c r="G97" s="195"/>
      <c r="H97" s="196" t="s">
        <v>5</v>
      </c>
      <c r="I97" s="204"/>
    </row>
    <row r="98" spans="2:9" ht="26.25" x14ac:dyDescent="0.25">
      <c r="B98" s="94" t="s">
        <v>122</v>
      </c>
      <c r="C98" s="98" t="s">
        <v>163</v>
      </c>
      <c r="D98" s="96" t="s">
        <v>348</v>
      </c>
      <c r="E98" s="96" t="s">
        <v>315</v>
      </c>
      <c r="F98" s="97" t="s">
        <v>5</v>
      </c>
      <c r="G98" s="195"/>
      <c r="H98" s="195"/>
      <c r="I98" s="204"/>
    </row>
    <row r="99" spans="2:9" ht="26.25" x14ac:dyDescent="0.25">
      <c r="B99" s="94" t="s">
        <v>593</v>
      </c>
      <c r="C99" s="98" t="s">
        <v>352</v>
      </c>
      <c r="D99" s="96" t="s">
        <v>353</v>
      </c>
      <c r="E99" s="96" t="s">
        <v>356</v>
      </c>
      <c r="F99" s="97" t="s">
        <v>5</v>
      </c>
      <c r="G99" s="195"/>
      <c r="H99" s="195"/>
      <c r="I99" s="204"/>
    </row>
    <row r="100" spans="2:9" x14ac:dyDescent="0.25">
      <c r="B100" s="94" t="s">
        <v>594</v>
      </c>
      <c r="C100" s="98" t="s">
        <v>447</v>
      </c>
      <c r="D100" s="96" t="s">
        <v>448</v>
      </c>
      <c r="E100" s="96" t="s">
        <v>449</v>
      </c>
      <c r="F100" s="97" t="s">
        <v>5</v>
      </c>
      <c r="G100" s="195"/>
      <c r="H100" s="195"/>
      <c r="I100" s="204"/>
    </row>
    <row r="101" spans="2:9" x14ac:dyDescent="0.25">
      <c r="B101" s="243"/>
      <c r="C101" s="98" t="s">
        <v>196</v>
      </c>
      <c r="D101" s="99" t="s">
        <v>240</v>
      </c>
      <c r="E101" s="99" t="s">
        <v>316</v>
      </c>
      <c r="F101" s="97" t="s">
        <v>5</v>
      </c>
      <c r="G101" s="195"/>
      <c r="H101" s="195"/>
      <c r="I101" s="244" t="s">
        <v>451</v>
      </c>
    </row>
    <row r="102" spans="2:9" x14ac:dyDescent="0.25">
      <c r="B102" s="243"/>
      <c r="C102" s="98" t="s">
        <v>165</v>
      </c>
      <c r="D102" s="99" t="s">
        <v>241</v>
      </c>
      <c r="E102" s="99" t="s">
        <v>311</v>
      </c>
      <c r="F102" s="97" t="s">
        <v>5</v>
      </c>
      <c r="G102" s="195"/>
      <c r="H102" s="195"/>
      <c r="I102" s="244" t="s">
        <v>451</v>
      </c>
    </row>
    <row r="103" spans="2:9" ht="26.25" x14ac:dyDescent="0.25">
      <c r="B103" s="243"/>
      <c r="C103" s="98" t="s">
        <v>354</v>
      </c>
      <c r="D103" s="96" t="s">
        <v>349</v>
      </c>
      <c r="E103" s="96" t="s">
        <v>317</v>
      </c>
      <c r="F103" s="97" t="s">
        <v>5</v>
      </c>
      <c r="G103" s="195"/>
      <c r="H103" s="195"/>
      <c r="I103" s="245" t="s">
        <v>452</v>
      </c>
    </row>
    <row r="104" spans="2:9" ht="26.25" x14ac:dyDescent="0.25">
      <c r="B104" s="243"/>
      <c r="C104" s="98" t="s">
        <v>155</v>
      </c>
      <c r="D104" s="99" t="s">
        <v>350</v>
      </c>
      <c r="E104" s="99" t="s">
        <v>318</v>
      </c>
      <c r="F104" s="97" t="s">
        <v>5</v>
      </c>
      <c r="G104" s="195"/>
      <c r="H104" s="195"/>
      <c r="I104" s="245" t="s">
        <v>453</v>
      </c>
    </row>
    <row r="105" spans="2:9" ht="15.75" thickBot="1" x14ac:dyDescent="0.3">
      <c r="B105" s="243"/>
      <c r="C105" s="102" t="s">
        <v>154</v>
      </c>
      <c r="D105" s="103" t="s">
        <v>351</v>
      </c>
      <c r="E105" s="103" t="s">
        <v>309</v>
      </c>
      <c r="F105" s="104" t="s">
        <v>5</v>
      </c>
      <c r="G105" s="197"/>
      <c r="H105" s="197"/>
      <c r="I105" s="246" t="s">
        <v>454</v>
      </c>
    </row>
    <row r="106" spans="2:9" ht="15.75" thickBot="1" x14ac:dyDescent="0.3"/>
    <row r="107" spans="2:9" ht="15.75" thickBot="1" x14ac:dyDescent="0.3">
      <c r="D107" s="319" t="s">
        <v>538</v>
      </c>
      <c r="E107" s="320"/>
      <c r="F107" s="113">
        <v>80</v>
      </c>
      <c r="G107" s="113">
        <v>1</v>
      </c>
      <c r="H107" s="113">
        <v>41</v>
      </c>
      <c r="I107" s="215"/>
    </row>
  </sheetData>
  <sheetProtection algorithmName="SHA-512" hashValue="K2+tUR2M5uYVPFIZDofQ60AbjzLU3GpZZ8sdclmFK9DkzTJKTqPxwIYlXq2yPzzcDPBQvF/pKvzHmo6qXlfFxg==" saltValue="L3p3eCTYlZrj4gFDMxCVLg==" spinCount="100000" sheet="1" objects="1" scenarios="1"/>
  <mergeCells count="5">
    <mergeCell ref="D107:E107"/>
    <mergeCell ref="A10:F10"/>
    <mergeCell ref="A14:I14"/>
    <mergeCell ref="A16:I16"/>
    <mergeCell ref="A1:I1"/>
  </mergeCells>
  <pageMargins left="0.39370078740157483" right="0.39370078740157483" top="0.74803149606299213" bottom="0.74803149606299213" header="0.31496062992125984" footer="0.31496062992125984"/>
  <pageSetup paperSize="9" scale="4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2"/>
  <sheetViews>
    <sheetView view="pageBreakPreview" zoomScale="85" zoomScaleNormal="85" zoomScaleSheetLayoutView="85" workbookViewId="0">
      <selection activeCell="E233" sqref="E233"/>
    </sheetView>
  </sheetViews>
  <sheetFormatPr baseColWidth="10" defaultRowHeight="14.25" x14ac:dyDescent="0.2"/>
  <cols>
    <col min="1" max="1" width="43.7109375" style="2" customWidth="1"/>
    <col min="2" max="2" width="28.28515625" style="2" customWidth="1"/>
    <col min="3" max="3" width="17.140625" style="2" customWidth="1"/>
    <col min="4" max="4" width="17.5703125" style="2" customWidth="1"/>
    <col min="5" max="6" width="22" style="2" customWidth="1"/>
    <col min="7" max="7" width="24.140625" style="2" customWidth="1"/>
    <col min="8" max="8" width="20.7109375" style="2" customWidth="1"/>
    <col min="9" max="9" width="15.85546875" style="2" customWidth="1"/>
    <col min="10" max="10" width="22" style="2" customWidth="1"/>
    <col min="11" max="11" width="13.28515625" style="3" bestFit="1" customWidth="1"/>
    <col min="12" max="12" width="15.7109375" style="3" customWidth="1"/>
    <col min="13" max="13" width="18.5703125" style="3" customWidth="1"/>
    <col min="14" max="14" width="15.28515625" style="3" customWidth="1"/>
    <col min="15" max="16384" width="11.42578125" style="2"/>
  </cols>
  <sheetData>
    <row r="1" spans="1:15" ht="15" x14ac:dyDescent="0.25">
      <c r="A1" s="294" t="s">
        <v>36</v>
      </c>
      <c r="B1" s="294"/>
      <c r="C1" s="294"/>
      <c r="D1" s="294"/>
      <c r="E1" s="294"/>
      <c r="F1" s="294"/>
      <c r="G1" s="294"/>
      <c r="H1" s="294"/>
      <c r="I1" s="294"/>
      <c r="J1" s="294"/>
    </row>
    <row r="4" spans="1:15" s="3" customFormat="1" ht="15" x14ac:dyDescent="0.25">
      <c r="A4" s="2"/>
      <c r="B4" s="2"/>
      <c r="C4" s="2"/>
      <c r="D4" s="2"/>
      <c r="E4" s="2"/>
      <c r="F4" s="2"/>
      <c r="G4" s="60"/>
      <c r="O4" s="2"/>
    </row>
    <row r="5" spans="1:15" s="3" customFormat="1" ht="15.75" customHeight="1" x14ac:dyDescent="0.2">
      <c r="A5" s="2"/>
      <c r="B5" s="2"/>
      <c r="C5" s="2"/>
      <c r="D5" s="2"/>
      <c r="E5" s="2"/>
      <c r="F5" s="274"/>
      <c r="H5" s="333"/>
      <c r="I5" s="333"/>
      <c r="J5" s="333"/>
      <c r="O5" s="2"/>
    </row>
    <row r="8" spans="1:15" s="3" customFormat="1" x14ac:dyDescent="0.2">
      <c r="A8" s="4" t="s">
        <v>427</v>
      </c>
      <c r="B8" s="4"/>
      <c r="C8" s="4"/>
      <c r="D8" s="4"/>
      <c r="E8" s="4"/>
      <c r="F8" s="4"/>
      <c r="G8" s="4"/>
      <c r="H8" s="4"/>
      <c r="I8" s="4"/>
      <c r="J8" s="4"/>
      <c r="O8" s="2"/>
    </row>
    <row r="10" spans="1:15" s="3" customFormat="1" x14ac:dyDescent="0.2">
      <c r="A10" s="298" t="s">
        <v>584</v>
      </c>
      <c r="B10" s="298"/>
      <c r="C10" s="298"/>
      <c r="D10" s="298"/>
      <c r="E10" s="298"/>
      <c r="F10" s="298"/>
      <c r="G10" s="298"/>
      <c r="H10" s="298"/>
      <c r="I10" s="298"/>
      <c r="J10" s="298"/>
      <c r="O10" s="2"/>
    </row>
    <row r="11" spans="1:15" s="3" customFormat="1" x14ac:dyDescent="0.2">
      <c r="A11" s="2" t="s">
        <v>388</v>
      </c>
      <c r="B11" s="2"/>
      <c r="C11" s="2"/>
      <c r="D11" s="2"/>
      <c r="E11" s="2"/>
      <c r="F11" s="2"/>
      <c r="G11" s="2"/>
      <c r="H11" s="2"/>
      <c r="I11" s="2"/>
      <c r="J11" s="2"/>
      <c r="O11" s="2"/>
    </row>
    <row r="13" spans="1:15" s="3" customFormat="1" ht="19.5" x14ac:dyDescent="0.3">
      <c r="A13" s="146" t="s">
        <v>575</v>
      </c>
      <c r="B13" s="146"/>
      <c r="C13" s="147"/>
      <c r="D13" s="147"/>
      <c r="E13" s="147"/>
      <c r="F13" s="147"/>
      <c r="G13" s="147"/>
      <c r="H13" s="147"/>
      <c r="I13" s="147"/>
      <c r="J13" s="147"/>
      <c r="O13" s="2"/>
    </row>
    <row r="15" spans="1:15" s="3" customFormat="1" ht="27" customHeight="1" x14ac:dyDescent="0.2">
      <c r="A15" s="298" t="s">
        <v>576</v>
      </c>
      <c r="B15" s="298"/>
      <c r="C15" s="298"/>
      <c r="D15" s="298"/>
      <c r="E15" s="298"/>
      <c r="F15" s="298"/>
      <c r="G15" s="298"/>
      <c r="H15" s="298"/>
      <c r="I15" s="298"/>
      <c r="J15" s="298"/>
      <c r="O15" s="2"/>
    </row>
    <row r="17" spans="1:15" ht="15.75" thickBot="1" x14ac:dyDescent="0.3">
      <c r="F17" s="257"/>
      <c r="G17" s="257"/>
      <c r="H17" s="257"/>
      <c r="I17" s="12"/>
      <c r="J17" s="257"/>
      <c r="K17" s="257"/>
      <c r="L17" s="257"/>
      <c r="M17" s="12"/>
    </row>
    <row r="18" spans="1:15" ht="15.75" thickBot="1" x14ac:dyDescent="0.3">
      <c r="B18" s="260" t="s">
        <v>431</v>
      </c>
      <c r="C18" s="261" t="s">
        <v>14</v>
      </c>
      <c r="D18" s="261" t="s">
        <v>432</v>
      </c>
      <c r="E18" s="262" t="s">
        <v>441</v>
      </c>
      <c r="F18" s="257"/>
      <c r="G18" s="257"/>
      <c r="H18" s="257"/>
      <c r="I18" s="257"/>
      <c r="J18" s="257"/>
      <c r="K18" s="257"/>
      <c r="L18" s="257"/>
      <c r="M18" s="257"/>
    </row>
    <row r="19" spans="1:15" ht="15" x14ac:dyDescent="0.25">
      <c r="A19" s="269" t="s">
        <v>434</v>
      </c>
      <c r="B19" s="263">
        <f>B188</f>
        <v>178088.86</v>
      </c>
      <c r="C19" s="149">
        <f t="shared" ref="C19:D19" si="0">C188</f>
        <v>37398.660000000003</v>
      </c>
      <c r="D19" s="256">
        <f t="shared" si="0"/>
        <v>215487.52</v>
      </c>
      <c r="E19" s="264">
        <f>D19+D20</f>
        <v>438349.72</v>
      </c>
      <c r="F19" s="258"/>
      <c r="G19" s="258"/>
      <c r="H19" s="258"/>
      <c r="I19" s="258"/>
      <c r="J19" s="258"/>
      <c r="K19" s="258"/>
      <c r="L19" s="258"/>
      <c r="M19" s="258"/>
    </row>
    <row r="20" spans="1:15" ht="15" x14ac:dyDescent="0.25">
      <c r="A20" s="270" t="s">
        <v>435</v>
      </c>
      <c r="B20" s="263">
        <f t="shared" ref="B20:D20" si="1">B189</f>
        <v>184183.64</v>
      </c>
      <c r="C20" s="149">
        <f t="shared" si="1"/>
        <v>38678.559999999998</v>
      </c>
      <c r="D20" s="256">
        <f t="shared" si="1"/>
        <v>222862.2</v>
      </c>
      <c r="E20" s="265"/>
      <c r="F20" s="258"/>
      <c r="G20" s="258"/>
      <c r="H20" s="258"/>
      <c r="I20" s="258"/>
      <c r="J20" s="258"/>
      <c r="K20" s="258"/>
      <c r="L20" s="258"/>
      <c r="M20" s="258"/>
    </row>
    <row r="21" spans="1:15" ht="15" x14ac:dyDescent="0.25">
      <c r="A21" s="270" t="s">
        <v>578</v>
      </c>
      <c r="B21" s="263">
        <f>B242</f>
        <v>8678.06</v>
      </c>
      <c r="C21" s="149">
        <f t="shared" ref="C21:D22" si="2">C242</f>
        <v>1822.39</v>
      </c>
      <c r="D21" s="256">
        <f t="shared" si="2"/>
        <v>10500.45</v>
      </c>
      <c r="E21" s="264">
        <f>D21+D22</f>
        <v>55885.83</v>
      </c>
      <c r="F21" s="258"/>
      <c r="G21" s="258"/>
      <c r="H21" s="258"/>
      <c r="I21" s="258"/>
      <c r="J21" s="258"/>
      <c r="K21" s="258"/>
      <c r="L21" s="258"/>
      <c r="M21" s="258"/>
    </row>
    <row r="22" spans="1:15" ht="15" x14ac:dyDescent="0.25">
      <c r="A22" s="270" t="s">
        <v>579</v>
      </c>
      <c r="B22" s="263">
        <f>B243</f>
        <v>37508.58</v>
      </c>
      <c r="C22" s="149">
        <f t="shared" si="2"/>
        <v>7876.8</v>
      </c>
      <c r="D22" s="256">
        <f t="shared" si="2"/>
        <v>45385.38</v>
      </c>
      <c r="E22" s="265"/>
      <c r="F22" s="258"/>
      <c r="G22" s="258"/>
      <c r="H22" s="258"/>
      <c r="I22" s="258"/>
      <c r="J22" s="258"/>
      <c r="K22" s="258"/>
      <c r="L22" s="258"/>
      <c r="M22" s="258"/>
    </row>
    <row r="23" spans="1:15" ht="15" x14ac:dyDescent="0.25">
      <c r="A23" s="270" t="s">
        <v>580</v>
      </c>
      <c r="B23" s="263">
        <f>B380</f>
        <v>27300.15</v>
      </c>
      <c r="C23" s="149">
        <f t="shared" ref="C23:D24" si="3">C380</f>
        <v>5733.03</v>
      </c>
      <c r="D23" s="256">
        <f t="shared" si="3"/>
        <v>33033.18</v>
      </c>
      <c r="E23" s="264">
        <f>D23+D24</f>
        <v>45506.77</v>
      </c>
      <c r="F23" s="258"/>
      <c r="G23" s="258"/>
      <c r="H23" s="258"/>
      <c r="I23" s="258"/>
      <c r="J23" s="258"/>
      <c r="K23" s="258"/>
      <c r="L23" s="258"/>
      <c r="M23" s="258"/>
    </row>
    <row r="24" spans="1:15" ht="15" x14ac:dyDescent="0.25">
      <c r="A24" s="270" t="s">
        <v>581</v>
      </c>
      <c r="B24" s="263">
        <f>B381</f>
        <v>10308.75</v>
      </c>
      <c r="C24" s="149">
        <f t="shared" si="3"/>
        <v>2164.84</v>
      </c>
      <c r="D24" s="256">
        <f t="shared" si="3"/>
        <v>12473.59</v>
      </c>
      <c r="E24" s="264"/>
      <c r="F24" s="258"/>
      <c r="G24" s="258"/>
      <c r="H24" s="258"/>
      <c r="I24" s="258"/>
      <c r="J24" s="258"/>
      <c r="K24" s="258"/>
      <c r="L24" s="258"/>
      <c r="M24" s="258"/>
    </row>
    <row r="25" spans="1:15" ht="15.75" thickBot="1" x14ac:dyDescent="0.3">
      <c r="A25" s="271" t="s">
        <v>0</v>
      </c>
      <c r="B25" s="266">
        <f>SUM(B19:B24)</f>
        <v>446068.04</v>
      </c>
      <c r="C25" s="267">
        <f>SUM(C19:C24)</f>
        <v>93674.28</v>
      </c>
      <c r="D25" s="267">
        <f>SUM(D19:D24)</f>
        <v>539742.31999999995</v>
      </c>
      <c r="E25" s="268">
        <f>SUM(E19+E21+E23)</f>
        <v>539742.31999999995</v>
      </c>
      <c r="F25" s="12"/>
      <c r="G25" s="12"/>
      <c r="H25" s="12"/>
      <c r="I25" s="259"/>
      <c r="J25" s="12"/>
      <c r="K25" s="12"/>
      <c r="L25" s="12"/>
      <c r="M25" s="259"/>
    </row>
    <row r="26" spans="1:15" ht="15" x14ac:dyDescent="0.25">
      <c r="A26" s="166"/>
      <c r="B26" s="18"/>
      <c r="C26" s="18"/>
      <c r="D26" s="18"/>
    </row>
    <row r="28" spans="1:15" s="3" customFormat="1" ht="19.5" x14ac:dyDescent="0.3">
      <c r="A28" s="146" t="s">
        <v>438</v>
      </c>
      <c r="B28" s="146"/>
      <c r="C28" s="147"/>
      <c r="D28" s="147"/>
      <c r="E28" s="147"/>
      <c r="F28" s="147"/>
      <c r="G28" s="147"/>
      <c r="H28" s="147"/>
      <c r="I28" s="147"/>
      <c r="J28" s="147"/>
      <c r="O28" s="2"/>
    </row>
    <row r="29" spans="1:15" s="3" customFormat="1" x14ac:dyDescent="0.2">
      <c r="A29" s="2"/>
      <c r="B29" s="2"/>
      <c r="C29" s="2"/>
      <c r="D29" s="2"/>
      <c r="E29" s="2"/>
      <c r="F29" s="2"/>
      <c r="G29" s="2"/>
      <c r="H29" s="2"/>
      <c r="I29" s="2"/>
      <c r="J29" s="2"/>
      <c r="O29" s="2"/>
    </row>
    <row r="30" spans="1:15" s="3" customFormat="1" ht="15" x14ac:dyDescent="0.25">
      <c r="A30" s="326" t="s">
        <v>359</v>
      </c>
      <c r="B30" s="327"/>
      <c r="C30" s="327"/>
      <c r="D30" s="327"/>
      <c r="E30" s="327"/>
      <c r="F30" s="327"/>
      <c r="G30" s="327"/>
      <c r="H30" s="327"/>
      <c r="I30" s="327"/>
      <c r="J30" s="327"/>
      <c r="O30" s="2"/>
    </row>
    <row r="31" spans="1:15" s="3" customFormat="1" x14ac:dyDescent="0.2">
      <c r="A31" s="2"/>
      <c r="B31" s="2"/>
      <c r="C31" s="2"/>
      <c r="D31" s="2"/>
      <c r="E31" s="2"/>
      <c r="F31" s="2"/>
      <c r="G31" s="2"/>
      <c r="H31" s="2"/>
      <c r="I31" s="2"/>
      <c r="J31" s="2"/>
      <c r="O31" s="2"/>
    </row>
    <row r="32" spans="1:15" s="3" customFormat="1" ht="27" customHeight="1" x14ac:dyDescent="0.2">
      <c r="A32" s="298" t="s">
        <v>429</v>
      </c>
      <c r="B32" s="298"/>
      <c r="C32" s="298"/>
      <c r="D32" s="298"/>
      <c r="E32" s="298"/>
      <c r="F32" s="298"/>
      <c r="G32" s="298"/>
      <c r="H32" s="298"/>
      <c r="I32" s="298"/>
      <c r="J32" s="298"/>
      <c r="O32" s="2"/>
    </row>
    <row r="33" spans="1:15" s="3" customFormat="1" ht="15" thickBot="1" x14ac:dyDescent="0.25">
      <c r="A33" s="2"/>
      <c r="B33" s="2"/>
      <c r="C33" s="2"/>
      <c r="D33" s="2"/>
      <c r="E33" s="2"/>
      <c r="F33" s="2"/>
      <c r="G33" s="2"/>
      <c r="H33" s="2"/>
      <c r="I33" s="2"/>
      <c r="J33" s="2"/>
      <c r="O33" s="2"/>
    </row>
    <row r="34" spans="1:15" s="3" customFormat="1" ht="45" x14ac:dyDescent="0.2">
      <c r="A34" s="16" t="s">
        <v>17</v>
      </c>
      <c r="B34" s="17" t="s">
        <v>16</v>
      </c>
      <c r="C34" s="275" t="s">
        <v>7</v>
      </c>
      <c r="D34" s="17" t="s">
        <v>12</v>
      </c>
      <c r="E34" s="17" t="s">
        <v>35</v>
      </c>
      <c r="F34" s="17"/>
      <c r="G34" s="17"/>
      <c r="H34" s="17" t="s">
        <v>32</v>
      </c>
      <c r="I34" s="279" t="s">
        <v>34</v>
      </c>
      <c r="J34" s="154" t="s">
        <v>33</v>
      </c>
      <c r="O34" s="2"/>
    </row>
    <row r="35" spans="1:15" s="3" customFormat="1" ht="15" x14ac:dyDescent="0.2">
      <c r="A35" s="328" t="s">
        <v>552</v>
      </c>
      <c r="B35" s="329"/>
      <c r="C35" s="329"/>
      <c r="D35" s="329"/>
      <c r="E35" s="329"/>
      <c r="F35" s="329"/>
      <c r="G35" s="329"/>
      <c r="H35" s="329"/>
      <c r="I35" s="329"/>
      <c r="J35" s="330"/>
      <c r="O35" s="2"/>
    </row>
    <row r="36" spans="1:15" s="3" customFormat="1" ht="28.5" x14ac:dyDescent="0.2">
      <c r="A36" s="53" t="s">
        <v>551</v>
      </c>
      <c r="B36" s="131">
        <f>'[1]ANNEX 1 - MP'!B20</f>
        <v>2</v>
      </c>
      <c r="C36" s="44" t="s">
        <v>428</v>
      </c>
      <c r="D36" s="132">
        <f>'[1]ANNEX 1 - MP'!C20</f>
        <v>550</v>
      </c>
      <c r="E36" s="43">
        <f>D36*B36</f>
        <v>1100</v>
      </c>
      <c r="F36" s="140"/>
      <c r="G36" s="140"/>
      <c r="H36" s="133">
        <f>E36</f>
        <v>1100</v>
      </c>
      <c r="I36" s="133">
        <f>J36-H36</f>
        <v>231</v>
      </c>
      <c r="J36" s="134">
        <f>H36*1.21</f>
        <v>1331</v>
      </c>
      <c r="O36" s="2"/>
    </row>
    <row r="37" spans="1:15" s="3" customFormat="1" ht="15" x14ac:dyDescent="0.2">
      <c r="A37" s="328" t="s">
        <v>18</v>
      </c>
      <c r="B37" s="329"/>
      <c r="C37" s="329"/>
      <c r="D37" s="329"/>
      <c r="E37" s="329"/>
      <c r="F37" s="329"/>
      <c r="G37" s="329"/>
      <c r="H37" s="329"/>
      <c r="I37" s="329"/>
      <c r="J37" s="330"/>
      <c r="O37" s="2"/>
    </row>
    <row r="38" spans="1:15" s="3" customFormat="1" ht="28.5" x14ac:dyDescent="0.2">
      <c r="A38" s="53" t="s">
        <v>364</v>
      </c>
      <c r="B38" s="131">
        <f>'[1]ANNEX 1 - MP'!B22</f>
        <v>33</v>
      </c>
      <c r="C38" s="44" t="s">
        <v>428</v>
      </c>
      <c r="D38" s="132">
        <f>'[1]ANNEX 1 - MP'!C22</f>
        <v>29.5</v>
      </c>
      <c r="E38" s="43">
        <f>D38*B38</f>
        <v>973.5</v>
      </c>
      <c r="F38" s="143"/>
      <c r="G38" s="143"/>
      <c r="H38" s="133">
        <f>E38</f>
        <v>973.5</v>
      </c>
      <c r="I38" s="133">
        <f>J38-H38</f>
        <v>204.44</v>
      </c>
      <c r="J38" s="134">
        <f>H38*1.21</f>
        <v>1177.94</v>
      </c>
      <c r="O38" s="2"/>
    </row>
    <row r="39" spans="1:15" s="3" customFormat="1" ht="28.5" x14ac:dyDescent="0.2">
      <c r="A39" s="53" t="s">
        <v>363</v>
      </c>
      <c r="B39" s="131">
        <f>'[1]ANNEX 1 - MP'!B23</f>
        <v>20</v>
      </c>
      <c r="C39" s="44" t="s">
        <v>428</v>
      </c>
      <c r="D39" s="132">
        <f>'[1]ANNEX 1 - MP'!C23</f>
        <v>29.5</v>
      </c>
      <c r="E39" s="43">
        <f t="shared" ref="E39:E75" si="4">D39*B39</f>
        <v>590</v>
      </c>
      <c r="F39" s="140"/>
      <c r="G39" s="140"/>
      <c r="H39" s="133">
        <f t="shared" ref="H39:H75" si="5">E39</f>
        <v>590</v>
      </c>
      <c r="I39" s="133">
        <f t="shared" ref="I39:I75" si="6">J39-H39</f>
        <v>123.9</v>
      </c>
      <c r="J39" s="134">
        <f t="shared" ref="J39:J75" si="7">H39*1.21</f>
        <v>713.9</v>
      </c>
      <c r="O39" s="2"/>
    </row>
    <row r="40" spans="1:15" s="3" customFormat="1" ht="28.5" x14ac:dyDescent="0.2">
      <c r="A40" s="53" t="s">
        <v>402</v>
      </c>
      <c r="B40" s="131">
        <f>'[1]ANNEX 1 - MP'!B24</f>
        <v>1827</v>
      </c>
      <c r="C40" s="44" t="s">
        <v>428</v>
      </c>
      <c r="D40" s="132">
        <f>'[1]ANNEX 1 - MP'!C24</f>
        <v>4.8899999999999997</v>
      </c>
      <c r="E40" s="43">
        <f t="shared" si="4"/>
        <v>8934.0300000000007</v>
      </c>
      <c r="F40" s="140"/>
      <c r="G40" s="140"/>
      <c r="H40" s="133">
        <f t="shared" si="5"/>
        <v>8934.0300000000007</v>
      </c>
      <c r="I40" s="133">
        <f t="shared" si="6"/>
        <v>1876.15</v>
      </c>
      <c r="J40" s="134">
        <f t="shared" si="7"/>
        <v>10810.18</v>
      </c>
      <c r="O40" s="2"/>
    </row>
    <row r="41" spans="1:15" s="3" customFormat="1" x14ac:dyDescent="0.2">
      <c r="A41" s="53" t="s">
        <v>401</v>
      </c>
      <c r="B41" s="131">
        <f>'[1]ANNEX 1 - MP'!B25</f>
        <v>37</v>
      </c>
      <c r="C41" s="44" t="s">
        <v>428</v>
      </c>
      <c r="D41" s="132">
        <f>'[1]ANNEX 1 - MP'!C25</f>
        <v>6.2</v>
      </c>
      <c r="E41" s="43">
        <f t="shared" si="4"/>
        <v>229.4</v>
      </c>
      <c r="F41" s="140"/>
      <c r="G41" s="140"/>
      <c r="H41" s="133">
        <f t="shared" si="5"/>
        <v>229.4</v>
      </c>
      <c r="I41" s="133">
        <f t="shared" si="6"/>
        <v>48.17</v>
      </c>
      <c r="J41" s="134">
        <f t="shared" si="7"/>
        <v>277.57</v>
      </c>
      <c r="O41" s="2"/>
    </row>
    <row r="42" spans="1:15" s="3" customFormat="1" x14ac:dyDescent="0.2">
      <c r="A42" s="53" t="s">
        <v>400</v>
      </c>
      <c r="B42" s="131">
        <f>'[1]ANNEX 1 - MP'!B26</f>
        <v>945</v>
      </c>
      <c r="C42" s="44" t="s">
        <v>428</v>
      </c>
      <c r="D42" s="132">
        <f>'[1]ANNEX 1 - MP'!C26</f>
        <v>6.2</v>
      </c>
      <c r="E42" s="43">
        <f t="shared" si="4"/>
        <v>5859</v>
      </c>
      <c r="F42" s="140"/>
      <c r="G42" s="140"/>
      <c r="H42" s="133">
        <f t="shared" si="5"/>
        <v>5859</v>
      </c>
      <c r="I42" s="133">
        <f t="shared" si="6"/>
        <v>1230.3900000000001</v>
      </c>
      <c r="J42" s="134">
        <f t="shared" si="7"/>
        <v>7089.39</v>
      </c>
      <c r="O42" s="2"/>
    </row>
    <row r="43" spans="1:15" s="3" customFormat="1" x14ac:dyDescent="0.2">
      <c r="A43" s="53" t="s">
        <v>399</v>
      </c>
      <c r="B43" s="131">
        <f>'[1]ANNEX 1 - MP'!B27</f>
        <v>184</v>
      </c>
      <c r="C43" s="44" t="s">
        <v>428</v>
      </c>
      <c r="D43" s="132">
        <f>'[1]ANNEX 1 - MP'!C27</f>
        <v>6.2</v>
      </c>
      <c r="E43" s="43">
        <f t="shared" si="4"/>
        <v>1140.8</v>
      </c>
      <c r="F43" s="140"/>
      <c r="G43" s="140"/>
      <c r="H43" s="133">
        <f t="shared" si="5"/>
        <v>1140.8</v>
      </c>
      <c r="I43" s="133">
        <f t="shared" si="6"/>
        <v>239.57</v>
      </c>
      <c r="J43" s="134">
        <f t="shared" si="7"/>
        <v>1380.37</v>
      </c>
      <c r="O43" s="2"/>
    </row>
    <row r="44" spans="1:15" s="3" customFormat="1" x14ac:dyDescent="0.2">
      <c r="A44" s="53" t="s">
        <v>398</v>
      </c>
      <c r="B44" s="131">
        <f>'[1]ANNEX 1 - MP'!B28</f>
        <v>35</v>
      </c>
      <c r="C44" s="44" t="s">
        <v>428</v>
      </c>
      <c r="D44" s="132">
        <f>'[1]ANNEX 1 - MP'!C28</f>
        <v>6.2</v>
      </c>
      <c r="E44" s="43">
        <f t="shared" si="4"/>
        <v>217</v>
      </c>
      <c r="F44" s="140"/>
      <c r="G44" s="140"/>
      <c r="H44" s="133">
        <f t="shared" si="5"/>
        <v>217</v>
      </c>
      <c r="I44" s="133">
        <f t="shared" si="6"/>
        <v>45.57</v>
      </c>
      <c r="J44" s="134">
        <f t="shared" si="7"/>
        <v>262.57</v>
      </c>
      <c r="O44" s="2"/>
    </row>
    <row r="45" spans="1:15" s="3" customFormat="1" x14ac:dyDescent="0.2">
      <c r="A45" s="53" t="s">
        <v>397</v>
      </c>
      <c r="B45" s="131">
        <f>'[1]ANNEX 1 - MP'!B29</f>
        <v>107</v>
      </c>
      <c r="C45" s="44" t="s">
        <v>428</v>
      </c>
      <c r="D45" s="132">
        <f>'[1]ANNEX 1 - MP'!C29</f>
        <v>6.2</v>
      </c>
      <c r="E45" s="43">
        <f t="shared" si="4"/>
        <v>663.4</v>
      </c>
      <c r="F45" s="140"/>
      <c r="G45" s="140"/>
      <c r="H45" s="133">
        <f t="shared" si="5"/>
        <v>663.4</v>
      </c>
      <c r="I45" s="133">
        <f t="shared" si="6"/>
        <v>139.31</v>
      </c>
      <c r="J45" s="134">
        <f t="shared" si="7"/>
        <v>802.71</v>
      </c>
      <c r="O45" s="2"/>
    </row>
    <row r="46" spans="1:15" s="3" customFormat="1" x14ac:dyDescent="0.2">
      <c r="A46" s="53" t="s">
        <v>396</v>
      </c>
      <c r="B46" s="131">
        <f>'[1]ANNEX 1 - MP'!B30</f>
        <v>7</v>
      </c>
      <c r="C46" s="44" t="s">
        <v>428</v>
      </c>
      <c r="D46" s="132">
        <f>'[1]ANNEX 1 - MP'!C30</f>
        <v>6.2</v>
      </c>
      <c r="E46" s="43">
        <f t="shared" si="4"/>
        <v>43.4</v>
      </c>
      <c r="F46" s="140"/>
      <c r="G46" s="140"/>
      <c r="H46" s="133">
        <f t="shared" si="5"/>
        <v>43.4</v>
      </c>
      <c r="I46" s="133">
        <f t="shared" si="6"/>
        <v>9.11</v>
      </c>
      <c r="J46" s="134">
        <f t="shared" si="7"/>
        <v>52.51</v>
      </c>
      <c r="O46" s="2"/>
    </row>
    <row r="47" spans="1:15" s="3" customFormat="1" x14ac:dyDescent="0.2">
      <c r="A47" s="53" t="s">
        <v>395</v>
      </c>
      <c r="B47" s="131">
        <f>'[1]ANNEX 1 - MP'!B31</f>
        <v>1</v>
      </c>
      <c r="C47" s="44" t="s">
        <v>428</v>
      </c>
      <c r="D47" s="132">
        <f>'[1]ANNEX 1 - MP'!C31</f>
        <v>6.2</v>
      </c>
      <c r="E47" s="43">
        <f t="shared" si="4"/>
        <v>6.2</v>
      </c>
      <c r="F47" s="140"/>
      <c r="G47" s="140"/>
      <c r="H47" s="133">
        <f t="shared" si="5"/>
        <v>6.2</v>
      </c>
      <c r="I47" s="133">
        <f t="shared" si="6"/>
        <v>1.3</v>
      </c>
      <c r="J47" s="134">
        <f t="shared" si="7"/>
        <v>7.5</v>
      </c>
      <c r="O47" s="2"/>
    </row>
    <row r="48" spans="1:15" s="3" customFormat="1" x14ac:dyDescent="0.2">
      <c r="A48" s="53" t="s">
        <v>394</v>
      </c>
      <c r="B48" s="131">
        <f>'[1]ANNEX 1 - MP'!B32</f>
        <v>1</v>
      </c>
      <c r="C48" s="44" t="s">
        <v>428</v>
      </c>
      <c r="D48" s="132">
        <f>'[1]ANNEX 1 - MP'!C32</f>
        <v>6.2</v>
      </c>
      <c r="E48" s="43">
        <f t="shared" si="4"/>
        <v>6.2</v>
      </c>
      <c r="F48" s="140"/>
      <c r="G48" s="140"/>
      <c r="H48" s="133">
        <f t="shared" si="5"/>
        <v>6.2</v>
      </c>
      <c r="I48" s="133">
        <f t="shared" si="6"/>
        <v>1.3</v>
      </c>
      <c r="J48" s="134">
        <f t="shared" si="7"/>
        <v>7.5</v>
      </c>
      <c r="O48" s="2"/>
    </row>
    <row r="49" spans="1:15" s="3" customFormat="1" x14ac:dyDescent="0.2">
      <c r="A49" s="53" t="s">
        <v>393</v>
      </c>
      <c r="B49" s="131">
        <f>'[1]ANNEX 1 - MP'!B33</f>
        <v>10</v>
      </c>
      <c r="C49" s="44" t="s">
        <v>428</v>
      </c>
      <c r="D49" s="132">
        <f>'[1]ANNEX 1 - MP'!C33</f>
        <v>6.2</v>
      </c>
      <c r="E49" s="43">
        <f t="shared" si="4"/>
        <v>62</v>
      </c>
      <c r="F49" s="140"/>
      <c r="G49" s="140"/>
      <c r="H49" s="133">
        <f t="shared" si="5"/>
        <v>62</v>
      </c>
      <c r="I49" s="133">
        <f t="shared" si="6"/>
        <v>13.02</v>
      </c>
      <c r="J49" s="134">
        <f t="shared" si="7"/>
        <v>75.02</v>
      </c>
      <c r="O49" s="2"/>
    </row>
    <row r="50" spans="1:15" s="3" customFormat="1" x14ac:dyDescent="0.2">
      <c r="A50" s="53" t="s">
        <v>595</v>
      </c>
      <c r="B50" s="131">
        <f>'[1]ANNEX 1 - MP'!B34</f>
        <v>1</v>
      </c>
      <c r="C50" s="44" t="s">
        <v>428</v>
      </c>
      <c r="D50" s="132">
        <f>'[1]ANNEX 1 - MP'!C34</f>
        <v>6.2</v>
      </c>
      <c r="E50" s="43">
        <f t="shared" si="4"/>
        <v>6.2</v>
      </c>
      <c r="F50" s="140"/>
      <c r="G50" s="140"/>
      <c r="H50" s="133">
        <f t="shared" si="5"/>
        <v>6.2</v>
      </c>
      <c r="I50" s="133">
        <f t="shared" si="6"/>
        <v>1.3</v>
      </c>
      <c r="J50" s="134">
        <f t="shared" si="7"/>
        <v>7.5</v>
      </c>
      <c r="O50" s="2"/>
    </row>
    <row r="51" spans="1:15" s="3" customFormat="1" x14ac:dyDescent="0.2">
      <c r="A51" s="53" t="s">
        <v>369</v>
      </c>
      <c r="B51" s="131">
        <f>'[1]ANNEX 1 - MP'!B35</f>
        <v>203</v>
      </c>
      <c r="C51" s="44" t="s">
        <v>428</v>
      </c>
      <c r="D51" s="132">
        <f>'[1]ANNEX 1 - MP'!C35</f>
        <v>17.5</v>
      </c>
      <c r="E51" s="43">
        <f t="shared" si="4"/>
        <v>3552.5</v>
      </c>
      <c r="F51" s="140"/>
      <c r="G51" s="140"/>
      <c r="H51" s="133">
        <f t="shared" si="5"/>
        <v>3552.5</v>
      </c>
      <c r="I51" s="133">
        <f t="shared" si="6"/>
        <v>746.03</v>
      </c>
      <c r="J51" s="134">
        <f t="shared" si="7"/>
        <v>4298.53</v>
      </c>
      <c r="O51" s="2"/>
    </row>
    <row r="52" spans="1:15" s="3" customFormat="1" x14ac:dyDescent="0.2">
      <c r="A52" s="53" t="s">
        <v>370</v>
      </c>
      <c r="B52" s="131">
        <f>'[1]ANNEX 1 - MP'!B36</f>
        <v>50</v>
      </c>
      <c r="C52" s="44" t="s">
        <v>428</v>
      </c>
      <c r="D52" s="132">
        <f>'[1]ANNEX 1 - MP'!C36</f>
        <v>20.09</v>
      </c>
      <c r="E52" s="43">
        <f t="shared" si="4"/>
        <v>1004.5</v>
      </c>
      <c r="F52" s="140"/>
      <c r="G52" s="140"/>
      <c r="H52" s="133">
        <f t="shared" si="5"/>
        <v>1004.5</v>
      </c>
      <c r="I52" s="133">
        <f t="shared" si="6"/>
        <v>210.95</v>
      </c>
      <c r="J52" s="134">
        <f t="shared" si="7"/>
        <v>1215.45</v>
      </c>
      <c r="O52" s="2"/>
    </row>
    <row r="53" spans="1:15" s="3" customFormat="1" x14ac:dyDescent="0.2">
      <c r="A53" s="53" t="s">
        <v>413</v>
      </c>
      <c r="B53" s="131">
        <f>'[1]ANNEX 1 - MP'!B37</f>
        <v>20</v>
      </c>
      <c r="C53" s="44" t="s">
        <v>428</v>
      </c>
      <c r="D53" s="132">
        <f>'[1]ANNEX 1 - MP'!C37</f>
        <v>158.56</v>
      </c>
      <c r="E53" s="43">
        <f t="shared" si="4"/>
        <v>3171.2</v>
      </c>
      <c r="F53" s="140"/>
      <c r="G53" s="140"/>
      <c r="H53" s="133">
        <f t="shared" si="5"/>
        <v>3171.2</v>
      </c>
      <c r="I53" s="133">
        <f t="shared" si="6"/>
        <v>665.95</v>
      </c>
      <c r="J53" s="134">
        <f t="shared" si="7"/>
        <v>3837.15</v>
      </c>
      <c r="O53" s="2"/>
    </row>
    <row r="54" spans="1:15" s="3" customFormat="1" x14ac:dyDescent="0.2">
      <c r="A54" s="53" t="s">
        <v>392</v>
      </c>
      <c r="B54" s="131">
        <f>'[1]ANNEX 1 - MP'!B38</f>
        <v>20</v>
      </c>
      <c r="C54" s="44" t="s">
        <v>428</v>
      </c>
      <c r="D54" s="132">
        <f>'[1]ANNEX 1 - MP'!C38</f>
        <v>135.78</v>
      </c>
      <c r="E54" s="43">
        <f t="shared" si="4"/>
        <v>2715.6</v>
      </c>
      <c r="F54" s="140"/>
      <c r="G54" s="140"/>
      <c r="H54" s="133">
        <f t="shared" si="5"/>
        <v>2715.6</v>
      </c>
      <c r="I54" s="133">
        <f t="shared" si="6"/>
        <v>570.28</v>
      </c>
      <c r="J54" s="134">
        <f t="shared" si="7"/>
        <v>3285.88</v>
      </c>
      <c r="O54" s="2"/>
    </row>
    <row r="55" spans="1:15" s="3" customFormat="1" x14ac:dyDescent="0.2">
      <c r="A55" s="53" t="s">
        <v>372</v>
      </c>
      <c r="B55" s="131">
        <f>'[1]ANNEX 1 - MP'!B39</f>
        <v>2458</v>
      </c>
      <c r="C55" s="44" t="s">
        <v>428</v>
      </c>
      <c r="D55" s="132">
        <f>'[1]ANNEX 1 - MP'!C39</f>
        <v>2.75</v>
      </c>
      <c r="E55" s="43">
        <f t="shared" si="4"/>
        <v>6759.5</v>
      </c>
      <c r="F55" s="140"/>
      <c r="G55" s="140"/>
      <c r="H55" s="133">
        <f t="shared" si="5"/>
        <v>6759.5</v>
      </c>
      <c r="I55" s="133">
        <f t="shared" si="6"/>
        <v>1419.5</v>
      </c>
      <c r="J55" s="134">
        <f t="shared" si="7"/>
        <v>8179</v>
      </c>
      <c r="O55" s="2"/>
    </row>
    <row r="56" spans="1:15" s="3" customFormat="1" ht="57" x14ac:dyDescent="0.2">
      <c r="A56" s="53" t="s">
        <v>596</v>
      </c>
      <c r="B56" s="44">
        <v>3</v>
      </c>
      <c r="C56" s="44" t="s">
        <v>428</v>
      </c>
      <c r="D56" s="42">
        <v>650</v>
      </c>
      <c r="E56" s="144">
        <f t="shared" si="4"/>
        <v>1950</v>
      </c>
      <c r="F56" s="140"/>
      <c r="G56" s="140"/>
      <c r="H56" s="145">
        <f t="shared" si="5"/>
        <v>1950</v>
      </c>
      <c r="I56" s="145">
        <f t="shared" si="6"/>
        <v>409.5</v>
      </c>
      <c r="J56" s="155">
        <f t="shared" si="7"/>
        <v>2359.5</v>
      </c>
      <c r="O56" s="2"/>
    </row>
    <row r="57" spans="1:15" s="3" customFormat="1" ht="42.75" x14ac:dyDescent="0.2">
      <c r="A57" s="53" t="s">
        <v>597</v>
      </c>
      <c r="B57" s="44">
        <v>15</v>
      </c>
      <c r="C57" s="44" t="s">
        <v>428</v>
      </c>
      <c r="D57" s="42">
        <v>35</v>
      </c>
      <c r="E57" s="144">
        <f t="shared" si="4"/>
        <v>525</v>
      </c>
      <c r="F57" s="140"/>
      <c r="G57" s="140"/>
      <c r="H57" s="145">
        <f t="shared" si="5"/>
        <v>525</v>
      </c>
      <c r="I57" s="145">
        <f t="shared" si="6"/>
        <v>110.25</v>
      </c>
      <c r="J57" s="155">
        <f t="shared" si="7"/>
        <v>635.25</v>
      </c>
      <c r="O57" s="2"/>
    </row>
    <row r="58" spans="1:15" s="3" customFormat="1" ht="18.75" customHeight="1" x14ac:dyDescent="0.2">
      <c r="A58" s="328" t="s">
        <v>361</v>
      </c>
      <c r="B58" s="329"/>
      <c r="C58" s="329"/>
      <c r="D58" s="329"/>
      <c r="E58" s="329"/>
      <c r="F58" s="329"/>
      <c r="G58" s="329"/>
      <c r="H58" s="329"/>
      <c r="I58" s="329"/>
      <c r="J58" s="330"/>
      <c r="O58" s="2"/>
    </row>
    <row r="59" spans="1:15" s="3" customFormat="1" ht="28.5" x14ac:dyDescent="0.2">
      <c r="A59" s="156" t="s">
        <v>391</v>
      </c>
      <c r="B59" s="136">
        <f>'[1]ANNEX 1 - MP'!B43</f>
        <v>99</v>
      </c>
      <c r="C59" s="214" t="s">
        <v>428</v>
      </c>
      <c r="D59" s="132">
        <f>'[1]ANNEX 1 - MP'!C43</f>
        <v>22.5</v>
      </c>
      <c r="E59" s="137">
        <f t="shared" si="4"/>
        <v>2227.5</v>
      </c>
      <c r="F59" s="140"/>
      <c r="G59" s="140"/>
      <c r="H59" s="138">
        <f t="shared" si="5"/>
        <v>2227.5</v>
      </c>
      <c r="I59" s="138">
        <f t="shared" si="6"/>
        <v>467.78</v>
      </c>
      <c r="J59" s="139">
        <f t="shared" si="7"/>
        <v>2695.28</v>
      </c>
      <c r="O59" s="2"/>
    </row>
    <row r="60" spans="1:15" s="3" customFormat="1" ht="28.5" x14ac:dyDescent="0.2">
      <c r="A60" s="53" t="s">
        <v>390</v>
      </c>
      <c r="B60" s="136">
        <f>'[1]ANNEX 1 - MP'!B44</f>
        <v>60</v>
      </c>
      <c r="C60" s="44" t="s">
        <v>428</v>
      </c>
      <c r="D60" s="132">
        <f>'[1]ANNEX 1 - MP'!C44</f>
        <v>22.5</v>
      </c>
      <c r="E60" s="43">
        <f t="shared" si="4"/>
        <v>1350</v>
      </c>
      <c r="F60" s="140"/>
      <c r="G60" s="140"/>
      <c r="H60" s="133">
        <f t="shared" si="5"/>
        <v>1350</v>
      </c>
      <c r="I60" s="133">
        <f t="shared" si="6"/>
        <v>283.5</v>
      </c>
      <c r="J60" s="134">
        <f t="shared" si="7"/>
        <v>1633.5</v>
      </c>
      <c r="O60" s="2"/>
    </row>
    <row r="61" spans="1:15" s="3" customFormat="1" x14ac:dyDescent="0.2">
      <c r="A61" s="53" t="s">
        <v>362</v>
      </c>
      <c r="B61" s="136">
        <f>'[1]ANNEX 1 - MP'!B45</f>
        <v>210</v>
      </c>
      <c r="C61" s="44" t="s">
        <v>428</v>
      </c>
      <c r="D61" s="132">
        <f>'[1]ANNEX 1 - MP'!C45</f>
        <v>18.5</v>
      </c>
      <c r="E61" s="43">
        <f t="shared" si="4"/>
        <v>3885</v>
      </c>
      <c r="F61" s="140"/>
      <c r="G61" s="140"/>
      <c r="H61" s="133">
        <f t="shared" si="5"/>
        <v>3885</v>
      </c>
      <c r="I61" s="133">
        <f t="shared" si="6"/>
        <v>815.85</v>
      </c>
      <c r="J61" s="134">
        <f t="shared" si="7"/>
        <v>4700.8500000000004</v>
      </c>
      <c r="O61" s="2"/>
    </row>
    <row r="62" spans="1:15" s="3" customFormat="1" x14ac:dyDescent="0.2">
      <c r="A62" s="53" t="s">
        <v>403</v>
      </c>
      <c r="B62" s="136">
        <f>'[1]ANNEX 1 - MP'!B46</f>
        <v>111</v>
      </c>
      <c r="C62" s="44" t="s">
        <v>428</v>
      </c>
      <c r="D62" s="132">
        <f>'[1]ANNEX 1 - MP'!C46</f>
        <v>4.8499999999999996</v>
      </c>
      <c r="E62" s="43">
        <f t="shared" si="4"/>
        <v>538.35</v>
      </c>
      <c r="F62" s="140"/>
      <c r="G62" s="140"/>
      <c r="H62" s="133">
        <f t="shared" si="5"/>
        <v>538.35</v>
      </c>
      <c r="I62" s="133">
        <f t="shared" si="6"/>
        <v>113.05</v>
      </c>
      <c r="J62" s="134">
        <f t="shared" si="7"/>
        <v>651.4</v>
      </c>
      <c r="O62" s="2"/>
    </row>
    <row r="63" spans="1:15" s="3" customFormat="1" x14ac:dyDescent="0.2">
      <c r="A63" s="53" t="s">
        <v>404</v>
      </c>
      <c r="B63" s="136">
        <f>'[1]ANNEX 1 - MP'!B47</f>
        <v>2835</v>
      </c>
      <c r="C63" s="44" t="s">
        <v>428</v>
      </c>
      <c r="D63" s="132">
        <f>'[1]ANNEX 1 - MP'!C47</f>
        <v>4.8499999999999996</v>
      </c>
      <c r="E63" s="43">
        <f t="shared" si="4"/>
        <v>13749.75</v>
      </c>
      <c r="F63" s="140"/>
      <c r="G63" s="140"/>
      <c r="H63" s="133">
        <f t="shared" si="5"/>
        <v>13749.75</v>
      </c>
      <c r="I63" s="133">
        <f t="shared" si="6"/>
        <v>2887.45</v>
      </c>
      <c r="J63" s="134">
        <f t="shared" si="7"/>
        <v>16637.2</v>
      </c>
      <c r="O63" s="2"/>
    </row>
    <row r="64" spans="1:15" s="3" customFormat="1" x14ac:dyDescent="0.2">
      <c r="A64" s="53" t="s">
        <v>365</v>
      </c>
      <c r="B64" s="136">
        <f>'[1]ANNEX 1 - MP'!B48</f>
        <v>552</v>
      </c>
      <c r="C64" s="44" t="s">
        <v>428</v>
      </c>
      <c r="D64" s="132">
        <f>'[1]ANNEX 1 - MP'!C48</f>
        <v>4.8499999999999996</v>
      </c>
      <c r="E64" s="43">
        <f t="shared" si="4"/>
        <v>2677.2</v>
      </c>
      <c r="F64" s="140"/>
      <c r="G64" s="140"/>
      <c r="H64" s="133">
        <f t="shared" si="5"/>
        <v>2677.2</v>
      </c>
      <c r="I64" s="133">
        <f t="shared" si="6"/>
        <v>562.21</v>
      </c>
      <c r="J64" s="134">
        <f t="shared" si="7"/>
        <v>3239.41</v>
      </c>
      <c r="O64" s="2"/>
    </row>
    <row r="65" spans="1:15" s="3" customFormat="1" x14ac:dyDescent="0.2">
      <c r="A65" s="53" t="s">
        <v>366</v>
      </c>
      <c r="B65" s="136">
        <f>'[1]ANNEX 1 - MP'!B49</f>
        <v>105</v>
      </c>
      <c r="C65" s="44" t="s">
        <v>428</v>
      </c>
      <c r="D65" s="132">
        <f>'[1]ANNEX 1 - MP'!C49</f>
        <v>4.8499999999999996</v>
      </c>
      <c r="E65" s="43">
        <f t="shared" si="4"/>
        <v>509.25</v>
      </c>
      <c r="F65" s="140"/>
      <c r="G65" s="140"/>
      <c r="H65" s="133">
        <f t="shared" si="5"/>
        <v>509.25</v>
      </c>
      <c r="I65" s="133">
        <f t="shared" si="6"/>
        <v>106.94</v>
      </c>
      <c r="J65" s="134">
        <f t="shared" si="7"/>
        <v>616.19000000000005</v>
      </c>
      <c r="O65" s="2"/>
    </row>
    <row r="66" spans="1:15" s="3" customFormat="1" x14ac:dyDescent="0.2">
      <c r="A66" s="53" t="s">
        <v>405</v>
      </c>
      <c r="B66" s="136">
        <f>'[1]ANNEX 1 - MP'!B50</f>
        <v>321</v>
      </c>
      <c r="C66" s="44" t="s">
        <v>428</v>
      </c>
      <c r="D66" s="132">
        <f>'[1]ANNEX 1 - MP'!C50</f>
        <v>4.8499999999999996</v>
      </c>
      <c r="E66" s="43">
        <f t="shared" si="4"/>
        <v>1556.85</v>
      </c>
      <c r="F66" s="140"/>
      <c r="G66" s="140"/>
      <c r="H66" s="133">
        <f t="shared" si="5"/>
        <v>1556.85</v>
      </c>
      <c r="I66" s="133">
        <f t="shared" si="6"/>
        <v>326.94</v>
      </c>
      <c r="J66" s="134">
        <f t="shared" si="7"/>
        <v>1883.79</v>
      </c>
      <c r="O66" s="2"/>
    </row>
    <row r="67" spans="1:15" s="3" customFormat="1" x14ac:dyDescent="0.2">
      <c r="A67" s="53" t="s">
        <v>367</v>
      </c>
      <c r="B67" s="136">
        <f>'[1]ANNEX 1 - MP'!B51</f>
        <v>21</v>
      </c>
      <c r="C67" s="44" t="s">
        <v>428</v>
      </c>
      <c r="D67" s="132">
        <f>'[1]ANNEX 1 - MP'!C51</f>
        <v>4.8499999999999996</v>
      </c>
      <c r="E67" s="43">
        <f t="shared" si="4"/>
        <v>101.85</v>
      </c>
      <c r="F67" s="140"/>
      <c r="G67" s="140"/>
      <c r="H67" s="133">
        <f t="shared" si="5"/>
        <v>101.85</v>
      </c>
      <c r="I67" s="133">
        <f t="shared" si="6"/>
        <v>21.39</v>
      </c>
      <c r="J67" s="134">
        <f t="shared" si="7"/>
        <v>123.24</v>
      </c>
      <c r="O67" s="2"/>
    </row>
    <row r="68" spans="1:15" s="3" customFormat="1" x14ac:dyDescent="0.2">
      <c r="A68" s="53" t="s">
        <v>406</v>
      </c>
      <c r="B68" s="136">
        <f>'[1]ANNEX 1 - MP'!B52</f>
        <v>3</v>
      </c>
      <c r="C68" s="44" t="s">
        <v>428</v>
      </c>
      <c r="D68" s="132">
        <f>'[1]ANNEX 1 - MP'!C52</f>
        <v>4.8499999999999996</v>
      </c>
      <c r="E68" s="43">
        <f t="shared" si="4"/>
        <v>14.55</v>
      </c>
      <c r="F68" s="140"/>
      <c r="G68" s="140"/>
      <c r="H68" s="133">
        <f t="shared" si="5"/>
        <v>14.55</v>
      </c>
      <c r="I68" s="133">
        <f t="shared" si="6"/>
        <v>3.06</v>
      </c>
      <c r="J68" s="134">
        <f t="shared" si="7"/>
        <v>17.61</v>
      </c>
      <c r="O68" s="2"/>
    </row>
    <row r="69" spans="1:15" s="3" customFormat="1" x14ac:dyDescent="0.2">
      <c r="A69" s="53" t="s">
        <v>368</v>
      </c>
      <c r="B69" s="136">
        <f>'[1]ANNEX 1 - MP'!B53</f>
        <v>3</v>
      </c>
      <c r="C69" s="44" t="s">
        <v>428</v>
      </c>
      <c r="D69" s="132">
        <f>'[1]ANNEX 1 - MP'!C53</f>
        <v>4.8499999999999996</v>
      </c>
      <c r="E69" s="43">
        <f t="shared" si="4"/>
        <v>14.55</v>
      </c>
      <c r="F69" s="140"/>
      <c r="G69" s="140"/>
      <c r="H69" s="133">
        <f t="shared" si="5"/>
        <v>14.55</v>
      </c>
      <c r="I69" s="133">
        <f t="shared" si="6"/>
        <v>3.06</v>
      </c>
      <c r="J69" s="134">
        <f t="shared" si="7"/>
        <v>17.61</v>
      </c>
      <c r="O69" s="2"/>
    </row>
    <row r="70" spans="1:15" s="3" customFormat="1" x14ac:dyDescent="0.2">
      <c r="A70" s="53" t="s">
        <v>407</v>
      </c>
      <c r="B70" s="136">
        <f>'[1]ANNEX 1 - MP'!B55</f>
        <v>30</v>
      </c>
      <c r="C70" s="44" t="s">
        <v>428</v>
      </c>
      <c r="D70" s="132">
        <f>'[1]ANNEX 1 - MP'!C55</f>
        <v>4.8499999999999996</v>
      </c>
      <c r="E70" s="43">
        <f t="shared" si="4"/>
        <v>145.5</v>
      </c>
      <c r="F70" s="140"/>
      <c r="G70" s="140"/>
      <c r="H70" s="133">
        <f t="shared" si="5"/>
        <v>145.5</v>
      </c>
      <c r="I70" s="133">
        <f t="shared" si="6"/>
        <v>30.56</v>
      </c>
      <c r="J70" s="134">
        <f t="shared" si="7"/>
        <v>176.06</v>
      </c>
      <c r="O70" s="2"/>
    </row>
    <row r="71" spans="1:15" s="3" customFormat="1" x14ac:dyDescent="0.2">
      <c r="A71" s="53" t="s">
        <v>595</v>
      </c>
      <c r="B71" s="136">
        <v>1</v>
      </c>
      <c r="C71" s="44" t="s">
        <v>428</v>
      </c>
      <c r="D71" s="132">
        <f>'[1]ANNEX 1 - MP'!C55</f>
        <v>4.8499999999999996</v>
      </c>
      <c r="E71" s="43">
        <f t="shared" si="4"/>
        <v>4.8499999999999996</v>
      </c>
      <c r="F71" s="140"/>
      <c r="G71" s="140"/>
      <c r="H71" s="133">
        <f t="shared" si="5"/>
        <v>4.8499999999999996</v>
      </c>
      <c r="I71" s="133">
        <f t="shared" si="6"/>
        <v>1.02</v>
      </c>
      <c r="J71" s="134">
        <f t="shared" si="7"/>
        <v>5.87</v>
      </c>
      <c r="O71" s="2"/>
    </row>
    <row r="72" spans="1:15" s="3" customFormat="1" x14ac:dyDescent="0.2">
      <c r="A72" s="53" t="s">
        <v>369</v>
      </c>
      <c r="B72" s="136">
        <f>'[1]ANNEX 1 - MP'!B56</f>
        <v>609</v>
      </c>
      <c r="C72" s="44" t="s">
        <v>428</v>
      </c>
      <c r="D72" s="132">
        <f>'[1]ANNEX 1 - MP'!C56</f>
        <v>14</v>
      </c>
      <c r="E72" s="43">
        <f t="shared" si="4"/>
        <v>8526</v>
      </c>
      <c r="F72" s="140"/>
      <c r="G72" s="140"/>
      <c r="H72" s="133">
        <f t="shared" si="5"/>
        <v>8526</v>
      </c>
      <c r="I72" s="133">
        <f t="shared" si="6"/>
        <v>1790.46</v>
      </c>
      <c r="J72" s="134">
        <f t="shared" si="7"/>
        <v>10316.459999999999</v>
      </c>
      <c r="O72" s="2"/>
    </row>
    <row r="73" spans="1:15" s="3" customFormat="1" x14ac:dyDescent="0.2">
      <c r="A73" s="53" t="s">
        <v>370</v>
      </c>
      <c r="B73" s="136">
        <f>'[1]ANNEX 1 - MP'!B57</f>
        <v>150</v>
      </c>
      <c r="C73" s="44" t="s">
        <v>428</v>
      </c>
      <c r="D73" s="132">
        <f>'[1]ANNEX 1 - MP'!C57</f>
        <v>16</v>
      </c>
      <c r="E73" s="43">
        <f t="shared" si="4"/>
        <v>2400</v>
      </c>
      <c r="F73" s="140"/>
      <c r="G73" s="140"/>
      <c r="H73" s="168">
        <f t="shared" si="5"/>
        <v>2400</v>
      </c>
      <c r="I73" s="168">
        <f t="shared" si="6"/>
        <v>504</v>
      </c>
      <c r="J73" s="169">
        <f t="shared" si="7"/>
        <v>2904</v>
      </c>
      <c r="O73" s="2"/>
    </row>
    <row r="74" spans="1:15" s="3" customFormat="1" x14ac:dyDescent="0.2">
      <c r="A74" s="53" t="s">
        <v>408</v>
      </c>
      <c r="B74" s="136">
        <f>'[1]ANNEX 1 - MP'!B58</f>
        <v>60</v>
      </c>
      <c r="C74" s="44" t="s">
        <v>428</v>
      </c>
      <c r="D74" s="132">
        <f>'[1]ANNEX 1 - MP'!C58</f>
        <v>60.54</v>
      </c>
      <c r="E74" s="43">
        <f t="shared" si="4"/>
        <v>3632.4</v>
      </c>
      <c r="F74" s="140"/>
      <c r="G74" s="140"/>
      <c r="H74" s="168">
        <f t="shared" si="5"/>
        <v>3632.4</v>
      </c>
      <c r="I74" s="168">
        <f t="shared" si="6"/>
        <v>762.8</v>
      </c>
      <c r="J74" s="169">
        <f t="shared" si="7"/>
        <v>4395.2</v>
      </c>
      <c r="O74" s="2"/>
    </row>
    <row r="75" spans="1:15" s="3" customFormat="1" ht="15" thickBot="1" x14ac:dyDescent="0.25">
      <c r="A75" s="157" t="s">
        <v>371</v>
      </c>
      <c r="B75" s="280">
        <f>'[1]ANNEX 1 - MP'!B59</f>
        <v>60</v>
      </c>
      <c r="C75" s="162" t="s">
        <v>428</v>
      </c>
      <c r="D75" s="281">
        <f>'[1]ANNEX 1 - MP'!C59</f>
        <v>136.69</v>
      </c>
      <c r="E75" s="158">
        <f t="shared" si="4"/>
        <v>8201.4</v>
      </c>
      <c r="F75" s="159"/>
      <c r="G75" s="159"/>
      <c r="H75" s="170">
        <f t="shared" si="5"/>
        <v>8201.4</v>
      </c>
      <c r="I75" s="170">
        <f t="shared" si="6"/>
        <v>1722.29</v>
      </c>
      <c r="J75" s="171">
        <f t="shared" si="7"/>
        <v>9923.69</v>
      </c>
      <c r="O75" s="2"/>
    </row>
    <row r="76" spans="1:15" s="3" customFormat="1" x14ac:dyDescent="0.2">
      <c r="A76" s="2"/>
      <c r="B76" s="2"/>
      <c r="D76" s="2"/>
      <c r="E76" s="2"/>
      <c r="F76" s="2"/>
      <c r="G76" s="2"/>
      <c r="H76" s="2"/>
      <c r="I76" s="2"/>
      <c r="J76" s="2"/>
      <c r="O76" s="2"/>
    </row>
    <row r="77" spans="1:15" s="3" customFormat="1" x14ac:dyDescent="0.2">
      <c r="A77" s="2"/>
      <c r="B77" s="2"/>
      <c r="D77" s="2"/>
      <c r="E77" s="2"/>
      <c r="F77" s="2"/>
      <c r="G77" s="2"/>
      <c r="H77" s="2"/>
      <c r="I77" s="2"/>
      <c r="J77" s="2"/>
      <c r="O77" s="2"/>
    </row>
    <row r="78" spans="1:15" s="3" customFormat="1" ht="16.5" x14ac:dyDescent="0.2">
      <c r="B78" s="135"/>
      <c r="C78" s="12"/>
      <c r="D78" s="135"/>
      <c r="F78" s="2"/>
      <c r="G78" s="331" t="s">
        <v>409</v>
      </c>
      <c r="H78" s="331"/>
      <c r="I78" s="331"/>
      <c r="J78" s="120">
        <f>SUM(E59:E75)+SUM(E38:E57)+E36</f>
        <v>89044.43</v>
      </c>
      <c r="O78" s="2"/>
    </row>
    <row r="79" spans="1:15" s="3" customFormat="1" ht="16.5" x14ac:dyDescent="0.2">
      <c r="B79" s="135"/>
      <c r="C79" s="12"/>
      <c r="D79" s="135"/>
      <c r="F79" s="2"/>
      <c r="G79" s="331" t="s">
        <v>14</v>
      </c>
      <c r="H79" s="331"/>
      <c r="I79" s="331"/>
      <c r="J79" s="120">
        <f>J80-J78</f>
        <v>18699.330000000002</v>
      </c>
      <c r="O79" s="2"/>
    </row>
    <row r="80" spans="1:15" s="3" customFormat="1" ht="16.5" x14ac:dyDescent="0.2">
      <c r="B80" s="135"/>
      <c r="C80" s="12"/>
      <c r="D80" s="135"/>
      <c r="F80" s="2"/>
      <c r="G80" s="334" t="s">
        <v>411</v>
      </c>
      <c r="H80" s="334"/>
      <c r="I80" s="334"/>
      <c r="J80" s="142">
        <f>J78*1.21</f>
        <v>107743.76</v>
      </c>
      <c r="O80" s="2"/>
    </row>
    <row r="81" spans="1:15" s="3" customFormat="1" x14ac:dyDescent="0.2">
      <c r="B81" s="12"/>
      <c r="C81" s="12"/>
      <c r="D81" s="12"/>
      <c r="F81" s="2"/>
      <c r="G81" s="15"/>
      <c r="H81" s="15"/>
      <c r="I81" s="15"/>
      <c r="J81" s="2"/>
      <c r="O81" s="2"/>
    </row>
    <row r="82" spans="1:15" s="3" customFormat="1" ht="16.5" x14ac:dyDescent="0.2">
      <c r="B82" s="135"/>
      <c r="C82" s="12"/>
      <c r="D82" s="135"/>
      <c r="F82" s="2"/>
      <c r="G82" s="331" t="s">
        <v>410</v>
      </c>
      <c r="H82" s="331"/>
      <c r="I82" s="331"/>
      <c r="J82" s="46">
        <f>J78*2</f>
        <v>178088.86</v>
      </c>
      <c r="O82" s="2"/>
    </row>
    <row r="83" spans="1:15" s="3" customFormat="1" ht="16.5" x14ac:dyDescent="0.2">
      <c r="B83" s="135"/>
      <c r="C83" s="12"/>
      <c r="D83" s="135"/>
      <c r="F83" s="2"/>
      <c r="G83" s="331" t="s">
        <v>14</v>
      </c>
      <c r="H83" s="331"/>
      <c r="I83" s="331"/>
      <c r="J83" s="46">
        <f>J84-J82</f>
        <v>37398.660000000003</v>
      </c>
      <c r="O83" s="2"/>
    </row>
    <row r="84" spans="1:15" s="3" customFormat="1" ht="16.5" x14ac:dyDescent="0.2">
      <c r="B84" s="135"/>
      <c r="C84" s="12"/>
      <c r="D84" s="135"/>
      <c r="F84" s="2"/>
      <c r="G84" s="335" t="s">
        <v>412</v>
      </c>
      <c r="H84" s="335"/>
      <c r="I84" s="335"/>
      <c r="J84" s="141">
        <f>J82*1.21</f>
        <v>215487.52</v>
      </c>
      <c r="O84" s="2"/>
    </row>
    <row r="85" spans="1:15" s="3" customFormat="1" ht="15" x14ac:dyDescent="0.25">
      <c r="A85" s="118"/>
      <c r="B85" s="118"/>
      <c r="C85" s="2"/>
      <c r="D85" s="2"/>
      <c r="E85" s="2"/>
      <c r="F85" s="2"/>
      <c r="G85" s="2"/>
      <c r="H85" s="2"/>
      <c r="I85" s="2"/>
      <c r="J85" s="2"/>
      <c r="O85" s="2"/>
    </row>
    <row r="86" spans="1:15" s="3" customFormat="1" ht="15.75" thickBot="1" x14ac:dyDescent="0.3">
      <c r="A86" s="118"/>
      <c r="B86" s="118"/>
      <c r="C86" s="2"/>
      <c r="D86" s="2"/>
      <c r="E86" s="2"/>
      <c r="F86" s="2"/>
      <c r="G86" s="2"/>
      <c r="H86" s="2"/>
      <c r="I86" s="2"/>
      <c r="J86" s="2"/>
      <c r="O86" s="2"/>
    </row>
    <row r="87" spans="1:15" s="3" customFormat="1" ht="15.75" thickBot="1" x14ac:dyDescent="0.3">
      <c r="A87" s="323" t="s">
        <v>421</v>
      </c>
      <c r="B87" s="324"/>
      <c r="C87" s="324"/>
      <c r="D87" s="324"/>
      <c r="E87" s="324"/>
      <c r="F87" s="324"/>
      <c r="G87" s="324"/>
      <c r="H87" s="324"/>
      <c r="I87" s="324"/>
      <c r="J87" s="325"/>
      <c r="O87" s="2"/>
    </row>
    <row r="90" spans="1:15" s="3" customFormat="1" ht="29.25" customHeight="1" x14ac:dyDescent="0.2">
      <c r="A90" s="298" t="s">
        <v>20</v>
      </c>
      <c r="B90" s="298"/>
      <c r="C90" s="298"/>
      <c r="D90" s="298"/>
      <c r="E90" s="298"/>
      <c r="F90" s="298"/>
      <c r="G90" s="298"/>
      <c r="H90" s="298"/>
      <c r="I90" s="298"/>
      <c r="J90" s="298"/>
      <c r="O90" s="2"/>
    </row>
    <row r="91" spans="1:15" s="3" customFormat="1" ht="15" thickBot="1" x14ac:dyDescent="0.25">
      <c r="A91" s="2"/>
      <c r="B91" s="2"/>
      <c r="C91" s="2"/>
      <c r="D91" s="2"/>
      <c r="E91" s="2"/>
      <c r="F91" s="2"/>
      <c r="G91" s="2"/>
      <c r="H91" s="2"/>
      <c r="I91" s="2"/>
      <c r="J91" s="2"/>
      <c r="O91" s="2"/>
    </row>
    <row r="92" spans="1:15" s="3" customFormat="1" ht="43.5" customHeight="1" x14ac:dyDescent="0.2">
      <c r="A92" s="61" t="s">
        <v>17</v>
      </c>
      <c r="B92" s="125" t="s">
        <v>415</v>
      </c>
      <c r="C92" s="62" t="s">
        <v>7</v>
      </c>
      <c r="D92" s="273" t="s">
        <v>25</v>
      </c>
      <c r="E92" s="273" t="s">
        <v>31</v>
      </c>
      <c r="F92" s="277" t="s">
        <v>29</v>
      </c>
      <c r="G92" s="277" t="s">
        <v>30</v>
      </c>
      <c r="H92" s="273" t="s">
        <v>32</v>
      </c>
      <c r="I92" s="277" t="s">
        <v>34</v>
      </c>
      <c r="J92" s="63" t="s">
        <v>33</v>
      </c>
      <c r="O92" s="2"/>
    </row>
    <row r="93" spans="1:15" s="3" customFormat="1" ht="41.25" customHeight="1" x14ac:dyDescent="0.2">
      <c r="A93" s="53" t="s">
        <v>455</v>
      </c>
      <c r="B93" s="126">
        <f>'[1]ANNEX 1 - MC'!B19</f>
        <v>536</v>
      </c>
      <c r="C93" s="182" t="s">
        <v>23</v>
      </c>
      <c r="D93" s="105">
        <v>46.5</v>
      </c>
      <c r="E93" s="51">
        <f>B93*D93</f>
        <v>24924</v>
      </c>
      <c r="F93" s="106">
        <f t="shared" ref="F93:F158" si="8">E93*1.13-E93</f>
        <v>3240.12</v>
      </c>
      <c r="G93" s="106">
        <f t="shared" ref="G93:G158" si="9">E93*1.06-E93</f>
        <v>1495.44</v>
      </c>
      <c r="H93" s="107">
        <f t="shared" ref="H93:H158" si="10">E93+F93+G93</f>
        <v>29659.56</v>
      </c>
      <c r="I93" s="106">
        <f>J93-H93</f>
        <v>6228.51</v>
      </c>
      <c r="J93" s="108">
        <f>H93*1.21</f>
        <v>35888.07</v>
      </c>
      <c r="O93" s="2"/>
    </row>
    <row r="94" spans="1:15" s="3" customFormat="1" ht="41.25" customHeight="1" x14ac:dyDescent="0.2">
      <c r="A94" s="53" t="s">
        <v>456</v>
      </c>
      <c r="B94" s="126">
        <f>'[1]ANNEX 1 - MC'!B20</f>
        <v>831</v>
      </c>
      <c r="C94" s="182" t="s">
        <v>23</v>
      </c>
      <c r="D94" s="105">
        <v>29.57</v>
      </c>
      <c r="E94" s="51">
        <f t="shared" ref="E94:E159" si="11">B94*D94</f>
        <v>24572.67</v>
      </c>
      <c r="F94" s="49">
        <f t="shared" si="8"/>
        <v>3194.45</v>
      </c>
      <c r="G94" s="49">
        <f t="shared" si="9"/>
        <v>1474.36</v>
      </c>
      <c r="H94" s="50">
        <f t="shared" si="10"/>
        <v>29241.48</v>
      </c>
      <c r="I94" s="49">
        <f>J94-H94</f>
        <v>6140.71</v>
      </c>
      <c r="J94" s="54">
        <f>H94*1.21</f>
        <v>35382.19</v>
      </c>
      <c r="O94" s="2"/>
    </row>
    <row r="95" spans="1:15" s="3" customFormat="1" ht="41.25" customHeight="1" x14ac:dyDescent="0.2">
      <c r="A95" s="53" t="s">
        <v>457</v>
      </c>
      <c r="B95" s="126">
        <f>'[1]ANNEX 1 - MC'!B21</f>
        <v>407</v>
      </c>
      <c r="C95" s="182" t="s">
        <v>23</v>
      </c>
      <c r="D95" s="105">
        <v>25.36</v>
      </c>
      <c r="E95" s="51">
        <f t="shared" si="11"/>
        <v>10321.52</v>
      </c>
      <c r="F95" s="49">
        <f t="shared" si="8"/>
        <v>1341.8</v>
      </c>
      <c r="G95" s="49">
        <f t="shared" si="9"/>
        <v>619.29</v>
      </c>
      <c r="H95" s="50">
        <f t="shared" si="10"/>
        <v>12282.61</v>
      </c>
      <c r="I95" s="49">
        <f t="shared" ref="I95:I176" si="12">J95-H95</f>
        <v>2579.35</v>
      </c>
      <c r="J95" s="54">
        <f t="shared" ref="J95:J176" si="13">H95*1.21</f>
        <v>14861.96</v>
      </c>
      <c r="O95" s="2"/>
    </row>
    <row r="96" spans="1:15" s="3" customFormat="1" ht="41.25" customHeight="1" x14ac:dyDescent="0.2">
      <c r="A96" s="53" t="s">
        <v>459</v>
      </c>
      <c r="B96" s="126">
        <f>'[1]ANNEX 1 - MC'!B22</f>
        <v>3</v>
      </c>
      <c r="C96" s="182" t="s">
        <v>24</v>
      </c>
      <c r="D96" s="105">
        <f>81.75</f>
        <v>81.75</v>
      </c>
      <c r="E96" s="51">
        <f t="shared" si="11"/>
        <v>245.25</v>
      </c>
      <c r="F96" s="49">
        <f t="shared" si="8"/>
        <v>31.88</v>
      </c>
      <c r="G96" s="49">
        <f t="shared" si="9"/>
        <v>14.72</v>
      </c>
      <c r="H96" s="50">
        <f t="shared" si="10"/>
        <v>291.85000000000002</v>
      </c>
      <c r="I96" s="49">
        <f t="shared" si="12"/>
        <v>61.29</v>
      </c>
      <c r="J96" s="54">
        <f t="shared" si="13"/>
        <v>353.14</v>
      </c>
      <c r="O96" s="2"/>
    </row>
    <row r="97" spans="1:15" s="3" customFormat="1" ht="41.25" customHeight="1" x14ac:dyDescent="0.2">
      <c r="A97" s="53" t="s">
        <v>460</v>
      </c>
      <c r="B97" s="126">
        <f>'[1]ANNEX 1 - MC'!B23</f>
        <v>86</v>
      </c>
      <c r="C97" s="182" t="s">
        <v>24</v>
      </c>
      <c r="D97" s="105">
        <v>73.61</v>
      </c>
      <c r="E97" s="51">
        <f t="shared" si="11"/>
        <v>6330.46</v>
      </c>
      <c r="F97" s="49">
        <f t="shared" si="8"/>
        <v>822.96</v>
      </c>
      <c r="G97" s="49">
        <f t="shared" si="9"/>
        <v>379.83</v>
      </c>
      <c r="H97" s="50">
        <f t="shared" si="10"/>
        <v>7533.25</v>
      </c>
      <c r="I97" s="49">
        <f t="shared" si="12"/>
        <v>1581.98</v>
      </c>
      <c r="J97" s="54">
        <f t="shared" si="13"/>
        <v>9115.23</v>
      </c>
      <c r="O97" s="2"/>
    </row>
    <row r="98" spans="1:15" s="3" customFormat="1" ht="41.25" customHeight="1" x14ac:dyDescent="0.2">
      <c r="A98" s="53" t="s">
        <v>461</v>
      </c>
      <c r="B98" s="126">
        <f>'[1]ANNEX 1 - MC'!B24</f>
        <v>35</v>
      </c>
      <c r="C98" s="182" t="s">
        <v>24</v>
      </c>
      <c r="D98" s="105">
        <v>80.790000000000006</v>
      </c>
      <c r="E98" s="51">
        <f t="shared" si="11"/>
        <v>2827.65</v>
      </c>
      <c r="F98" s="49">
        <f t="shared" si="8"/>
        <v>367.59</v>
      </c>
      <c r="G98" s="49">
        <f t="shared" si="9"/>
        <v>169.66</v>
      </c>
      <c r="H98" s="50">
        <f t="shared" si="10"/>
        <v>3364.9</v>
      </c>
      <c r="I98" s="49">
        <f t="shared" si="12"/>
        <v>706.63</v>
      </c>
      <c r="J98" s="54">
        <f t="shared" si="13"/>
        <v>4071.53</v>
      </c>
      <c r="O98" s="2"/>
    </row>
    <row r="99" spans="1:15" s="3" customFormat="1" ht="41.25" customHeight="1" x14ac:dyDescent="0.2">
      <c r="A99" s="53" t="s">
        <v>462</v>
      </c>
      <c r="B99" s="126">
        <f>'[1]ANNEX 1 - MC'!B25</f>
        <v>3</v>
      </c>
      <c r="C99" s="182" t="s">
        <v>24</v>
      </c>
      <c r="D99" s="105">
        <v>54.36</v>
      </c>
      <c r="E99" s="51">
        <f t="shared" si="11"/>
        <v>163.08000000000001</v>
      </c>
      <c r="F99" s="49">
        <f t="shared" si="8"/>
        <v>21.2</v>
      </c>
      <c r="G99" s="49">
        <f t="shared" si="9"/>
        <v>9.7799999999999994</v>
      </c>
      <c r="H99" s="50">
        <f t="shared" si="10"/>
        <v>194.06</v>
      </c>
      <c r="I99" s="49">
        <f t="shared" si="12"/>
        <v>40.75</v>
      </c>
      <c r="J99" s="54">
        <f t="shared" si="13"/>
        <v>234.81</v>
      </c>
      <c r="O99" s="2"/>
    </row>
    <row r="100" spans="1:15" s="3" customFormat="1" ht="41.25" customHeight="1" x14ac:dyDescent="0.2">
      <c r="A100" s="53" t="s">
        <v>463</v>
      </c>
      <c r="B100" s="126">
        <f>'[1]ANNEX 1 - MC'!B26</f>
        <v>7</v>
      </c>
      <c r="C100" s="182" t="s">
        <v>24</v>
      </c>
      <c r="D100" s="105">
        <v>47.8</v>
      </c>
      <c r="E100" s="51">
        <f t="shared" si="11"/>
        <v>334.6</v>
      </c>
      <c r="F100" s="49">
        <f t="shared" si="8"/>
        <v>43.5</v>
      </c>
      <c r="G100" s="49">
        <f t="shared" si="9"/>
        <v>20.079999999999998</v>
      </c>
      <c r="H100" s="50">
        <f t="shared" si="10"/>
        <v>398.18</v>
      </c>
      <c r="I100" s="49">
        <f t="shared" si="12"/>
        <v>83.62</v>
      </c>
      <c r="J100" s="54">
        <f t="shared" si="13"/>
        <v>481.8</v>
      </c>
      <c r="O100" s="2"/>
    </row>
    <row r="101" spans="1:15" s="3" customFormat="1" ht="41.25" customHeight="1" x14ac:dyDescent="0.2">
      <c r="A101" s="53" t="s">
        <v>464</v>
      </c>
      <c r="B101" s="126">
        <f>'[1]ANNEX 1 - MC'!B27</f>
        <v>12</v>
      </c>
      <c r="C101" s="182" t="s">
        <v>24</v>
      </c>
      <c r="D101" s="105">
        <v>41.31</v>
      </c>
      <c r="E101" s="51">
        <f t="shared" si="11"/>
        <v>495.72</v>
      </c>
      <c r="F101" s="49">
        <f t="shared" si="8"/>
        <v>64.44</v>
      </c>
      <c r="G101" s="49">
        <f t="shared" si="9"/>
        <v>29.74</v>
      </c>
      <c r="H101" s="50">
        <f t="shared" si="10"/>
        <v>589.9</v>
      </c>
      <c r="I101" s="49">
        <f t="shared" si="12"/>
        <v>123.88</v>
      </c>
      <c r="J101" s="54">
        <f t="shared" si="13"/>
        <v>713.78</v>
      </c>
      <c r="O101" s="2"/>
    </row>
    <row r="102" spans="1:15" s="3" customFormat="1" ht="41.25" customHeight="1" x14ac:dyDescent="0.2">
      <c r="A102" s="53" t="s">
        <v>465</v>
      </c>
      <c r="B102" s="126">
        <f>'[1]ANNEX 1 - MC'!B28</f>
        <v>3</v>
      </c>
      <c r="C102" s="182" t="s">
        <v>24</v>
      </c>
      <c r="D102" s="105">
        <v>2.25</v>
      </c>
      <c r="E102" s="51">
        <f t="shared" si="11"/>
        <v>6.75</v>
      </c>
      <c r="F102" s="49">
        <f t="shared" si="8"/>
        <v>0.88</v>
      </c>
      <c r="G102" s="49">
        <f t="shared" si="9"/>
        <v>0.41</v>
      </c>
      <c r="H102" s="50">
        <f t="shared" si="10"/>
        <v>8.0399999999999991</v>
      </c>
      <c r="I102" s="49">
        <f t="shared" si="12"/>
        <v>1.69</v>
      </c>
      <c r="J102" s="54">
        <f t="shared" si="13"/>
        <v>9.73</v>
      </c>
      <c r="O102" s="2"/>
    </row>
    <row r="103" spans="1:15" s="3" customFormat="1" ht="41.25" customHeight="1" x14ac:dyDescent="0.2">
      <c r="A103" s="53" t="s">
        <v>466</v>
      </c>
      <c r="B103" s="126">
        <f>'[1]ANNEX 1 - MC'!B29</f>
        <v>37</v>
      </c>
      <c r="C103" s="182" t="s">
        <v>24</v>
      </c>
      <c r="D103" s="105">
        <v>51.98</v>
      </c>
      <c r="E103" s="51">
        <f t="shared" si="11"/>
        <v>1923.26</v>
      </c>
      <c r="F103" s="49">
        <f t="shared" si="8"/>
        <v>250.02</v>
      </c>
      <c r="G103" s="49">
        <f t="shared" si="9"/>
        <v>115.4</v>
      </c>
      <c r="H103" s="50">
        <f t="shared" si="10"/>
        <v>2288.6799999999998</v>
      </c>
      <c r="I103" s="49">
        <f t="shared" si="12"/>
        <v>480.62</v>
      </c>
      <c r="J103" s="54">
        <f t="shared" si="13"/>
        <v>2769.3</v>
      </c>
      <c r="O103" s="110"/>
    </row>
    <row r="104" spans="1:15" s="3" customFormat="1" ht="41.25" customHeight="1" x14ac:dyDescent="0.2">
      <c r="A104" s="53" t="s">
        <v>467</v>
      </c>
      <c r="B104" s="126">
        <f>'[1]ANNEX 1 - MC'!B30</f>
        <v>430</v>
      </c>
      <c r="C104" s="182" t="s">
        <v>24</v>
      </c>
      <c r="D104" s="105">
        <v>34.65</v>
      </c>
      <c r="E104" s="51">
        <f t="shared" si="11"/>
        <v>14899.5</v>
      </c>
      <c r="F104" s="49">
        <f t="shared" si="8"/>
        <v>1936.94</v>
      </c>
      <c r="G104" s="49">
        <f t="shared" si="9"/>
        <v>893.97</v>
      </c>
      <c r="H104" s="50">
        <f t="shared" si="10"/>
        <v>17730.41</v>
      </c>
      <c r="I104" s="49">
        <f t="shared" si="12"/>
        <v>3723.39</v>
      </c>
      <c r="J104" s="54">
        <f t="shared" si="13"/>
        <v>21453.8</v>
      </c>
      <c r="O104" s="110"/>
    </row>
    <row r="105" spans="1:15" s="3" customFormat="1" ht="41.25" customHeight="1" x14ac:dyDescent="0.2">
      <c r="A105" s="53" t="s">
        <v>468</v>
      </c>
      <c r="B105" s="126">
        <f>'[1]ANNEX 1 - MC'!B31</f>
        <v>143</v>
      </c>
      <c r="C105" s="182" t="s">
        <v>24</v>
      </c>
      <c r="D105" s="105">
        <v>31.89</v>
      </c>
      <c r="E105" s="51">
        <f t="shared" si="11"/>
        <v>4560.2700000000004</v>
      </c>
      <c r="F105" s="49">
        <f t="shared" si="8"/>
        <v>592.84</v>
      </c>
      <c r="G105" s="49">
        <f t="shared" si="9"/>
        <v>273.62</v>
      </c>
      <c r="H105" s="50">
        <f t="shared" si="10"/>
        <v>5426.73</v>
      </c>
      <c r="I105" s="49">
        <f t="shared" si="12"/>
        <v>1139.6099999999999</v>
      </c>
      <c r="J105" s="54">
        <f t="shared" si="13"/>
        <v>6566.34</v>
      </c>
      <c r="O105" s="110"/>
    </row>
    <row r="106" spans="1:15" s="3" customFormat="1" ht="41.25" customHeight="1" x14ac:dyDescent="0.2">
      <c r="A106" s="53" t="s">
        <v>469</v>
      </c>
      <c r="B106" s="126">
        <f>'[1]ANNEX 1 - MC'!B32</f>
        <v>35</v>
      </c>
      <c r="C106" s="182" t="s">
        <v>24</v>
      </c>
      <c r="D106" s="105">
        <v>20.8</v>
      </c>
      <c r="E106" s="51">
        <f t="shared" si="11"/>
        <v>728</v>
      </c>
      <c r="F106" s="49">
        <f t="shared" si="8"/>
        <v>94.64</v>
      </c>
      <c r="G106" s="49">
        <f t="shared" si="9"/>
        <v>43.68</v>
      </c>
      <c r="H106" s="50">
        <f t="shared" si="10"/>
        <v>866.32</v>
      </c>
      <c r="I106" s="49">
        <f t="shared" si="12"/>
        <v>181.93</v>
      </c>
      <c r="J106" s="54">
        <f t="shared" si="13"/>
        <v>1048.25</v>
      </c>
      <c r="O106" s="110"/>
    </row>
    <row r="107" spans="1:15" s="3" customFormat="1" ht="41.25" customHeight="1" x14ac:dyDescent="0.2">
      <c r="A107" s="53" t="s">
        <v>470</v>
      </c>
      <c r="B107" s="126">
        <f>'[1]ANNEX 1 - MC'!B33</f>
        <v>48</v>
      </c>
      <c r="C107" s="182" t="s">
        <v>24</v>
      </c>
      <c r="D107" s="105">
        <v>15.31</v>
      </c>
      <c r="E107" s="51">
        <f t="shared" si="11"/>
        <v>734.88</v>
      </c>
      <c r="F107" s="49">
        <f t="shared" si="8"/>
        <v>95.53</v>
      </c>
      <c r="G107" s="49">
        <f t="shared" si="9"/>
        <v>44.09</v>
      </c>
      <c r="H107" s="50">
        <f t="shared" si="10"/>
        <v>874.5</v>
      </c>
      <c r="I107" s="49">
        <f t="shared" si="12"/>
        <v>183.65</v>
      </c>
      <c r="J107" s="54">
        <f t="shared" si="13"/>
        <v>1058.1500000000001</v>
      </c>
      <c r="O107" s="110"/>
    </row>
    <row r="108" spans="1:15" s="3" customFormat="1" ht="41.25" customHeight="1" x14ac:dyDescent="0.2">
      <c r="A108" s="53" t="s">
        <v>471</v>
      </c>
      <c r="B108" s="126">
        <f>'[1]ANNEX 1 - MC'!B34</f>
        <v>4</v>
      </c>
      <c r="C108" s="182" t="s">
        <v>24</v>
      </c>
      <c r="D108" s="105">
        <v>8.2899999999999991</v>
      </c>
      <c r="E108" s="51">
        <f t="shared" si="11"/>
        <v>33.159999999999997</v>
      </c>
      <c r="F108" s="49">
        <f t="shared" si="8"/>
        <v>4.3099999999999996</v>
      </c>
      <c r="G108" s="49">
        <f t="shared" si="9"/>
        <v>1.99</v>
      </c>
      <c r="H108" s="50">
        <f t="shared" si="10"/>
        <v>39.46</v>
      </c>
      <c r="I108" s="49">
        <f t="shared" si="12"/>
        <v>8.2899999999999991</v>
      </c>
      <c r="J108" s="54">
        <f t="shared" si="13"/>
        <v>47.75</v>
      </c>
      <c r="O108" s="110"/>
    </row>
    <row r="109" spans="1:15" s="3" customFormat="1" ht="41.25" customHeight="1" x14ac:dyDescent="0.2">
      <c r="A109" s="53" t="s">
        <v>472</v>
      </c>
      <c r="B109" s="126">
        <f>'[1]ANNEX 1 - MC'!B35</f>
        <v>3</v>
      </c>
      <c r="C109" s="182" t="s">
        <v>24</v>
      </c>
      <c r="D109" s="105">
        <v>23.15</v>
      </c>
      <c r="E109" s="51">
        <f t="shared" si="11"/>
        <v>69.45</v>
      </c>
      <c r="F109" s="49">
        <f t="shared" si="8"/>
        <v>9.0299999999999994</v>
      </c>
      <c r="G109" s="49">
        <f t="shared" si="9"/>
        <v>4.17</v>
      </c>
      <c r="H109" s="50">
        <f t="shared" si="10"/>
        <v>82.65</v>
      </c>
      <c r="I109" s="49">
        <f t="shared" si="12"/>
        <v>17.36</v>
      </c>
      <c r="J109" s="54">
        <f t="shared" si="13"/>
        <v>100.01</v>
      </c>
      <c r="O109" s="2"/>
    </row>
    <row r="110" spans="1:15" s="3" customFormat="1" ht="41.25" customHeight="1" x14ac:dyDescent="0.2">
      <c r="A110" s="53" t="s">
        <v>473</v>
      </c>
      <c r="B110" s="126">
        <f>'[1]ANNEX 1 - MC'!B36</f>
        <v>24</v>
      </c>
      <c r="C110" s="182" t="s">
        <v>24</v>
      </c>
      <c r="D110" s="105">
        <v>20.149999999999999</v>
      </c>
      <c r="E110" s="51">
        <f t="shared" si="11"/>
        <v>483.6</v>
      </c>
      <c r="F110" s="49">
        <f t="shared" si="8"/>
        <v>62.87</v>
      </c>
      <c r="G110" s="49">
        <f t="shared" si="9"/>
        <v>29.02</v>
      </c>
      <c r="H110" s="50">
        <f t="shared" si="10"/>
        <v>575.49</v>
      </c>
      <c r="I110" s="49">
        <f t="shared" si="12"/>
        <v>120.85</v>
      </c>
      <c r="J110" s="54">
        <f t="shared" si="13"/>
        <v>696.34</v>
      </c>
      <c r="O110" s="2"/>
    </row>
    <row r="111" spans="1:15" s="3" customFormat="1" ht="41.25" customHeight="1" x14ac:dyDescent="0.2">
      <c r="A111" s="53" t="s">
        <v>474</v>
      </c>
      <c r="B111" s="126">
        <f>'[1]ANNEX 1 - MC'!B37</f>
        <v>1</v>
      </c>
      <c r="C111" s="182" t="s">
        <v>24</v>
      </c>
      <c r="D111" s="105">
        <v>23.53</v>
      </c>
      <c r="E111" s="51">
        <f t="shared" si="11"/>
        <v>23.53</v>
      </c>
      <c r="F111" s="49">
        <f t="shared" si="8"/>
        <v>3.06</v>
      </c>
      <c r="G111" s="49">
        <f t="shared" si="9"/>
        <v>1.41</v>
      </c>
      <c r="H111" s="50">
        <f t="shared" si="10"/>
        <v>28</v>
      </c>
      <c r="I111" s="49">
        <f t="shared" si="12"/>
        <v>5.88</v>
      </c>
      <c r="J111" s="54">
        <f t="shared" si="13"/>
        <v>33.880000000000003</v>
      </c>
      <c r="O111" s="110"/>
    </row>
    <row r="112" spans="1:15" s="3" customFormat="1" ht="41.25" customHeight="1" x14ac:dyDescent="0.2">
      <c r="A112" s="53" t="s">
        <v>475</v>
      </c>
      <c r="B112" s="126">
        <f>'[1]ANNEX 1 - MC'!B38</f>
        <v>1</v>
      </c>
      <c r="C112" s="182" t="s">
        <v>24</v>
      </c>
      <c r="D112" s="105">
        <v>18.2</v>
      </c>
      <c r="E112" s="51">
        <f t="shared" si="11"/>
        <v>18.2</v>
      </c>
      <c r="F112" s="49">
        <f t="shared" si="8"/>
        <v>2.37</v>
      </c>
      <c r="G112" s="49">
        <f t="shared" si="9"/>
        <v>1.0900000000000001</v>
      </c>
      <c r="H112" s="50">
        <f t="shared" si="10"/>
        <v>21.66</v>
      </c>
      <c r="I112" s="49">
        <f t="shared" si="12"/>
        <v>4.55</v>
      </c>
      <c r="J112" s="54">
        <f t="shared" si="13"/>
        <v>26.21</v>
      </c>
      <c r="O112" s="110"/>
    </row>
    <row r="113" spans="1:15" s="3" customFormat="1" ht="41.25" customHeight="1" x14ac:dyDescent="0.2">
      <c r="A113" s="53" t="s">
        <v>476</v>
      </c>
      <c r="B113" s="126">
        <f>'[1]ANNEX 1 - MC'!B39</f>
        <v>1</v>
      </c>
      <c r="C113" s="182" t="s">
        <v>24</v>
      </c>
      <c r="D113" s="105">
        <v>16.100000000000001</v>
      </c>
      <c r="E113" s="51">
        <f t="shared" si="11"/>
        <v>16.100000000000001</v>
      </c>
      <c r="F113" s="49">
        <f t="shared" si="8"/>
        <v>2.09</v>
      </c>
      <c r="G113" s="49">
        <f t="shared" si="9"/>
        <v>0.97</v>
      </c>
      <c r="H113" s="50">
        <f t="shared" si="10"/>
        <v>19.16</v>
      </c>
      <c r="I113" s="49">
        <f t="shared" si="12"/>
        <v>4.0199999999999996</v>
      </c>
      <c r="J113" s="54">
        <f t="shared" si="13"/>
        <v>23.18</v>
      </c>
      <c r="O113" s="110"/>
    </row>
    <row r="114" spans="1:15" s="3" customFormat="1" ht="41.25" customHeight="1" x14ac:dyDescent="0.2">
      <c r="A114" s="53" t="s">
        <v>477</v>
      </c>
      <c r="B114" s="126">
        <f>'[1]ANNEX 1 - MC'!B40</f>
        <v>1</v>
      </c>
      <c r="C114" s="182" t="s">
        <v>24</v>
      </c>
      <c r="D114" s="105">
        <v>41.33</v>
      </c>
      <c r="E114" s="51">
        <f t="shared" si="11"/>
        <v>41.33</v>
      </c>
      <c r="F114" s="49">
        <f t="shared" si="8"/>
        <v>5.37</v>
      </c>
      <c r="G114" s="49">
        <f t="shared" si="9"/>
        <v>2.48</v>
      </c>
      <c r="H114" s="50">
        <f t="shared" si="10"/>
        <v>49.18</v>
      </c>
      <c r="I114" s="49">
        <f t="shared" si="12"/>
        <v>10.33</v>
      </c>
      <c r="J114" s="54">
        <f t="shared" si="13"/>
        <v>59.51</v>
      </c>
      <c r="O114" s="2"/>
    </row>
    <row r="115" spans="1:15" s="3" customFormat="1" ht="41.25" customHeight="1" x14ac:dyDescent="0.2">
      <c r="A115" s="53" t="s">
        <v>478</v>
      </c>
      <c r="B115" s="126">
        <v>7</v>
      </c>
      <c r="C115" s="182" t="s">
        <v>24</v>
      </c>
      <c r="D115" s="105">
        <v>24.37</v>
      </c>
      <c r="E115" s="51">
        <f t="shared" si="11"/>
        <v>170.59</v>
      </c>
      <c r="F115" s="49">
        <f t="shared" si="8"/>
        <v>22.18</v>
      </c>
      <c r="G115" s="49">
        <f t="shared" si="9"/>
        <v>10.24</v>
      </c>
      <c r="H115" s="50">
        <f t="shared" si="10"/>
        <v>203.01</v>
      </c>
      <c r="I115" s="49">
        <f t="shared" si="12"/>
        <v>42.63</v>
      </c>
      <c r="J115" s="54">
        <f t="shared" si="13"/>
        <v>245.64</v>
      </c>
      <c r="O115" s="2"/>
    </row>
    <row r="116" spans="1:15" s="3" customFormat="1" ht="41.25" customHeight="1" x14ac:dyDescent="0.2">
      <c r="A116" s="53" t="s">
        <v>479</v>
      </c>
      <c r="B116" s="126">
        <f>'[1]ANNEX 1 - MC'!B42</f>
        <v>3</v>
      </c>
      <c r="C116" s="182" t="s">
        <v>24</v>
      </c>
      <c r="D116" s="105">
        <v>27.7</v>
      </c>
      <c r="E116" s="51">
        <f t="shared" si="11"/>
        <v>83.1</v>
      </c>
      <c r="F116" s="49">
        <f t="shared" si="8"/>
        <v>10.8</v>
      </c>
      <c r="G116" s="49">
        <f t="shared" si="9"/>
        <v>4.99</v>
      </c>
      <c r="H116" s="50">
        <f t="shared" si="10"/>
        <v>98.89</v>
      </c>
      <c r="I116" s="49">
        <f t="shared" si="12"/>
        <v>20.77</v>
      </c>
      <c r="J116" s="54">
        <f t="shared" si="13"/>
        <v>119.66</v>
      </c>
      <c r="O116" s="2"/>
    </row>
    <row r="117" spans="1:15" s="3" customFormat="1" ht="41.25" customHeight="1" x14ac:dyDescent="0.2">
      <c r="A117" s="53" t="s">
        <v>598</v>
      </c>
      <c r="B117" s="126">
        <v>9</v>
      </c>
      <c r="C117" s="182" t="s">
        <v>24</v>
      </c>
      <c r="D117" s="105">
        <v>170.59</v>
      </c>
      <c r="E117" s="51">
        <f t="shared" si="11"/>
        <v>1535.31</v>
      </c>
      <c r="F117" s="49">
        <f t="shared" si="8"/>
        <v>199.59</v>
      </c>
      <c r="G117" s="49">
        <f t="shared" si="9"/>
        <v>92.12</v>
      </c>
      <c r="H117" s="50">
        <f t="shared" si="10"/>
        <v>1827.02</v>
      </c>
      <c r="I117" s="49">
        <f t="shared" si="12"/>
        <v>383.67</v>
      </c>
      <c r="J117" s="54">
        <f t="shared" si="13"/>
        <v>2210.69</v>
      </c>
      <c r="O117" s="2"/>
    </row>
    <row r="118" spans="1:15" s="3" customFormat="1" ht="41.25" customHeight="1" x14ac:dyDescent="0.2">
      <c r="A118" s="53" t="s">
        <v>599</v>
      </c>
      <c r="B118" s="126">
        <v>10</v>
      </c>
      <c r="C118" s="182" t="s">
        <v>24</v>
      </c>
      <c r="D118" s="105">
        <v>146.22</v>
      </c>
      <c r="E118" s="51">
        <f t="shared" si="11"/>
        <v>1462.2</v>
      </c>
      <c r="F118" s="49">
        <f t="shared" si="8"/>
        <v>190.09</v>
      </c>
      <c r="G118" s="49">
        <f t="shared" si="9"/>
        <v>87.73</v>
      </c>
      <c r="H118" s="50">
        <f t="shared" si="10"/>
        <v>1740.02</v>
      </c>
      <c r="I118" s="49">
        <f t="shared" si="12"/>
        <v>365.4</v>
      </c>
      <c r="J118" s="54">
        <f t="shared" si="13"/>
        <v>2105.42</v>
      </c>
      <c r="O118" s="2"/>
    </row>
    <row r="119" spans="1:15" s="3" customFormat="1" ht="180.75" customHeight="1" x14ac:dyDescent="0.2">
      <c r="A119" s="53" t="s">
        <v>480</v>
      </c>
      <c r="B119" s="126">
        <f>'[1]ANNEX 1 - MC'!B45</f>
        <v>28</v>
      </c>
      <c r="C119" s="182" t="s">
        <v>24</v>
      </c>
      <c r="D119" s="105">
        <v>305.07</v>
      </c>
      <c r="E119" s="51">
        <f t="shared" si="11"/>
        <v>8541.9599999999991</v>
      </c>
      <c r="F119" s="49">
        <f t="shared" si="8"/>
        <v>1110.45</v>
      </c>
      <c r="G119" s="49">
        <f t="shared" si="9"/>
        <v>512.52</v>
      </c>
      <c r="H119" s="50">
        <f t="shared" si="10"/>
        <v>10164.93</v>
      </c>
      <c r="I119" s="49">
        <f t="shared" si="12"/>
        <v>2134.64</v>
      </c>
      <c r="J119" s="54">
        <f t="shared" si="13"/>
        <v>12299.57</v>
      </c>
      <c r="O119" s="2"/>
    </row>
    <row r="120" spans="1:15" s="3" customFormat="1" ht="85.5" x14ac:dyDescent="0.2">
      <c r="A120" s="53" t="s">
        <v>481</v>
      </c>
      <c r="B120" s="126">
        <f>'[1]ANNEX 1 - MC'!B46</f>
        <v>3</v>
      </c>
      <c r="C120" s="182" t="s">
        <v>24</v>
      </c>
      <c r="D120" s="105">
        <v>249.5</v>
      </c>
      <c r="E120" s="51">
        <f t="shared" si="11"/>
        <v>748.5</v>
      </c>
      <c r="F120" s="49">
        <f t="shared" si="8"/>
        <v>97.3</v>
      </c>
      <c r="G120" s="49">
        <f t="shared" si="9"/>
        <v>44.91</v>
      </c>
      <c r="H120" s="50">
        <f t="shared" si="10"/>
        <v>890.71</v>
      </c>
      <c r="I120" s="49">
        <f t="shared" si="12"/>
        <v>187.05</v>
      </c>
      <c r="J120" s="54">
        <f t="shared" si="13"/>
        <v>1077.76</v>
      </c>
      <c r="O120" s="2"/>
    </row>
    <row r="121" spans="1:15" s="3" customFormat="1" ht="42.75" x14ac:dyDescent="0.2">
      <c r="A121" s="53" t="s">
        <v>535</v>
      </c>
      <c r="B121" s="126">
        <f>'[1]ANNEX 1 - MC'!B47</f>
        <v>30</v>
      </c>
      <c r="C121" s="182" t="s">
        <v>24</v>
      </c>
      <c r="D121" s="105">
        <v>126.67</v>
      </c>
      <c r="E121" s="51">
        <f t="shared" si="11"/>
        <v>3800.1</v>
      </c>
      <c r="F121" s="49">
        <f t="shared" si="8"/>
        <v>494.01</v>
      </c>
      <c r="G121" s="49">
        <f t="shared" si="9"/>
        <v>228.01</v>
      </c>
      <c r="H121" s="50">
        <f t="shared" si="10"/>
        <v>4522.12</v>
      </c>
      <c r="I121" s="49">
        <f t="shared" si="12"/>
        <v>949.65</v>
      </c>
      <c r="J121" s="54">
        <f t="shared" si="13"/>
        <v>5471.77</v>
      </c>
      <c r="O121" s="2"/>
    </row>
    <row r="122" spans="1:15" s="3" customFormat="1" ht="65.25" customHeight="1" x14ac:dyDescent="0.2">
      <c r="A122" s="53" t="s">
        <v>482</v>
      </c>
      <c r="B122" s="126">
        <f>'[1]ANNEX 1 - MC'!B48</f>
        <v>4</v>
      </c>
      <c r="C122" s="182" t="s">
        <v>24</v>
      </c>
      <c r="D122" s="105">
        <v>140.24</v>
      </c>
      <c r="E122" s="51">
        <f t="shared" si="11"/>
        <v>560.96</v>
      </c>
      <c r="F122" s="49">
        <f t="shared" si="8"/>
        <v>72.92</v>
      </c>
      <c r="G122" s="49">
        <f t="shared" si="9"/>
        <v>33.659999999999997</v>
      </c>
      <c r="H122" s="50">
        <f t="shared" si="10"/>
        <v>667.54</v>
      </c>
      <c r="I122" s="49">
        <f t="shared" si="12"/>
        <v>140.18</v>
      </c>
      <c r="J122" s="54">
        <f t="shared" si="13"/>
        <v>807.72</v>
      </c>
      <c r="O122" s="2"/>
    </row>
    <row r="123" spans="1:15" s="3" customFormat="1" ht="41.25" customHeight="1" x14ac:dyDescent="0.2">
      <c r="A123" s="53" t="s">
        <v>384</v>
      </c>
      <c r="B123" s="126">
        <f>'[1]ANNEX 1 - MC'!B49</f>
        <v>3</v>
      </c>
      <c r="C123" s="182" t="s">
        <v>24</v>
      </c>
      <c r="D123" s="105">
        <v>232.58</v>
      </c>
      <c r="E123" s="51">
        <f t="shared" si="11"/>
        <v>697.74</v>
      </c>
      <c r="F123" s="49">
        <f t="shared" si="8"/>
        <v>90.71</v>
      </c>
      <c r="G123" s="49">
        <f t="shared" si="9"/>
        <v>41.86</v>
      </c>
      <c r="H123" s="50">
        <f t="shared" si="10"/>
        <v>830.31</v>
      </c>
      <c r="I123" s="49">
        <f t="shared" si="12"/>
        <v>174.37</v>
      </c>
      <c r="J123" s="54">
        <f t="shared" si="13"/>
        <v>1004.68</v>
      </c>
      <c r="O123" s="2"/>
    </row>
    <row r="124" spans="1:15" s="3" customFormat="1" ht="70.5" customHeight="1" x14ac:dyDescent="0.2">
      <c r="A124" s="53" t="s">
        <v>483</v>
      </c>
      <c r="B124" s="126">
        <f>'[1]ANNEX 1 - MC'!B50</f>
        <v>48</v>
      </c>
      <c r="C124" s="182" t="s">
        <v>24</v>
      </c>
      <c r="D124" s="105">
        <v>46.21</v>
      </c>
      <c r="E124" s="51">
        <f t="shared" si="11"/>
        <v>2218.08</v>
      </c>
      <c r="F124" s="49">
        <f t="shared" si="8"/>
        <v>288.35000000000002</v>
      </c>
      <c r="G124" s="49">
        <f t="shared" si="9"/>
        <v>133.08000000000001</v>
      </c>
      <c r="H124" s="50">
        <f t="shared" si="10"/>
        <v>2639.51</v>
      </c>
      <c r="I124" s="49">
        <f t="shared" si="12"/>
        <v>554.29999999999995</v>
      </c>
      <c r="J124" s="54">
        <f t="shared" si="13"/>
        <v>3193.81</v>
      </c>
      <c r="O124" s="2"/>
    </row>
    <row r="125" spans="1:15" s="3" customFormat="1" ht="75.75" customHeight="1" x14ac:dyDescent="0.2">
      <c r="A125" s="53" t="s">
        <v>484</v>
      </c>
      <c r="B125" s="126">
        <f>'[1]ANNEX 1 - MC'!B51</f>
        <v>17</v>
      </c>
      <c r="C125" s="182" t="s">
        <v>24</v>
      </c>
      <c r="D125" s="105">
        <v>72.61</v>
      </c>
      <c r="E125" s="51">
        <f t="shared" si="11"/>
        <v>1234.3699999999999</v>
      </c>
      <c r="F125" s="49">
        <f t="shared" si="8"/>
        <v>160.47</v>
      </c>
      <c r="G125" s="49">
        <f t="shared" si="9"/>
        <v>74.06</v>
      </c>
      <c r="H125" s="50">
        <f t="shared" si="10"/>
        <v>1468.9</v>
      </c>
      <c r="I125" s="49">
        <f t="shared" si="12"/>
        <v>308.47000000000003</v>
      </c>
      <c r="J125" s="54">
        <f t="shared" si="13"/>
        <v>1777.37</v>
      </c>
      <c r="O125" s="2"/>
    </row>
    <row r="126" spans="1:15" s="3" customFormat="1" ht="57" x14ac:dyDescent="0.2">
      <c r="A126" s="53" t="s">
        <v>485</v>
      </c>
      <c r="B126" s="126">
        <f>'[1]ANNEX 1 - MC'!B52</f>
        <v>11</v>
      </c>
      <c r="C126" s="182" t="s">
        <v>24</v>
      </c>
      <c r="D126" s="105">
        <v>95.68</v>
      </c>
      <c r="E126" s="51">
        <f t="shared" si="11"/>
        <v>1052.48</v>
      </c>
      <c r="F126" s="49">
        <f t="shared" si="8"/>
        <v>136.82</v>
      </c>
      <c r="G126" s="49">
        <f t="shared" si="9"/>
        <v>63.15</v>
      </c>
      <c r="H126" s="50">
        <f t="shared" si="10"/>
        <v>1252.45</v>
      </c>
      <c r="I126" s="49">
        <f t="shared" si="12"/>
        <v>263.01</v>
      </c>
      <c r="J126" s="54">
        <f t="shared" si="13"/>
        <v>1515.46</v>
      </c>
      <c r="O126" s="2"/>
    </row>
    <row r="127" spans="1:15" s="3" customFormat="1" ht="71.25" x14ac:dyDescent="0.2">
      <c r="A127" s="124" t="s">
        <v>486</v>
      </c>
      <c r="B127" s="126">
        <f>'[1]ANNEX 1 - MC'!B53</f>
        <v>3</v>
      </c>
      <c r="C127" s="182" t="s">
        <v>24</v>
      </c>
      <c r="D127" s="105">
        <v>242.11</v>
      </c>
      <c r="E127" s="51">
        <f t="shared" si="11"/>
        <v>726.33</v>
      </c>
      <c r="F127" s="49">
        <f t="shared" si="8"/>
        <v>94.42</v>
      </c>
      <c r="G127" s="49">
        <f t="shared" si="9"/>
        <v>43.58</v>
      </c>
      <c r="H127" s="50">
        <f t="shared" si="10"/>
        <v>864.33</v>
      </c>
      <c r="I127" s="49">
        <f t="shared" si="12"/>
        <v>181.51</v>
      </c>
      <c r="J127" s="54">
        <f t="shared" si="13"/>
        <v>1045.8399999999999</v>
      </c>
      <c r="O127" s="2"/>
    </row>
    <row r="128" spans="1:15" s="3" customFormat="1" ht="216.75" customHeight="1" x14ac:dyDescent="0.2">
      <c r="A128" s="53" t="s">
        <v>487</v>
      </c>
      <c r="B128" s="126">
        <f>'[1]ANNEX 1 - MC'!B54</f>
        <v>11</v>
      </c>
      <c r="C128" s="182" t="s">
        <v>24</v>
      </c>
      <c r="D128" s="105">
        <f>831.37+20.68</f>
        <v>852.05</v>
      </c>
      <c r="E128" s="51">
        <f t="shared" si="11"/>
        <v>9372.5499999999993</v>
      </c>
      <c r="F128" s="49">
        <f t="shared" si="8"/>
        <v>1218.43</v>
      </c>
      <c r="G128" s="49">
        <f t="shared" si="9"/>
        <v>562.35</v>
      </c>
      <c r="H128" s="50">
        <f t="shared" si="10"/>
        <v>11153.33</v>
      </c>
      <c r="I128" s="49">
        <f t="shared" si="12"/>
        <v>2342.1999999999998</v>
      </c>
      <c r="J128" s="54">
        <f t="shared" si="13"/>
        <v>13495.53</v>
      </c>
      <c r="O128" s="2"/>
    </row>
    <row r="129" spans="1:15" s="3" customFormat="1" ht="237.75" customHeight="1" x14ac:dyDescent="0.2">
      <c r="A129" s="53" t="s">
        <v>488</v>
      </c>
      <c r="B129" s="126">
        <f>'[1]ANNEX 1 - MC'!B55</f>
        <v>3</v>
      </c>
      <c r="C129" s="182" t="s">
        <v>24</v>
      </c>
      <c r="D129" s="105">
        <v>972.58</v>
      </c>
      <c r="E129" s="51">
        <f t="shared" si="11"/>
        <v>2917.74</v>
      </c>
      <c r="F129" s="49">
        <f t="shared" si="8"/>
        <v>379.31</v>
      </c>
      <c r="G129" s="49">
        <f t="shared" si="9"/>
        <v>175.06</v>
      </c>
      <c r="H129" s="50">
        <f t="shared" si="10"/>
        <v>3472.11</v>
      </c>
      <c r="I129" s="49">
        <f t="shared" si="12"/>
        <v>729.14</v>
      </c>
      <c r="J129" s="54">
        <f t="shared" si="13"/>
        <v>4201.25</v>
      </c>
      <c r="O129" s="2"/>
    </row>
    <row r="130" spans="1:15" s="3" customFormat="1" ht="117.75" customHeight="1" x14ac:dyDescent="0.2">
      <c r="A130" s="53" t="s">
        <v>489</v>
      </c>
      <c r="B130" s="126">
        <f>'[1]ANNEX 1 - MC'!B56</f>
        <v>3</v>
      </c>
      <c r="C130" s="182" t="s">
        <v>24</v>
      </c>
      <c r="D130" s="105">
        <v>480</v>
      </c>
      <c r="E130" s="51">
        <f t="shared" si="11"/>
        <v>1440</v>
      </c>
      <c r="F130" s="49">
        <f t="shared" si="8"/>
        <v>187.2</v>
      </c>
      <c r="G130" s="49">
        <f t="shared" si="9"/>
        <v>86.4</v>
      </c>
      <c r="H130" s="50">
        <f t="shared" si="10"/>
        <v>1713.6</v>
      </c>
      <c r="I130" s="49">
        <f t="shared" si="12"/>
        <v>359.86</v>
      </c>
      <c r="J130" s="54">
        <f t="shared" si="13"/>
        <v>2073.46</v>
      </c>
      <c r="O130" s="2"/>
    </row>
    <row r="131" spans="1:15" s="3" customFormat="1" ht="99.75" x14ac:dyDescent="0.2">
      <c r="A131" s="53" t="s">
        <v>490</v>
      </c>
      <c r="B131" s="126">
        <f>'[1]ANNEX 1 - MC'!B57</f>
        <v>10</v>
      </c>
      <c r="C131" s="182" t="s">
        <v>24</v>
      </c>
      <c r="D131" s="105">
        <v>57.09</v>
      </c>
      <c r="E131" s="51">
        <f t="shared" si="11"/>
        <v>570.9</v>
      </c>
      <c r="F131" s="49">
        <f t="shared" si="8"/>
        <v>74.22</v>
      </c>
      <c r="G131" s="49">
        <f t="shared" si="9"/>
        <v>34.25</v>
      </c>
      <c r="H131" s="50">
        <f t="shared" si="10"/>
        <v>679.37</v>
      </c>
      <c r="I131" s="49">
        <f t="shared" si="12"/>
        <v>142.66999999999999</v>
      </c>
      <c r="J131" s="54">
        <f t="shared" si="13"/>
        <v>822.04</v>
      </c>
      <c r="O131" s="2"/>
    </row>
    <row r="132" spans="1:15" s="3" customFormat="1" ht="138" customHeight="1" x14ac:dyDescent="0.2">
      <c r="A132" s="53" t="s">
        <v>491</v>
      </c>
      <c r="B132" s="126">
        <f>'[1]ANNEX 1 - MC'!B58</f>
        <v>28</v>
      </c>
      <c r="C132" s="182" t="s">
        <v>24</v>
      </c>
      <c r="D132" s="105">
        <v>37.14</v>
      </c>
      <c r="E132" s="51">
        <f t="shared" si="11"/>
        <v>1039.92</v>
      </c>
      <c r="F132" s="49">
        <f t="shared" si="8"/>
        <v>135.19</v>
      </c>
      <c r="G132" s="49">
        <f t="shared" si="9"/>
        <v>62.4</v>
      </c>
      <c r="H132" s="50">
        <f t="shared" si="10"/>
        <v>1237.51</v>
      </c>
      <c r="I132" s="49">
        <f t="shared" si="12"/>
        <v>259.88</v>
      </c>
      <c r="J132" s="54">
        <f t="shared" si="13"/>
        <v>1497.39</v>
      </c>
      <c r="O132" s="2"/>
    </row>
    <row r="133" spans="1:15" s="3" customFormat="1" ht="101.25" customHeight="1" x14ac:dyDescent="0.2">
      <c r="A133" s="53" t="s">
        <v>492</v>
      </c>
      <c r="B133" s="126">
        <f>'[1]ANNEX 1 - MC'!B59</f>
        <v>7</v>
      </c>
      <c r="C133" s="182" t="s">
        <v>24</v>
      </c>
      <c r="D133" s="105">
        <v>696.84</v>
      </c>
      <c r="E133" s="51">
        <f t="shared" si="11"/>
        <v>4877.88</v>
      </c>
      <c r="F133" s="49">
        <f t="shared" si="8"/>
        <v>634.12</v>
      </c>
      <c r="G133" s="49">
        <f t="shared" si="9"/>
        <v>292.67</v>
      </c>
      <c r="H133" s="50">
        <f t="shared" si="10"/>
        <v>5804.67</v>
      </c>
      <c r="I133" s="49">
        <f t="shared" si="12"/>
        <v>1218.98</v>
      </c>
      <c r="J133" s="54">
        <f t="shared" si="13"/>
        <v>7023.65</v>
      </c>
      <c r="O133" s="2"/>
    </row>
    <row r="134" spans="1:15" s="3" customFormat="1" ht="92.25" customHeight="1" x14ac:dyDescent="0.2">
      <c r="A134" s="53" t="s">
        <v>536</v>
      </c>
      <c r="B134" s="126">
        <f>'[1]ANNEX 1 - MC'!B60</f>
        <v>10</v>
      </c>
      <c r="C134" s="182" t="s">
        <v>24</v>
      </c>
      <c r="D134" s="105">
        <v>35.78</v>
      </c>
      <c r="E134" s="51">
        <f t="shared" si="11"/>
        <v>357.8</v>
      </c>
      <c r="F134" s="49">
        <f t="shared" si="8"/>
        <v>46.51</v>
      </c>
      <c r="G134" s="49">
        <f t="shared" si="9"/>
        <v>21.47</v>
      </c>
      <c r="H134" s="50">
        <f t="shared" si="10"/>
        <v>425.78</v>
      </c>
      <c r="I134" s="49">
        <f t="shared" si="12"/>
        <v>89.41</v>
      </c>
      <c r="J134" s="54">
        <f t="shared" si="13"/>
        <v>515.19000000000005</v>
      </c>
      <c r="O134" s="2"/>
    </row>
    <row r="135" spans="1:15" s="3" customFormat="1" ht="106.5" customHeight="1" x14ac:dyDescent="0.2">
      <c r="A135" s="53" t="s">
        <v>493</v>
      </c>
      <c r="B135" s="126">
        <f>'[1]ANNEX 1 - MC'!B61</f>
        <v>8</v>
      </c>
      <c r="C135" s="182" t="s">
        <v>24</v>
      </c>
      <c r="D135" s="105">
        <v>79.39</v>
      </c>
      <c r="E135" s="51">
        <f t="shared" si="11"/>
        <v>635.12</v>
      </c>
      <c r="F135" s="49">
        <f t="shared" si="8"/>
        <v>82.57</v>
      </c>
      <c r="G135" s="49">
        <f t="shared" si="9"/>
        <v>38.11</v>
      </c>
      <c r="H135" s="50">
        <f t="shared" si="10"/>
        <v>755.8</v>
      </c>
      <c r="I135" s="49">
        <f t="shared" si="12"/>
        <v>158.72</v>
      </c>
      <c r="J135" s="54">
        <f t="shared" si="13"/>
        <v>914.52</v>
      </c>
      <c r="O135" s="2"/>
    </row>
    <row r="136" spans="1:15" s="3" customFormat="1" ht="73.5" customHeight="1" x14ac:dyDescent="0.2">
      <c r="A136" s="53" t="s">
        <v>534</v>
      </c>
      <c r="B136" s="126">
        <f>'[1]ANNEX 1 - MC'!B62</f>
        <v>162</v>
      </c>
      <c r="C136" s="182" t="s">
        <v>24</v>
      </c>
      <c r="D136" s="105">
        <v>38.86</v>
      </c>
      <c r="E136" s="51">
        <f t="shared" si="11"/>
        <v>6295.32</v>
      </c>
      <c r="F136" s="49">
        <f t="shared" si="8"/>
        <v>818.39</v>
      </c>
      <c r="G136" s="49">
        <f t="shared" si="9"/>
        <v>377.72</v>
      </c>
      <c r="H136" s="50">
        <f t="shared" si="10"/>
        <v>7491.43</v>
      </c>
      <c r="I136" s="49">
        <f t="shared" si="12"/>
        <v>1573.2</v>
      </c>
      <c r="J136" s="54">
        <f t="shared" si="13"/>
        <v>9064.6299999999992</v>
      </c>
      <c r="O136" s="2"/>
    </row>
    <row r="137" spans="1:15" s="3" customFormat="1" ht="54.75" customHeight="1" x14ac:dyDescent="0.2">
      <c r="A137" s="53" t="s">
        <v>494</v>
      </c>
      <c r="B137" s="126">
        <f>'[1]ANNEX 1 - MC'!B63</f>
        <v>305</v>
      </c>
      <c r="C137" s="182" t="s">
        <v>24</v>
      </c>
      <c r="D137" s="105">
        <v>2</v>
      </c>
      <c r="E137" s="51">
        <f t="shared" si="11"/>
        <v>610</v>
      </c>
      <c r="F137" s="49">
        <f t="shared" si="8"/>
        <v>79.3</v>
      </c>
      <c r="G137" s="49">
        <f t="shared" si="9"/>
        <v>36.6</v>
      </c>
      <c r="H137" s="50">
        <f t="shared" si="10"/>
        <v>725.9</v>
      </c>
      <c r="I137" s="49">
        <f t="shared" si="12"/>
        <v>152.44</v>
      </c>
      <c r="J137" s="54">
        <f t="shared" si="13"/>
        <v>878.34</v>
      </c>
      <c r="O137" s="2"/>
    </row>
    <row r="138" spans="1:15" s="3" customFormat="1" ht="71.25" x14ac:dyDescent="0.2">
      <c r="A138" s="53" t="s">
        <v>495</v>
      </c>
      <c r="B138" s="126">
        <f>'[1]ANNEX 1 - MC'!B64</f>
        <v>300</v>
      </c>
      <c r="C138" s="182" t="s">
        <v>24</v>
      </c>
      <c r="D138" s="105">
        <v>7.96</v>
      </c>
      <c r="E138" s="51">
        <f t="shared" si="11"/>
        <v>2388</v>
      </c>
      <c r="F138" s="49">
        <f t="shared" si="8"/>
        <v>310.44</v>
      </c>
      <c r="G138" s="49">
        <f t="shared" si="9"/>
        <v>143.28</v>
      </c>
      <c r="H138" s="50">
        <f t="shared" si="10"/>
        <v>2841.72</v>
      </c>
      <c r="I138" s="49">
        <f t="shared" si="12"/>
        <v>596.76</v>
      </c>
      <c r="J138" s="54">
        <f t="shared" si="13"/>
        <v>3438.48</v>
      </c>
      <c r="O138" s="2"/>
    </row>
    <row r="139" spans="1:15" s="3" customFormat="1" ht="74.25" customHeight="1" x14ac:dyDescent="0.2">
      <c r="A139" s="53" t="s">
        <v>496</v>
      </c>
      <c r="B139" s="126">
        <f>'[1]ANNEX 1 - MC'!B65</f>
        <v>300</v>
      </c>
      <c r="C139" s="182" t="s">
        <v>24</v>
      </c>
      <c r="D139" s="105">
        <v>7.06</v>
      </c>
      <c r="E139" s="51">
        <f t="shared" si="11"/>
        <v>2118</v>
      </c>
      <c r="F139" s="49">
        <f t="shared" si="8"/>
        <v>275.33999999999997</v>
      </c>
      <c r="G139" s="49">
        <f t="shared" si="9"/>
        <v>127.08</v>
      </c>
      <c r="H139" s="50">
        <f t="shared" si="10"/>
        <v>2520.42</v>
      </c>
      <c r="I139" s="49">
        <f t="shared" si="12"/>
        <v>529.29</v>
      </c>
      <c r="J139" s="54">
        <f t="shared" si="13"/>
        <v>3049.71</v>
      </c>
      <c r="O139" s="2"/>
    </row>
    <row r="140" spans="1:15" s="3" customFormat="1" ht="57" x14ac:dyDescent="0.2">
      <c r="A140" s="53" t="s">
        <v>497</v>
      </c>
      <c r="B140" s="126">
        <f>'[1]ANNEX 1 - MC'!B66</f>
        <v>200</v>
      </c>
      <c r="C140" s="182" t="s">
        <v>24</v>
      </c>
      <c r="D140" s="105">
        <v>6.84</v>
      </c>
      <c r="E140" s="51">
        <f t="shared" si="11"/>
        <v>1368</v>
      </c>
      <c r="F140" s="49">
        <f t="shared" si="8"/>
        <v>177.84</v>
      </c>
      <c r="G140" s="49">
        <f t="shared" si="9"/>
        <v>82.08</v>
      </c>
      <c r="H140" s="50">
        <f t="shared" si="10"/>
        <v>1627.92</v>
      </c>
      <c r="I140" s="49">
        <f t="shared" si="12"/>
        <v>341.86</v>
      </c>
      <c r="J140" s="54">
        <f t="shared" si="13"/>
        <v>1969.78</v>
      </c>
      <c r="O140" s="2"/>
    </row>
    <row r="141" spans="1:15" s="3" customFormat="1" ht="71.25" x14ac:dyDescent="0.2">
      <c r="A141" s="109" t="s">
        <v>498</v>
      </c>
      <c r="B141" s="126">
        <f>'[1]ANNEX 1 - MC'!B67</f>
        <v>200</v>
      </c>
      <c r="C141" s="181" t="s">
        <v>24</v>
      </c>
      <c r="D141" s="111">
        <v>8.07</v>
      </c>
      <c r="E141" s="51">
        <f t="shared" si="11"/>
        <v>1614</v>
      </c>
      <c r="F141" s="49">
        <f t="shared" si="8"/>
        <v>209.82</v>
      </c>
      <c r="G141" s="49">
        <f t="shared" si="9"/>
        <v>96.84</v>
      </c>
      <c r="H141" s="50">
        <f t="shared" si="10"/>
        <v>1920.66</v>
      </c>
      <c r="I141" s="49">
        <f t="shared" si="12"/>
        <v>403.34</v>
      </c>
      <c r="J141" s="54">
        <f t="shared" si="13"/>
        <v>2324</v>
      </c>
      <c r="O141" s="2"/>
    </row>
    <row r="142" spans="1:15" s="3" customFormat="1" ht="57" x14ac:dyDescent="0.2">
      <c r="A142" s="109" t="s">
        <v>499</v>
      </c>
      <c r="B142" s="126">
        <f>'[1]ANNEX 1 - MC'!B68</f>
        <v>200</v>
      </c>
      <c r="C142" s="181" t="s">
        <v>24</v>
      </c>
      <c r="D142" s="111">
        <v>10.6</v>
      </c>
      <c r="E142" s="51">
        <f t="shared" si="11"/>
        <v>2120</v>
      </c>
      <c r="F142" s="49">
        <f t="shared" si="8"/>
        <v>275.60000000000002</v>
      </c>
      <c r="G142" s="49">
        <f t="shared" si="9"/>
        <v>127.2</v>
      </c>
      <c r="H142" s="50">
        <f t="shared" si="10"/>
        <v>2522.8000000000002</v>
      </c>
      <c r="I142" s="49">
        <f t="shared" si="12"/>
        <v>529.79</v>
      </c>
      <c r="J142" s="54">
        <f t="shared" si="13"/>
        <v>3052.59</v>
      </c>
      <c r="O142" s="2"/>
    </row>
    <row r="143" spans="1:15" s="3" customFormat="1" ht="41.25" customHeight="1" x14ac:dyDescent="0.2">
      <c r="A143" s="53" t="s">
        <v>500</v>
      </c>
      <c r="B143" s="126">
        <f>'[1]ANNEX 1 - MC'!B69</f>
        <v>1</v>
      </c>
      <c r="C143" s="182" t="s">
        <v>24</v>
      </c>
      <c r="D143" s="105">
        <v>3.16</v>
      </c>
      <c r="E143" s="51">
        <f t="shared" si="11"/>
        <v>3.16</v>
      </c>
      <c r="F143" s="49">
        <f t="shared" si="8"/>
        <v>0.41</v>
      </c>
      <c r="G143" s="49">
        <f t="shared" si="9"/>
        <v>0.19</v>
      </c>
      <c r="H143" s="50">
        <f t="shared" si="10"/>
        <v>3.76</v>
      </c>
      <c r="I143" s="49">
        <f t="shared" si="12"/>
        <v>0.79</v>
      </c>
      <c r="J143" s="54">
        <f t="shared" si="13"/>
        <v>4.55</v>
      </c>
      <c r="O143" s="2"/>
    </row>
    <row r="144" spans="1:15" s="3" customFormat="1" ht="42.75" x14ac:dyDescent="0.2">
      <c r="A144" s="53" t="s">
        <v>501</v>
      </c>
      <c r="B144" s="126">
        <f>'[1]ANNEX 1 - MC'!B70</f>
        <v>1</v>
      </c>
      <c r="C144" s="182" t="s">
        <v>24</v>
      </c>
      <c r="D144" s="105">
        <v>35</v>
      </c>
      <c r="E144" s="51">
        <f t="shared" si="11"/>
        <v>35</v>
      </c>
      <c r="F144" s="49">
        <f t="shared" si="8"/>
        <v>4.55</v>
      </c>
      <c r="G144" s="49">
        <f t="shared" si="9"/>
        <v>2.1</v>
      </c>
      <c r="H144" s="50">
        <f t="shared" si="10"/>
        <v>41.65</v>
      </c>
      <c r="I144" s="49">
        <f t="shared" si="12"/>
        <v>8.75</v>
      </c>
      <c r="J144" s="54">
        <f t="shared" si="13"/>
        <v>50.4</v>
      </c>
      <c r="O144" s="2"/>
    </row>
    <row r="145" spans="1:15" s="3" customFormat="1" ht="41.25" customHeight="1" x14ac:dyDescent="0.2">
      <c r="A145" s="53" t="s">
        <v>502</v>
      </c>
      <c r="B145" s="126">
        <f>'[1]ANNEX 1 - MC'!B71</f>
        <v>1</v>
      </c>
      <c r="C145" s="182" t="s">
        <v>24</v>
      </c>
      <c r="D145" s="105">
        <v>39.83</v>
      </c>
      <c r="E145" s="51">
        <f t="shared" si="11"/>
        <v>39.83</v>
      </c>
      <c r="F145" s="49">
        <f t="shared" si="8"/>
        <v>5.18</v>
      </c>
      <c r="G145" s="49">
        <f t="shared" si="9"/>
        <v>2.39</v>
      </c>
      <c r="H145" s="50">
        <f t="shared" si="10"/>
        <v>47.4</v>
      </c>
      <c r="I145" s="49">
        <f t="shared" si="12"/>
        <v>9.9499999999999993</v>
      </c>
      <c r="J145" s="54">
        <f t="shared" si="13"/>
        <v>57.35</v>
      </c>
      <c r="O145" s="2"/>
    </row>
    <row r="146" spans="1:15" s="3" customFormat="1" ht="41.25" customHeight="1" x14ac:dyDescent="0.2">
      <c r="A146" s="53" t="s">
        <v>503</v>
      </c>
      <c r="B146" s="126">
        <f>'[1]ANNEX 1 - MC'!B72</f>
        <v>1</v>
      </c>
      <c r="C146" s="182" t="s">
        <v>24</v>
      </c>
      <c r="D146" s="105">
        <v>8.91</v>
      </c>
      <c r="E146" s="51">
        <f t="shared" si="11"/>
        <v>8.91</v>
      </c>
      <c r="F146" s="49">
        <f t="shared" si="8"/>
        <v>1.1599999999999999</v>
      </c>
      <c r="G146" s="49">
        <f t="shared" si="9"/>
        <v>0.53</v>
      </c>
      <c r="H146" s="50">
        <f t="shared" si="10"/>
        <v>10.6</v>
      </c>
      <c r="I146" s="49">
        <f t="shared" si="12"/>
        <v>2.23</v>
      </c>
      <c r="J146" s="54">
        <f t="shared" si="13"/>
        <v>12.83</v>
      </c>
      <c r="O146" s="2"/>
    </row>
    <row r="147" spans="1:15" s="3" customFormat="1" ht="41.25" customHeight="1" x14ac:dyDescent="0.2">
      <c r="A147" s="53" t="s">
        <v>504</v>
      </c>
      <c r="B147" s="126">
        <f>'[1]ANNEX 1 - MC'!B73</f>
        <v>1</v>
      </c>
      <c r="C147" s="182" t="s">
        <v>24</v>
      </c>
      <c r="D147" s="105">
        <v>15.62</v>
      </c>
      <c r="E147" s="51">
        <f t="shared" si="11"/>
        <v>15.62</v>
      </c>
      <c r="F147" s="49">
        <f t="shared" si="8"/>
        <v>2.0299999999999998</v>
      </c>
      <c r="G147" s="49">
        <f t="shared" si="9"/>
        <v>0.94</v>
      </c>
      <c r="H147" s="50">
        <f t="shared" si="10"/>
        <v>18.59</v>
      </c>
      <c r="I147" s="49">
        <f t="shared" si="12"/>
        <v>3.9</v>
      </c>
      <c r="J147" s="54">
        <f t="shared" si="13"/>
        <v>22.49</v>
      </c>
      <c r="O147" s="2"/>
    </row>
    <row r="148" spans="1:15" s="3" customFormat="1" ht="41.25" customHeight="1" x14ac:dyDescent="0.2">
      <c r="A148" s="53" t="s">
        <v>505</v>
      </c>
      <c r="B148" s="126">
        <f>'[1]ANNEX 1 - MC'!B74</f>
        <v>1</v>
      </c>
      <c r="C148" s="182" t="s">
        <v>24</v>
      </c>
      <c r="D148" s="105">
        <v>19.329999999999998</v>
      </c>
      <c r="E148" s="51">
        <f t="shared" si="11"/>
        <v>19.329999999999998</v>
      </c>
      <c r="F148" s="49">
        <f t="shared" si="8"/>
        <v>2.5099999999999998</v>
      </c>
      <c r="G148" s="49">
        <f t="shared" si="9"/>
        <v>1.1599999999999999</v>
      </c>
      <c r="H148" s="50">
        <f t="shared" si="10"/>
        <v>23</v>
      </c>
      <c r="I148" s="49">
        <f t="shared" si="12"/>
        <v>4.83</v>
      </c>
      <c r="J148" s="54">
        <f t="shared" si="13"/>
        <v>27.83</v>
      </c>
      <c r="O148" s="2"/>
    </row>
    <row r="149" spans="1:15" ht="41.25" customHeight="1" x14ac:dyDescent="0.2">
      <c r="A149" s="53" t="s">
        <v>506</v>
      </c>
      <c r="B149" s="126">
        <f>'[1]ANNEX 1 - MC'!B75</f>
        <v>1</v>
      </c>
      <c r="C149" s="182" t="s">
        <v>24</v>
      </c>
      <c r="D149" s="105">
        <v>0.7</v>
      </c>
      <c r="E149" s="51">
        <f t="shared" si="11"/>
        <v>0.7</v>
      </c>
      <c r="F149" s="49">
        <f t="shared" si="8"/>
        <v>0.09</v>
      </c>
      <c r="G149" s="49">
        <f t="shared" si="9"/>
        <v>0.04</v>
      </c>
      <c r="H149" s="50">
        <f t="shared" si="10"/>
        <v>0.83</v>
      </c>
      <c r="I149" s="49">
        <f t="shared" si="12"/>
        <v>0.17</v>
      </c>
      <c r="J149" s="54">
        <f t="shared" si="13"/>
        <v>1</v>
      </c>
    </row>
    <row r="150" spans="1:15" ht="41.25" customHeight="1" x14ac:dyDescent="0.2">
      <c r="A150" s="53" t="s">
        <v>507</v>
      </c>
      <c r="B150" s="126">
        <f>'[1]ANNEX 1 - MC'!B76</f>
        <v>1</v>
      </c>
      <c r="C150" s="182" t="s">
        <v>24</v>
      </c>
      <c r="D150" s="105">
        <v>11.4</v>
      </c>
      <c r="E150" s="51">
        <f t="shared" si="11"/>
        <v>11.4</v>
      </c>
      <c r="F150" s="49">
        <f t="shared" si="8"/>
        <v>1.48</v>
      </c>
      <c r="G150" s="49">
        <f t="shared" si="9"/>
        <v>0.68</v>
      </c>
      <c r="H150" s="50">
        <f t="shared" si="10"/>
        <v>13.56</v>
      </c>
      <c r="I150" s="49">
        <f t="shared" si="12"/>
        <v>2.85</v>
      </c>
      <c r="J150" s="54">
        <f t="shared" si="13"/>
        <v>16.41</v>
      </c>
    </row>
    <row r="151" spans="1:15" ht="41.25" customHeight="1" x14ac:dyDescent="0.2">
      <c r="A151" s="53" t="s">
        <v>508</v>
      </c>
      <c r="B151" s="126">
        <f>'[1]ANNEX 1 - MC'!B77</f>
        <v>1</v>
      </c>
      <c r="C151" s="182" t="s">
        <v>24</v>
      </c>
      <c r="D151" s="105">
        <v>4.79</v>
      </c>
      <c r="E151" s="51">
        <f t="shared" si="11"/>
        <v>4.79</v>
      </c>
      <c r="F151" s="49">
        <f t="shared" si="8"/>
        <v>0.62</v>
      </c>
      <c r="G151" s="49">
        <f t="shared" si="9"/>
        <v>0.28999999999999998</v>
      </c>
      <c r="H151" s="50">
        <f t="shared" si="10"/>
        <v>5.7</v>
      </c>
      <c r="I151" s="49">
        <f t="shared" si="12"/>
        <v>1.2</v>
      </c>
      <c r="J151" s="54">
        <f t="shared" si="13"/>
        <v>6.9</v>
      </c>
    </row>
    <row r="152" spans="1:15" ht="41.25" customHeight="1" x14ac:dyDescent="0.2">
      <c r="A152" s="53" t="s">
        <v>509</v>
      </c>
      <c r="B152" s="126">
        <f>'[1]ANNEX 1 - MC'!B78</f>
        <v>1</v>
      </c>
      <c r="C152" s="182" t="s">
        <v>24</v>
      </c>
      <c r="D152" s="105">
        <v>6.94</v>
      </c>
      <c r="E152" s="51">
        <f t="shared" si="11"/>
        <v>6.94</v>
      </c>
      <c r="F152" s="49">
        <f t="shared" si="8"/>
        <v>0.9</v>
      </c>
      <c r="G152" s="49">
        <f t="shared" si="9"/>
        <v>0.42</v>
      </c>
      <c r="H152" s="50">
        <f t="shared" si="10"/>
        <v>8.26</v>
      </c>
      <c r="I152" s="49">
        <f t="shared" si="12"/>
        <v>1.73</v>
      </c>
      <c r="J152" s="54">
        <f t="shared" si="13"/>
        <v>9.99</v>
      </c>
    </row>
    <row r="153" spans="1:15" ht="41.25" customHeight="1" x14ac:dyDescent="0.2">
      <c r="A153" s="53" t="s">
        <v>510</v>
      </c>
      <c r="B153" s="126">
        <f>'[1]ANNEX 1 - MC'!B79</f>
        <v>1</v>
      </c>
      <c r="C153" s="182" t="s">
        <v>28</v>
      </c>
      <c r="D153" s="105">
        <v>49.29</v>
      </c>
      <c r="E153" s="51">
        <f t="shared" si="11"/>
        <v>49.29</v>
      </c>
      <c r="F153" s="49">
        <f t="shared" si="8"/>
        <v>6.41</v>
      </c>
      <c r="G153" s="49">
        <f t="shared" si="9"/>
        <v>2.96</v>
      </c>
      <c r="H153" s="50">
        <f t="shared" si="10"/>
        <v>58.66</v>
      </c>
      <c r="I153" s="49">
        <f t="shared" si="12"/>
        <v>12.32</v>
      </c>
      <c r="J153" s="54">
        <f t="shared" si="13"/>
        <v>70.98</v>
      </c>
    </row>
    <row r="154" spans="1:15" ht="41.25" customHeight="1" x14ac:dyDescent="0.2">
      <c r="A154" s="53" t="s">
        <v>511</v>
      </c>
      <c r="B154" s="126">
        <f>'[1]ANNEX 1 - MC'!B80</f>
        <v>1</v>
      </c>
      <c r="C154" s="182" t="s">
        <v>28</v>
      </c>
      <c r="D154" s="105">
        <v>33.31</v>
      </c>
      <c r="E154" s="51">
        <f t="shared" si="11"/>
        <v>33.31</v>
      </c>
      <c r="F154" s="49">
        <f t="shared" si="8"/>
        <v>4.33</v>
      </c>
      <c r="G154" s="49">
        <f t="shared" si="9"/>
        <v>2</v>
      </c>
      <c r="H154" s="50">
        <f t="shared" si="10"/>
        <v>39.64</v>
      </c>
      <c r="I154" s="49">
        <f t="shared" si="12"/>
        <v>8.32</v>
      </c>
      <c r="J154" s="54">
        <f t="shared" si="13"/>
        <v>47.96</v>
      </c>
    </row>
    <row r="155" spans="1:15" ht="41.25" customHeight="1" x14ac:dyDescent="0.2">
      <c r="A155" s="53" t="s">
        <v>512</v>
      </c>
      <c r="B155" s="126">
        <f>'[1]ANNEX 1 - MC'!B81</f>
        <v>1</v>
      </c>
      <c r="C155" s="182" t="s">
        <v>28</v>
      </c>
      <c r="D155" s="105">
        <v>25.6</v>
      </c>
      <c r="E155" s="51">
        <f t="shared" si="11"/>
        <v>25.6</v>
      </c>
      <c r="F155" s="49">
        <f t="shared" si="8"/>
        <v>3.33</v>
      </c>
      <c r="G155" s="49">
        <f t="shared" si="9"/>
        <v>1.54</v>
      </c>
      <c r="H155" s="50">
        <f t="shared" si="10"/>
        <v>30.47</v>
      </c>
      <c r="I155" s="49">
        <f t="shared" si="12"/>
        <v>6.4</v>
      </c>
      <c r="J155" s="54">
        <f t="shared" si="13"/>
        <v>36.869999999999997</v>
      </c>
    </row>
    <row r="156" spans="1:15" ht="41.25" customHeight="1" x14ac:dyDescent="0.2">
      <c r="A156" s="53" t="s">
        <v>513</v>
      </c>
      <c r="B156" s="126">
        <f>'[1]ANNEX 1 - MC'!B82</f>
        <v>1</v>
      </c>
      <c r="C156" s="182" t="s">
        <v>28</v>
      </c>
      <c r="D156" s="105">
        <v>20.47</v>
      </c>
      <c r="E156" s="51">
        <f t="shared" si="11"/>
        <v>20.47</v>
      </c>
      <c r="F156" s="49">
        <f t="shared" si="8"/>
        <v>2.66</v>
      </c>
      <c r="G156" s="49">
        <f t="shared" si="9"/>
        <v>1.23</v>
      </c>
      <c r="H156" s="50">
        <f t="shared" si="10"/>
        <v>24.36</v>
      </c>
      <c r="I156" s="49">
        <f t="shared" si="12"/>
        <v>5.12</v>
      </c>
      <c r="J156" s="54">
        <f t="shared" si="13"/>
        <v>29.48</v>
      </c>
    </row>
    <row r="157" spans="1:15" ht="41.25" customHeight="1" x14ac:dyDescent="0.2">
      <c r="A157" s="53" t="s">
        <v>514</v>
      </c>
      <c r="B157" s="126">
        <f>'[1]ANNEX 1 - MC'!B83</f>
        <v>1</v>
      </c>
      <c r="C157" s="182" t="s">
        <v>28</v>
      </c>
      <c r="D157" s="105">
        <v>25.06</v>
      </c>
      <c r="E157" s="51">
        <f t="shared" si="11"/>
        <v>25.06</v>
      </c>
      <c r="F157" s="49">
        <f t="shared" si="8"/>
        <v>3.26</v>
      </c>
      <c r="G157" s="49">
        <f t="shared" si="9"/>
        <v>1.5</v>
      </c>
      <c r="H157" s="50">
        <f t="shared" si="10"/>
        <v>29.82</v>
      </c>
      <c r="I157" s="49">
        <f t="shared" si="12"/>
        <v>6.26</v>
      </c>
      <c r="J157" s="54">
        <f t="shared" si="13"/>
        <v>36.08</v>
      </c>
    </row>
    <row r="158" spans="1:15" ht="41.25" customHeight="1" x14ac:dyDescent="0.2">
      <c r="A158" s="53" t="s">
        <v>515</v>
      </c>
      <c r="B158" s="126">
        <f>'[1]ANNEX 1 - MC'!B84</f>
        <v>1</v>
      </c>
      <c r="C158" s="182" t="s">
        <v>28</v>
      </c>
      <c r="D158" s="105">
        <v>11.07</v>
      </c>
      <c r="E158" s="51">
        <f t="shared" si="11"/>
        <v>11.07</v>
      </c>
      <c r="F158" s="49">
        <f t="shared" si="8"/>
        <v>1.44</v>
      </c>
      <c r="G158" s="49">
        <f t="shared" si="9"/>
        <v>0.66</v>
      </c>
      <c r="H158" s="50">
        <f t="shared" si="10"/>
        <v>13.17</v>
      </c>
      <c r="I158" s="49">
        <f t="shared" si="12"/>
        <v>2.77</v>
      </c>
      <c r="J158" s="54">
        <f t="shared" si="13"/>
        <v>15.94</v>
      </c>
    </row>
    <row r="159" spans="1:15" ht="41.25" customHeight="1" x14ac:dyDescent="0.2">
      <c r="A159" s="53" t="s">
        <v>516</v>
      </c>
      <c r="B159" s="126">
        <f>'[1]ANNEX 1 - MC'!B85</f>
        <v>1</v>
      </c>
      <c r="C159" s="182" t="s">
        <v>28</v>
      </c>
      <c r="D159" s="105">
        <v>10.67</v>
      </c>
      <c r="E159" s="51">
        <f t="shared" si="11"/>
        <v>10.67</v>
      </c>
      <c r="F159" s="49">
        <f t="shared" ref="F159:F176" si="14">E159*1.13-E159</f>
        <v>1.39</v>
      </c>
      <c r="G159" s="49">
        <f t="shared" ref="G159:G176" si="15">E159*1.06-E159</f>
        <v>0.64</v>
      </c>
      <c r="H159" s="50">
        <f t="shared" ref="H159:H176" si="16">E159+F159+G159</f>
        <v>12.7</v>
      </c>
      <c r="I159" s="49">
        <f t="shared" si="12"/>
        <v>2.67</v>
      </c>
      <c r="J159" s="54">
        <f t="shared" si="13"/>
        <v>15.37</v>
      </c>
    </row>
    <row r="160" spans="1:15" ht="41.25" customHeight="1" x14ac:dyDescent="0.2">
      <c r="A160" s="53" t="s">
        <v>517</v>
      </c>
      <c r="B160" s="126">
        <f>'[1]ANNEX 1 - MC'!B86</f>
        <v>1</v>
      </c>
      <c r="C160" s="182" t="s">
        <v>24</v>
      </c>
      <c r="D160" s="105">
        <v>19.09</v>
      </c>
      <c r="E160" s="51">
        <f t="shared" ref="E160:E176" si="17">B160*D160</f>
        <v>19.09</v>
      </c>
      <c r="F160" s="49">
        <f t="shared" si="14"/>
        <v>2.48</v>
      </c>
      <c r="G160" s="49">
        <f t="shared" si="15"/>
        <v>1.1499999999999999</v>
      </c>
      <c r="H160" s="50">
        <f t="shared" si="16"/>
        <v>22.72</v>
      </c>
      <c r="I160" s="49">
        <f t="shared" si="12"/>
        <v>4.7699999999999996</v>
      </c>
      <c r="J160" s="54">
        <f t="shared" si="13"/>
        <v>27.49</v>
      </c>
    </row>
    <row r="161" spans="1:10" ht="41.25" customHeight="1" x14ac:dyDescent="0.2">
      <c r="A161" s="53" t="s">
        <v>518</v>
      </c>
      <c r="B161" s="126">
        <f>'[1]ANNEX 1 - MC'!B87</f>
        <v>1</v>
      </c>
      <c r="C161" s="182" t="s">
        <v>24</v>
      </c>
      <c r="D161" s="105">
        <v>14.15</v>
      </c>
      <c r="E161" s="51">
        <f t="shared" si="17"/>
        <v>14.15</v>
      </c>
      <c r="F161" s="49">
        <f t="shared" si="14"/>
        <v>1.84</v>
      </c>
      <c r="G161" s="49">
        <f t="shared" si="15"/>
        <v>0.85</v>
      </c>
      <c r="H161" s="50">
        <f t="shared" si="16"/>
        <v>16.84</v>
      </c>
      <c r="I161" s="49">
        <f t="shared" si="12"/>
        <v>3.54</v>
      </c>
      <c r="J161" s="54">
        <f t="shared" si="13"/>
        <v>20.38</v>
      </c>
    </row>
    <row r="162" spans="1:10" ht="41.25" customHeight="1" x14ac:dyDescent="0.2">
      <c r="A162" s="53" t="s">
        <v>519</v>
      </c>
      <c r="B162" s="126">
        <f>'[1]ANNEX 1 - MC'!B88</f>
        <v>1</v>
      </c>
      <c r="C162" s="182" t="s">
        <v>24</v>
      </c>
      <c r="D162" s="105">
        <v>11.18</v>
      </c>
      <c r="E162" s="51">
        <f t="shared" si="17"/>
        <v>11.18</v>
      </c>
      <c r="F162" s="49">
        <f t="shared" si="14"/>
        <v>1.45</v>
      </c>
      <c r="G162" s="49">
        <f t="shared" si="15"/>
        <v>0.67</v>
      </c>
      <c r="H162" s="50">
        <f t="shared" si="16"/>
        <v>13.3</v>
      </c>
      <c r="I162" s="49">
        <f t="shared" si="12"/>
        <v>2.79</v>
      </c>
      <c r="J162" s="54">
        <f t="shared" si="13"/>
        <v>16.09</v>
      </c>
    </row>
    <row r="163" spans="1:10" ht="41.25" customHeight="1" x14ac:dyDescent="0.2">
      <c r="A163" s="53" t="s">
        <v>520</v>
      </c>
      <c r="B163" s="126">
        <f>'[1]ANNEX 1 - MC'!B89</f>
        <v>1</v>
      </c>
      <c r="C163" s="182" t="s">
        <v>24</v>
      </c>
      <c r="D163" s="105">
        <v>9.4499999999999993</v>
      </c>
      <c r="E163" s="51">
        <f t="shared" si="17"/>
        <v>9.4499999999999993</v>
      </c>
      <c r="F163" s="49">
        <f t="shared" si="14"/>
        <v>1.23</v>
      </c>
      <c r="G163" s="49">
        <f t="shared" si="15"/>
        <v>0.56999999999999995</v>
      </c>
      <c r="H163" s="50">
        <f t="shared" si="16"/>
        <v>11.25</v>
      </c>
      <c r="I163" s="49">
        <f t="shared" si="12"/>
        <v>2.36</v>
      </c>
      <c r="J163" s="54">
        <f t="shared" si="13"/>
        <v>13.61</v>
      </c>
    </row>
    <row r="164" spans="1:10" ht="41.25" customHeight="1" x14ac:dyDescent="0.2">
      <c r="A164" s="53" t="s">
        <v>521</v>
      </c>
      <c r="B164" s="126">
        <f>'[1]ANNEX 1 - MC'!B90</f>
        <v>1</v>
      </c>
      <c r="C164" s="182" t="s">
        <v>24</v>
      </c>
      <c r="D164" s="105">
        <v>7.31</v>
      </c>
      <c r="E164" s="51">
        <f t="shared" si="17"/>
        <v>7.31</v>
      </c>
      <c r="F164" s="49">
        <f t="shared" si="14"/>
        <v>0.95</v>
      </c>
      <c r="G164" s="49">
        <f t="shared" si="15"/>
        <v>0.44</v>
      </c>
      <c r="H164" s="50">
        <f t="shared" si="16"/>
        <v>8.6999999999999993</v>
      </c>
      <c r="I164" s="49">
        <f t="shared" si="12"/>
        <v>1.83</v>
      </c>
      <c r="J164" s="54">
        <f t="shared" si="13"/>
        <v>10.53</v>
      </c>
    </row>
    <row r="165" spans="1:10" ht="41.25" customHeight="1" x14ac:dyDescent="0.2">
      <c r="A165" s="53" t="s">
        <v>522</v>
      </c>
      <c r="B165" s="126">
        <f>'[1]ANNEX 1 - MC'!B91</f>
        <v>1</v>
      </c>
      <c r="C165" s="182" t="s">
        <v>24</v>
      </c>
      <c r="D165" s="105">
        <v>6.38</v>
      </c>
      <c r="E165" s="51">
        <f t="shared" si="17"/>
        <v>6.38</v>
      </c>
      <c r="F165" s="49">
        <f t="shared" si="14"/>
        <v>0.83</v>
      </c>
      <c r="G165" s="49">
        <f t="shared" si="15"/>
        <v>0.38</v>
      </c>
      <c r="H165" s="50">
        <f t="shared" si="16"/>
        <v>7.59</v>
      </c>
      <c r="I165" s="49">
        <f t="shared" si="12"/>
        <v>1.59</v>
      </c>
      <c r="J165" s="54">
        <f t="shared" si="13"/>
        <v>9.18</v>
      </c>
    </row>
    <row r="166" spans="1:10" ht="41.25" customHeight="1" x14ac:dyDescent="0.2">
      <c r="A166" s="53" t="s">
        <v>523</v>
      </c>
      <c r="B166" s="126">
        <f>'[1]ANNEX 1 - MC'!B92</f>
        <v>1</v>
      </c>
      <c r="C166" s="182" t="s">
        <v>24</v>
      </c>
      <c r="D166" s="105">
        <v>4.8099999999999996</v>
      </c>
      <c r="E166" s="51">
        <f t="shared" si="17"/>
        <v>4.8099999999999996</v>
      </c>
      <c r="F166" s="49">
        <f t="shared" si="14"/>
        <v>0.63</v>
      </c>
      <c r="G166" s="49">
        <f t="shared" si="15"/>
        <v>0.28999999999999998</v>
      </c>
      <c r="H166" s="50">
        <f t="shared" si="16"/>
        <v>5.73</v>
      </c>
      <c r="I166" s="49">
        <f t="shared" si="12"/>
        <v>1.2</v>
      </c>
      <c r="J166" s="54">
        <f t="shared" si="13"/>
        <v>6.93</v>
      </c>
    </row>
    <row r="167" spans="1:10" ht="41.25" customHeight="1" x14ac:dyDescent="0.2">
      <c r="A167" s="53" t="s">
        <v>524</v>
      </c>
      <c r="B167" s="126">
        <f>'[1]ANNEX 1 - MC'!B93</f>
        <v>1</v>
      </c>
      <c r="C167" s="182" t="s">
        <v>24</v>
      </c>
      <c r="D167" s="105">
        <v>4.84</v>
      </c>
      <c r="E167" s="51">
        <f t="shared" si="17"/>
        <v>4.84</v>
      </c>
      <c r="F167" s="49">
        <f t="shared" si="14"/>
        <v>0.63</v>
      </c>
      <c r="G167" s="49">
        <f t="shared" si="15"/>
        <v>0.28999999999999998</v>
      </c>
      <c r="H167" s="50">
        <f t="shared" si="16"/>
        <v>5.76</v>
      </c>
      <c r="I167" s="49">
        <f t="shared" si="12"/>
        <v>1.21</v>
      </c>
      <c r="J167" s="54">
        <f t="shared" si="13"/>
        <v>6.97</v>
      </c>
    </row>
    <row r="168" spans="1:10" ht="41.25" customHeight="1" x14ac:dyDescent="0.2">
      <c r="A168" s="53" t="s">
        <v>525</v>
      </c>
      <c r="B168" s="126">
        <f>'[1]ANNEX 1 - MC'!B94</f>
        <v>1</v>
      </c>
      <c r="C168" s="182" t="s">
        <v>24</v>
      </c>
      <c r="D168" s="105">
        <v>4.1100000000000003</v>
      </c>
      <c r="E168" s="51">
        <f t="shared" si="17"/>
        <v>4.1100000000000003</v>
      </c>
      <c r="F168" s="49">
        <f t="shared" si="14"/>
        <v>0.53</v>
      </c>
      <c r="G168" s="49">
        <f t="shared" si="15"/>
        <v>0.25</v>
      </c>
      <c r="H168" s="50">
        <f t="shared" si="16"/>
        <v>4.8899999999999997</v>
      </c>
      <c r="I168" s="49">
        <f t="shared" si="12"/>
        <v>1.03</v>
      </c>
      <c r="J168" s="54">
        <f t="shared" si="13"/>
        <v>5.92</v>
      </c>
    </row>
    <row r="169" spans="1:10" ht="41.25" customHeight="1" x14ac:dyDescent="0.2">
      <c r="A169" s="53" t="s">
        <v>526</v>
      </c>
      <c r="B169" s="126">
        <f>'[1]ANNEX 1 - MC'!B95</f>
        <v>1</v>
      </c>
      <c r="C169" s="182" t="s">
        <v>24</v>
      </c>
      <c r="D169" s="105">
        <v>11.6</v>
      </c>
      <c r="E169" s="51">
        <f t="shared" si="17"/>
        <v>11.6</v>
      </c>
      <c r="F169" s="49">
        <f t="shared" si="14"/>
        <v>1.51</v>
      </c>
      <c r="G169" s="49">
        <f t="shared" si="15"/>
        <v>0.7</v>
      </c>
      <c r="H169" s="50">
        <f t="shared" si="16"/>
        <v>13.81</v>
      </c>
      <c r="I169" s="49">
        <f t="shared" si="12"/>
        <v>2.9</v>
      </c>
      <c r="J169" s="54">
        <f t="shared" si="13"/>
        <v>16.71</v>
      </c>
    </row>
    <row r="170" spans="1:10" ht="41.25" customHeight="1" x14ac:dyDescent="0.2">
      <c r="A170" s="53" t="s">
        <v>527</v>
      </c>
      <c r="B170" s="126">
        <f>'[1]ANNEX 1 - MC'!B96</f>
        <v>1</v>
      </c>
      <c r="C170" s="182" t="s">
        <v>24</v>
      </c>
      <c r="D170" s="105">
        <v>8.7100000000000009</v>
      </c>
      <c r="E170" s="51">
        <f t="shared" si="17"/>
        <v>8.7100000000000009</v>
      </c>
      <c r="F170" s="49">
        <f t="shared" si="14"/>
        <v>1.1299999999999999</v>
      </c>
      <c r="G170" s="49">
        <f t="shared" si="15"/>
        <v>0.52</v>
      </c>
      <c r="H170" s="50">
        <f t="shared" si="16"/>
        <v>10.36</v>
      </c>
      <c r="I170" s="49">
        <f t="shared" si="12"/>
        <v>2.1800000000000002</v>
      </c>
      <c r="J170" s="54">
        <f t="shared" si="13"/>
        <v>12.54</v>
      </c>
    </row>
    <row r="171" spans="1:10" ht="41.25" customHeight="1" x14ac:dyDescent="0.2">
      <c r="A171" s="53" t="s">
        <v>528</v>
      </c>
      <c r="B171" s="126">
        <f>'[1]ANNEX 1 - MC'!B97</f>
        <v>1</v>
      </c>
      <c r="C171" s="182" t="s">
        <v>24</v>
      </c>
      <c r="D171" s="105">
        <v>9.1999999999999993</v>
      </c>
      <c r="E171" s="51">
        <f t="shared" si="17"/>
        <v>9.1999999999999993</v>
      </c>
      <c r="F171" s="49">
        <f t="shared" si="14"/>
        <v>1.2</v>
      </c>
      <c r="G171" s="49">
        <f t="shared" si="15"/>
        <v>0.55000000000000004</v>
      </c>
      <c r="H171" s="50">
        <f t="shared" si="16"/>
        <v>10.95</v>
      </c>
      <c r="I171" s="49">
        <f t="shared" si="12"/>
        <v>2.2999999999999998</v>
      </c>
      <c r="J171" s="54">
        <f t="shared" si="13"/>
        <v>13.25</v>
      </c>
    </row>
    <row r="172" spans="1:10" ht="41.25" customHeight="1" x14ac:dyDescent="0.2">
      <c r="A172" s="53" t="s">
        <v>529</v>
      </c>
      <c r="B172" s="126">
        <f>'[1]ANNEX 1 - MC'!B98</f>
        <v>1</v>
      </c>
      <c r="C172" s="182" t="s">
        <v>24</v>
      </c>
      <c r="D172" s="105">
        <v>10.15</v>
      </c>
      <c r="E172" s="51">
        <f t="shared" si="17"/>
        <v>10.15</v>
      </c>
      <c r="F172" s="49">
        <f t="shared" si="14"/>
        <v>1.32</v>
      </c>
      <c r="G172" s="49">
        <f t="shared" si="15"/>
        <v>0.61</v>
      </c>
      <c r="H172" s="50">
        <f t="shared" si="16"/>
        <v>12.08</v>
      </c>
      <c r="I172" s="49">
        <f t="shared" si="12"/>
        <v>2.54</v>
      </c>
      <c r="J172" s="54">
        <f t="shared" si="13"/>
        <v>14.62</v>
      </c>
    </row>
    <row r="173" spans="1:10" ht="41.25" customHeight="1" x14ac:dyDescent="0.2">
      <c r="A173" s="53" t="s">
        <v>530</v>
      </c>
      <c r="B173" s="126">
        <f>'[1]ANNEX 1 - MC'!B99</f>
        <v>1</v>
      </c>
      <c r="C173" s="182" t="s">
        <v>24</v>
      </c>
      <c r="D173" s="105">
        <v>7.24</v>
      </c>
      <c r="E173" s="51">
        <f t="shared" si="17"/>
        <v>7.24</v>
      </c>
      <c r="F173" s="49">
        <f t="shared" si="14"/>
        <v>0.94</v>
      </c>
      <c r="G173" s="49">
        <f t="shared" si="15"/>
        <v>0.43</v>
      </c>
      <c r="H173" s="50">
        <f t="shared" si="16"/>
        <v>8.61</v>
      </c>
      <c r="I173" s="49">
        <f t="shared" si="12"/>
        <v>1.81</v>
      </c>
      <c r="J173" s="54">
        <f t="shared" si="13"/>
        <v>10.42</v>
      </c>
    </row>
    <row r="174" spans="1:10" ht="41.25" customHeight="1" x14ac:dyDescent="0.2">
      <c r="A174" s="53" t="s">
        <v>531</v>
      </c>
      <c r="B174" s="126">
        <f>'[1]ANNEX 1 - MC'!B100</f>
        <v>1</v>
      </c>
      <c r="C174" s="182" t="s">
        <v>24</v>
      </c>
      <c r="D174" s="105">
        <v>6.44</v>
      </c>
      <c r="E174" s="51">
        <f t="shared" si="17"/>
        <v>6.44</v>
      </c>
      <c r="F174" s="49">
        <f t="shared" si="14"/>
        <v>0.84</v>
      </c>
      <c r="G174" s="49">
        <f t="shared" si="15"/>
        <v>0.39</v>
      </c>
      <c r="H174" s="50">
        <f t="shared" si="16"/>
        <v>7.67</v>
      </c>
      <c r="I174" s="49">
        <f t="shared" si="12"/>
        <v>1.61</v>
      </c>
      <c r="J174" s="54">
        <f t="shared" si="13"/>
        <v>9.2799999999999994</v>
      </c>
    </row>
    <row r="175" spans="1:10" ht="41.25" customHeight="1" x14ac:dyDescent="0.2">
      <c r="A175" s="53" t="s">
        <v>532</v>
      </c>
      <c r="B175" s="126">
        <f>'[1]ANNEX 1 - MC'!B101</f>
        <v>1</v>
      </c>
      <c r="C175" s="182" t="s">
        <v>24</v>
      </c>
      <c r="D175" s="105">
        <v>5.8</v>
      </c>
      <c r="E175" s="51">
        <f t="shared" si="17"/>
        <v>5.8</v>
      </c>
      <c r="F175" s="49">
        <f t="shared" si="14"/>
        <v>0.75</v>
      </c>
      <c r="G175" s="49">
        <f t="shared" si="15"/>
        <v>0.35</v>
      </c>
      <c r="H175" s="50">
        <f t="shared" si="16"/>
        <v>6.9</v>
      </c>
      <c r="I175" s="49">
        <f t="shared" si="12"/>
        <v>1.45</v>
      </c>
      <c r="J175" s="54">
        <f t="shared" si="13"/>
        <v>8.35</v>
      </c>
    </row>
    <row r="176" spans="1:10" ht="41.25" customHeight="1" x14ac:dyDescent="0.2">
      <c r="A176" s="53" t="s">
        <v>533</v>
      </c>
      <c r="B176" s="126">
        <f>'[1]ANNEX 1 - MC'!B102</f>
        <v>1</v>
      </c>
      <c r="C176" s="182" t="s">
        <v>24</v>
      </c>
      <c r="D176" s="105">
        <v>4.5999999999999996</v>
      </c>
      <c r="E176" s="51">
        <f t="shared" si="17"/>
        <v>4.5999999999999996</v>
      </c>
      <c r="F176" s="49">
        <f t="shared" si="14"/>
        <v>0.6</v>
      </c>
      <c r="G176" s="49">
        <f t="shared" si="15"/>
        <v>0.28000000000000003</v>
      </c>
      <c r="H176" s="50">
        <f t="shared" si="16"/>
        <v>5.48</v>
      </c>
      <c r="I176" s="49">
        <f t="shared" si="12"/>
        <v>1.1499999999999999</v>
      </c>
      <c r="J176" s="54">
        <f t="shared" si="13"/>
        <v>6.63</v>
      </c>
    </row>
    <row r="179" spans="1:14" ht="16.5" x14ac:dyDescent="0.2">
      <c r="G179" s="309" t="s">
        <v>410</v>
      </c>
      <c r="H179" s="309"/>
      <c r="I179" s="309"/>
      <c r="J179" s="46">
        <f>SUM(H93:H176)</f>
        <v>184183.64</v>
      </c>
    </row>
    <row r="180" spans="1:14" ht="16.5" x14ac:dyDescent="0.2">
      <c r="G180" s="309" t="s">
        <v>14</v>
      </c>
      <c r="H180" s="309"/>
      <c r="I180" s="309"/>
      <c r="J180" s="46">
        <f>J181-J179</f>
        <v>38678.559999999998</v>
      </c>
    </row>
    <row r="181" spans="1:14" ht="16.5" x14ac:dyDescent="0.2">
      <c r="G181" s="308" t="s">
        <v>412</v>
      </c>
      <c r="H181" s="308"/>
      <c r="I181" s="308"/>
      <c r="J181" s="47">
        <f>J179*1.21</f>
        <v>222862.2</v>
      </c>
    </row>
    <row r="183" spans="1:14" ht="15" thickBot="1" x14ac:dyDescent="0.25"/>
    <row r="184" spans="1:14" ht="15.75" thickBot="1" x14ac:dyDescent="0.3">
      <c r="A184" s="323" t="s">
        <v>439</v>
      </c>
      <c r="B184" s="324"/>
      <c r="C184" s="324"/>
      <c r="D184" s="324"/>
      <c r="E184" s="324"/>
      <c r="F184" s="324"/>
      <c r="G184" s="324"/>
      <c r="H184" s="324"/>
      <c r="I184" s="324"/>
      <c r="J184" s="325"/>
    </row>
    <row r="187" spans="1:14" ht="15" x14ac:dyDescent="0.25">
      <c r="B187" s="148" t="s">
        <v>431</v>
      </c>
      <c r="C187" s="148" t="s">
        <v>14</v>
      </c>
      <c r="D187" s="148" t="s">
        <v>432</v>
      </c>
    </row>
    <row r="188" spans="1:14" ht="15" x14ac:dyDescent="0.25">
      <c r="A188" s="150" t="s">
        <v>360</v>
      </c>
      <c r="B188" s="149">
        <f>J82</f>
        <v>178088.86</v>
      </c>
      <c r="C188" s="149">
        <f>J83</f>
        <v>37398.660000000003</v>
      </c>
      <c r="D188" s="149">
        <f>J84</f>
        <v>215487.52</v>
      </c>
    </row>
    <row r="189" spans="1:14" ht="15" x14ac:dyDescent="0.25">
      <c r="A189" s="150" t="s">
        <v>430</v>
      </c>
      <c r="B189" s="149">
        <f>J179</f>
        <v>184183.64</v>
      </c>
      <c r="C189" s="149">
        <f>J180</f>
        <v>38678.559999999998</v>
      </c>
      <c r="D189" s="149">
        <f>J181</f>
        <v>222862.2</v>
      </c>
    </row>
    <row r="190" spans="1:14" ht="15" x14ac:dyDescent="0.25">
      <c r="A190" s="150" t="s">
        <v>570</v>
      </c>
      <c r="B190" s="119">
        <f>SUM(B188:B189)</f>
        <v>362272.5</v>
      </c>
      <c r="C190" s="119">
        <f>SUM(C188:C189)</f>
        <v>76077.22</v>
      </c>
      <c r="D190" s="119">
        <f>SUM(D188:D189)</f>
        <v>438349.72</v>
      </c>
    </row>
    <row r="191" spans="1:14" x14ac:dyDescent="0.2">
      <c r="B191" s="110"/>
      <c r="C191" s="110"/>
      <c r="D191" s="110"/>
    </row>
    <row r="192" spans="1:14" s="1" customFormat="1" ht="12.75" x14ac:dyDescent="0.2">
      <c r="A192" s="29"/>
      <c r="B192" s="29"/>
      <c r="C192" s="29"/>
      <c r="K192" s="112"/>
      <c r="L192" s="112"/>
      <c r="M192" s="112"/>
      <c r="N192" s="112"/>
    </row>
    <row r="193" spans="1:15" s="11" customFormat="1" ht="16.5" x14ac:dyDescent="0.2">
      <c r="G193" s="122"/>
      <c r="H193" s="122"/>
      <c r="I193" s="122"/>
      <c r="J193" s="123"/>
      <c r="K193" s="12"/>
      <c r="L193" s="12"/>
      <c r="M193" s="12"/>
      <c r="N193" s="12"/>
    </row>
    <row r="194" spans="1:15" s="11" customFormat="1" ht="16.5" x14ac:dyDescent="0.2">
      <c r="G194" s="122"/>
      <c r="H194" s="122"/>
      <c r="I194" s="122"/>
      <c r="J194" s="123"/>
      <c r="K194" s="12"/>
      <c r="L194" s="12"/>
      <c r="M194" s="12"/>
      <c r="N194" s="12"/>
    </row>
    <row r="195" spans="1:15" s="3" customFormat="1" ht="19.5" x14ac:dyDescent="0.3">
      <c r="A195" s="146" t="s">
        <v>433</v>
      </c>
      <c r="B195" s="146"/>
      <c r="C195" s="147"/>
      <c r="D195" s="147"/>
      <c r="E195" s="147"/>
      <c r="F195" s="147"/>
      <c r="G195" s="147"/>
      <c r="H195" s="147"/>
      <c r="I195" s="147"/>
      <c r="J195" s="147"/>
      <c r="O195" s="2"/>
    </row>
    <row r="196" spans="1:15" s="12" customFormat="1" ht="19.5" x14ac:dyDescent="0.3">
      <c r="A196" s="151"/>
      <c r="B196" s="151"/>
      <c r="C196" s="152"/>
      <c r="D196" s="152"/>
      <c r="E196" s="152"/>
      <c r="F196" s="152"/>
      <c r="G196" s="152"/>
      <c r="H196" s="152"/>
      <c r="I196" s="152"/>
      <c r="J196" s="152"/>
      <c r="O196" s="11"/>
    </row>
    <row r="197" spans="1:15" s="12" customFormat="1" ht="15" x14ac:dyDescent="0.25">
      <c r="A197" s="326" t="s">
        <v>359</v>
      </c>
      <c r="B197" s="327"/>
      <c r="C197" s="327"/>
      <c r="D197" s="327"/>
      <c r="E197" s="327"/>
      <c r="F197" s="327"/>
      <c r="G197" s="327"/>
      <c r="H197" s="327"/>
      <c r="I197" s="327"/>
      <c r="J197" s="327"/>
      <c r="O197" s="11"/>
    </row>
    <row r="198" spans="1:15" s="12" customFormat="1" ht="18.75" x14ac:dyDescent="0.25">
      <c r="A198" s="2"/>
      <c r="B198" s="2"/>
      <c r="C198" s="2"/>
      <c r="D198" s="2"/>
      <c r="E198" s="2"/>
      <c r="F198" s="152"/>
      <c r="G198" s="152"/>
      <c r="H198" s="152"/>
      <c r="I198" s="152"/>
      <c r="J198" s="152"/>
      <c r="O198" s="11"/>
    </row>
    <row r="199" spans="1:15" s="12" customFormat="1" ht="18.75" customHeight="1" x14ac:dyDescent="0.2">
      <c r="A199" s="298" t="s">
        <v>429</v>
      </c>
      <c r="B199" s="298"/>
      <c r="C199" s="298"/>
      <c r="D199" s="298"/>
      <c r="E199" s="298"/>
      <c r="F199" s="298"/>
      <c r="G199" s="298"/>
      <c r="H199" s="298"/>
      <c r="I199" s="298"/>
      <c r="J199" s="298"/>
      <c r="O199" s="11"/>
    </row>
    <row r="200" spans="1:15" s="12" customFormat="1" ht="19.5" thickBot="1" x14ac:dyDescent="0.3">
      <c r="A200" s="2"/>
      <c r="B200" s="2"/>
      <c r="C200" s="2"/>
      <c r="D200" s="2"/>
      <c r="E200" s="2"/>
      <c r="F200" s="152"/>
      <c r="G200" s="152"/>
      <c r="H200" s="152"/>
      <c r="I200" s="152"/>
      <c r="J200" s="152"/>
      <c r="O200" s="11"/>
    </row>
    <row r="201" spans="1:15" s="12" customFormat="1" ht="45" x14ac:dyDescent="0.2">
      <c r="A201" s="16" t="s">
        <v>17</v>
      </c>
      <c r="B201" s="17" t="s">
        <v>16</v>
      </c>
      <c r="C201" s="125" t="s">
        <v>7</v>
      </c>
      <c r="D201" s="17" t="s">
        <v>12</v>
      </c>
      <c r="E201" s="17" t="s">
        <v>35</v>
      </c>
      <c r="F201" s="17"/>
      <c r="G201" s="17"/>
      <c r="H201" s="17" t="s">
        <v>32</v>
      </c>
      <c r="I201" s="279" t="s">
        <v>34</v>
      </c>
      <c r="J201" s="154" t="s">
        <v>33</v>
      </c>
      <c r="O201" s="11"/>
    </row>
    <row r="202" spans="1:15" s="12" customFormat="1" ht="15" x14ac:dyDescent="0.2">
      <c r="A202" s="249" t="s">
        <v>18</v>
      </c>
      <c r="B202" s="250"/>
      <c r="C202" s="250"/>
      <c r="D202" s="250"/>
      <c r="E202" s="250"/>
      <c r="F202" s="250"/>
      <c r="G202" s="250"/>
      <c r="H202" s="250"/>
      <c r="I202" s="250"/>
      <c r="J202" s="251"/>
      <c r="O202" s="11"/>
    </row>
    <row r="203" spans="1:15" s="12" customFormat="1" ht="42.75" x14ac:dyDescent="0.2">
      <c r="A203" s="53" t="s">
        <v>561</v>
      </c>
      <c r="B203" s="44">
        <v>1</v>
      </c>
      <c r="C203" s="45" t="s">
        <v>428</v>
      </c>
      <c r="D203" s="42">
        <v>2617.7199999999998</v>
      </c>
      <c r="E203" s="43">
        <f>B203*D203</f>
        <v>2617.7199999999998</v>
      </c>
      <c r="F203" s="248"/>
      <c r="G203" s="248"/>
      <c r="H203" s="168">
        <f>E203</f>
        <v>2617.7199999999998</v>
      </c>
      <c r="I203" s="168">
        <f>J203-H203</f>
        <v>549.72</v>
      </c>
      <c r="J203" s="169">
        <f>H203*1.21</f>
        <v>3167.44</v>
      </c>
      <c r="O203" s="11"/>
    </row>
    <row r="204" spans="1:15" s="12" customFormat="1" ht="15" x14ac:dyDescent="0.2">
      <c r="A204" s="249" t="s">
        <v>563</v>
      </c>
      <c r="B204" s="250"/>
      <c r="C204" s="250"/>
      <c r="D204" s="250"/>
      <c r="E204" s="250"/>
      <c r="F204" s="250"/>
      <c r="G204" s="250"/>
      <c r="H204" s="250"/>
      <c r="I204" s="250"/>
      <c r="J204" s="251"/>
      <c r="O204" s="11"/>
    </row>
    <row r="205" spans="1:15" s="12" customFormat="1" ht="42.75" x14ac:dyDescent="0.2">
      <c r="A205" s="53" t="s">
        <v>561</v>
      </c>
      <c r="B205" s="44">
        <v>1</v>
      </c>
      <c r="C205" s="45" t="s">
        <v>428</v>
      </c>
      <c r="D205" s="254">
        <v>941.03</v>
      </c>
      <c r="E205" s="43">
        <f>B205*D205</f>
        <v>941.03</v>
      </c>
      <c r="F205" s="248"/>
      <c r="G205" s="248"/>
      <c r="H205" s="168">
        <f>E205</f>
        <v>941.03</v>
      </c>
      <c r="I205" s="168">
        <f>J205-H205</f>
        <v>197.62</v>
      </c>
      <c r="J205" s="169">
        <f>H205*1.21</f>
        <v>1138.6500000000001</v>
      </c>
      <c r="O205" s="11"/>
    </row>
    <row r="206" spans="1:15" s="12" customFormat="1" ht="15" x14ac:dyDescent="0.2">
      <c r="A206" s="249" t="s">
        <v>562</v>
      </c>
      <c r="B206" s="250"/>
      <c r="C206" s="250"/>
      <c r="D206" s="250"/>
      <c r="E206" s="250"/>
      <c r="F206" s="250"/>
      <c r="G206" s="250"/>
      <c r="H206" s="250"/>
      <c r="I206" s="250"/>
      <c r="J206" s="251"/>
      <c r="O206" s="11"/>
    </row>
    <row r="207" spans="1:15" s="12" customFormat="1" ht="43.5" thickBot="1" x14ac:dyDescent="0.25">
      <c r="A207" s="157" t="s">
        <v>561</v>
      </c>
      <c r="B207" s="162">
        <v>2</v>
      </c>
      <c r="C207" s="208" t="s">
        <v>428</v>
      </c>
      <c r="D207" s="255">
        <v>390.14</v>
      </c>
      <c r="E207" s="158">
        <f>B207*D207</f>
        <v>780.28</v>
      </c>
      <c r="F207" s="282"/>
      <c r="G207" s="282"/>
      <c r="H207" s="170">
        <f>E207</f>
        <v>780.28</v>
      </c>
      <c r="I207" s="170">
        <f>J207-H207</f>
        <v>163.86</v>
      </c>
      <c r="J207" s="171">
        <f>H207*1.21</f>
        <v>944.14</v>
      </c>
      <c r="O207" s="11"/>
    </row>
    <row r="208" spans="1:15" s="12" customFormat="1" ht="18.75" x14ac:dyDescent="0.25">
      <c r="A208" s="2"/>
      <c r="B208" s="2"/>
      <c r="C208" s="2"/>
      <c r="D208" s="2"/>
      <c r="E208" s="2"/>
      <c r="F208" s="152"/>
      <c r="G208" s="152"/>
      <c r="H208" s="152"/>
      <c r="I208" s="152"/>
      <c r="J208" s="152"/>
      <c r="O208" s="11"/>
    </row>
    <row r="209" spans="1:15" s="12" customFormat="1" ht="18.75" x14ac:dyDescent="0.25">
      <c r="A209" s="2"/>
      <c r="B209" s="2"/>
      <c r="C209" s="2"/>
      <c r="D209" s="2"/>
      <c r="E209" s="2"/>
      <c r="F209" s="152"/>
      <c r="G209" s="152"/>
      <c r="H209" s="152"/>
      <c r="I209" s="152"/>
      <c r="J209" s="152"/>
      <c r="O209" s="11"/>
    </row>
    <row r="210" spans="1:15" s="12" customFormat="1" ht="18.75" x14ac:dyDescent="0.25">
      <c r="A210" s="2"/>
      <c r="F210" s="152"/>
      <c r="G210" s="309" t="s">
        <v>409</v>
      </c>
      <c r="H210" s="309"/>
      <c r="I210" s="309"/>
      <c r="J210" s="120">
        <f>H203+H205+H207</f>
        <v>4339.03</v>
      </c>
      <c r="O210" s="11"/>
    </row>
    <row r="211" spans="1:15" s="12" customFormat="1" ht="18.75" x14ac:dyDescent="0.25">
      <c r="A211" s="20"/>
      <c r="F211" s="152"/>
      <c r="G211" s="309" t="s">
        <v>14</v>
      </c>
      <c r="H211" s="309"/>
      <c r="I211" s="309"/>
      <c r="J211" s="120">
        <f>J212-J210</f>
        <v>911.2</v>
      </c>
      <c r="O211" s="11"/>
    </row>
    <row r="212" spans="1:15" s="12" customFormat="1" ht="18.75" x14ac:dyDescent="0.25">
      <c r="A212" s="2"/>
      <c r="F212" s="152"/>
      <c r="G212" s="332" t="s">
        <v>411</v>
      </c>
      <c r="H212" s="332"/>
      <c r="I212" s="332"/>
      <c r="J212" s="121">
        <f>J210*1.21</f>
        <v>5250.23</v>
      </c>
      <c r="O212" s="11"/>
    </row>
    <row r="213" spans="1:15" s="12" customFormat="1" ht="18.75" x14ac:dyDescent="0.25">
      <c r="A213" s="2"/>
      <c r="F213" s="152"/>
      <c r="G213" s="2"/>
      <c r="H213" s="2"/>
      <c r="I213" s="2"/>
      <c r="J213" s="2"/>
      <c r="O213" s="11"/>
    </row>
    <row r="214" spans="1:15" s="12" customFormat="1" ht="18.75" x14ac:dyDescent="0.25">
      <c r="A214" s="2"/>
      <c r="F214" s="152"/>
      <c r="G214" s="309" t="s">
        <v>410</v>
      </c>
      <c r="H214" s="309"/>
      <c r="I214" s="309"/>
      <c r="J214" s="46">
        <f>J210*2</f>
        <v>8678.06</v>
      </c>
      <c r="O214" s="11"/>
    </row>
    <row r="215" spans="1:15" s="12" customFormat="1" ht="18.75" x14ac:dyDescent="0.25">
      <c r="A215" s="2"/>
      <c r="F215" s="152"/>
      <c r="G215" s="309" t="s">
        <v>14</v>
      </c>
      <c r="H215" s="309"/>
      <c r="I215" s="309"/>
      <c r="J215" s="46">
        <f>J216-J214</f>
        <v>1822.39</v>
      </c>
      <c r="O215" s="11"/>
    </row>
    <row r="216" spans="1:15" s="12" customFormat="1" ht="18.75" x14ac:dyDescent="0.25">
      <c r="A216" s="2"/>
      <c r="F216" s="152"/>
      <c r="G216" s="308" t="s">
        <v>412</v>
      </c>
      <c r="H216" s="308"/>
      <c r="I216" s="308"/>
      <c r="J216" s="47">
        <f>J214*1.21</f>
        <v>10500.45</v>
      </c>
      <c r="O216" s="11"/>
    </row>
    <row r="217" spans="1:15" s="12" customFormat="1" ht="19.5" x14ac:dyDescent="0.3">
      <c r="A217" s="151"/>
      <c r="B217" s="151"/>
      <c r="C217" s="152"/>
      <c r="D217" s="152"/>
      <c r="E217" s="152"/>
      <c r="F217" s="152"/>
      <c r="G217" s="152"/>
      <c r="H217" s="152"/>
      <c r="I217" s="152"/>
      <c r="J217" s="152"/>
      <c r="O217" s="11"/>
    </row>
    <row r="218" spans="1:15" s="12" customFormat="1" ht="20.25" thickBot="1" x14ac:dyDescent="0.35">
      <c r="A218" s="151"/>
      <c r="B218" s="151"/>
      <c r="C218" s="152"/>
      <c r="D218" s="152"/>
      <c r="E218" s="152"/>
      <c r="F218" s="152"/>
      <c r="G218" s="152"/>
      <c r="H218" s="152"/>
      <c r="I218" s="152"/>
      <c r="J218" s="152"/>
      <c r="O218" s="11"/>
    </row>
    <row r="219" spans="1:15" ht="15.75" thickBot="1" x14ac:dyDescent="0.3">
      <c r="A219" s="323" t="s">
        <v>421</v>
      </c>
      <c r="B219" s="324"/>
      <c r="C219" s="324"/>
      <c r="D219" s="324"/>
      <c r="E219" s="324"/>
      <c r="F219" s="324"/>
      <c r="G219" s="324"/>
      <c r="H219" s="324"/>
      <c r="I219" s="324"/>
      <c r="J219" s="325"/>
    </row>
    <row r="221" spans="1:15" x14ac:dyDescent="0.2">
      <c r="A221" s="298" t="s">
        <v>20</v>
      </c>
      <c r="B221" s="298"/>
      <c r="C221" s="298"/>
      <c r="D221" s="298"/>
      <c r="E221" s="298"/>
      <c r="F221" s="298"/>
      <c r="G221" s="298"/>
      <c r="H221" s="298"/>
      <c r="I221" s="298"/>
      <c r="J221" s="298"/>
    </row>
    <row r="222" spans="1:15" ht="15" thickBot="1" x14ac:dyDescent="0.25"/>
    <row r="223" spans="1:15" ht="30" x14ac:dyDescent="0.2">
      <c r="A223" s="61" t="s">
        <v>17</v>
      </c>
      <c r="B223" s="125" t="s">
        <v>415</v>
      </c>
      <c r="C223" s="125" t="s">
        <v>7</v>
      </c>
      <c r="D223" s="273" t="s">
        <v>25</v>
      </c>
      <c r="E223" s="273" t="s">
        <v>31</v>
      </c>
      <c r="F223" s="277" t="s">
        <v>29</v>
      </c>
      <c r="G223" s="277" t="s">
        <v>30</v>
      </c>
      <c r="H223" s="273" t="s">
        <v>32</v>
      </c>
      <c r="I223" s="277" t="s">
        <v>34</v>
      </c>
      <c r="J223" s="63" t="s">
        <v>33</v>
      </c>
    </row>
    <row r="224" spans="1:15" x14ac:dyDescent="0.2">
      <c r="A224" s="53" t="s">
        <v>383</v>
      </c>
      <c r="B224" s="114">
        <v>5</v>
      </c>
      <c r="C224" s="182" t="s">
        <v>23</v>
      </c>
      <c r="D224" s="105">
        <v>46.5</v>
      </c>
      <c r="E224" s="51">
        <f>B224*D224</f>
        <v>232.5</v>
      </c>
      <c r="F224" s="106">
        <f t="shared" ref="F224:F230" si="18">E224*1.13-E224</f>
        <v>30.23</v>
      </c>
      <c r="G224" s="106">
        <f t="shared" ref="G224:G230" si="19">E224*1.06-E224</f>
        <v>13.95</v>
      </c>
      <c r="H224" s="107">
        <f t="shared" ref="H224:H230" si="20">E224+F224+G224</f>
        <v>276.68</v>
      </c>
      <c r="I224" s="106">
        <f>J224-H224</f>
        <v>58.1</v>
      </c>
      <c r="J224" s="108">
        <f>H224*1.21</f>
        <v>334.78</v>
      </c>
    </row>
    <row r="225" spans="1:10" x14ac:dyDescent="0.2">
      <c r="A225" s="53" t="s">
        <v>26</v>
      </c>
      <c r="B225" s="114">
        <v>10</v>
      </c>
      <c r="C225" s="182" t="s">
        <v>23</v>
      </c>
      <c r="D225" s="105">
        <v>29.57</v>
      </c>
      <c r="E225" s="51">
        <f t="shared" ref="E225:E229" si="21">B225*D225</f>
        <v>295.7</v>
      </c>
      <c r="F225" s="49">
        <f t="shared" si="18"/>
        <v>38.44</v>
      </c>
      <c r="G225" s="49">
        <f t="shared" si="19"/>
        <v>17.739999999999998</v>
      </c>
      <c r="H225" s="50">
        <f t="shared" si="20"/>
        <v>351.88</v>
      </c>
      <c r="I225" s="49">
        <f>J225-H225</f>
        <v>73.89</v>
      </c>
      <c r="J225" s="54">
        <f>H225*1.21</f>
        <v>425.77</v>
      </c>
    </row>
    <row r="226" spans="1:10" x14ac:dyDescent="0.2">
      <c r="A226" s="53" t="s">
        <v>27</v>
      </c>
      <c r="B226" s="114">
        <v>10</v>
      </c>
      <c r="C226" s="182" t="s">
        <v>23</v>
      </c>
      <c r="D226" s="105">
        <v>25.36</v>
      </c>
      <c r="E226" s="51">
        <f t="shared" si="21"/>
        <v>253.6</v>
      </c>
      <c r="F226" s="49">
        <f t="shared" si="18"/>
        <v>32.97</v>
      </c>
      <c r="G226" s="49">
        <f t="shared" si="19"/>
        <v>15.22</v>
      </c>
      <c r="H226" s="50">
        <f t="shared" si="20"/>
        <v>301.79000000000002</v>
      </c>
      <c r="I226" s="49">
        <f t="shared" ref="I226:I230" si="22">J226-H226</f>
        <v>63.38</v>
      </c>
      <c r="J226" s="54">
        <f t="shared" ref="J226:J230" si="23">H226*1.21</f>
        <v>365.17</v>
      </c>
    </row>
    <row r="227" spans="1:10" ht="28.5" x14ac:dyDescent="0.2">
      <c r="A227" s="53" t="s">
        <v>422</v>
      </c>
      <c r="B227" s="114">
        <v>2</v>
      </c>
      <c r="C227" s="182" t="s">
        <v>24</v>
      </c>
      <c r="D227" s="105">
        <v>910</v>
      </c>
      <c r="E227" s="51">
        <f t="shared" si="21"/>
        <v>1820</v>
      </c>
      <c r="F227" s="49">
        <f t="shared" si="18"/>
        <v>236.6</v>
      </c>
      <c r="G227" s="49">
        <f t="shared" si="19"/>
        <v>109.2</v>
      </c>
      <c r="H227" s="50">
        <f t="shared" si="20"/>
        <v>2165.8000000000002</v>
      </c>
      <c r="I227" s="49">
        <f t="shared" si="22"/>
        <v>454.82</v>
      </c>
      <c r="J227" s="54">
        <f t="shared" si="23"/>
        <v>2620.62</v>
      </c>
    </row>
    <row r="228" spans="1:10" ht="28.5" x14ac:dyDescent="0.2">
      <c r="A228" s="53" t="s">
        <v>424</v>
      </c>
      <c r="B228" s="114">
        <f>2*2</f>
        <v>4</v>
      </c>
      <c r="C228" s="182" t="s">
        <v>24</v>
      </c>
      <c r="D228" s="105">
        <f>1724.14/2</f>
        <v>862.07</v>
      </c>
      <c r="E228" s="51">
        <f t="shared" si="21"/>
        <v>3448.28</v>
      </c>
      <c r="F228" s="49">
        <f t="shared" si="18"/>
        <v>448.28</v>
      </c>
      <c r="G228" s="49">
        <f t="shared" si="19"/>
        <v>206.9</v>
      </c>
      <c r="H228" s="50">
        <f t="shared" si="20"/>
        <v>4103.46</v>
      </c>
      <c r="I228" s="49">
        <f t="shared" si="22"/>
        <v>861.73</v>
      </c>
      <c r="J228" s="54">
        <f t="shared" si="23"/>
        <v>4965.1899999999996</v>
      </c>
    </row>
    <row r="229" spans="1:10" ht="42.75" x14ac:dyDescent="0.2">
      <c r="A229" s="53" t="s">
        <v>423</v>
      </c>
      <c r="B229" s="114">
        <v>12</v>
      </c>
      <c r="C229" s="182" t="s">
        <v>24</v>
      </c>
      <c r="D229" s="105">
        <f>974.78/12</f>
        <v>81.23</v>
      </c>
      <c r="E229" s="51">
        <f t="shared" si="21"/>
        <v>974.76</v>
      </c>
      <c r="F229" s="49">
        <f t="shared" si="18"/>
        <v>126.72</v>
      </c>
      <c r="G229" s="49">
        <f t="shared" si="19"/>
        <v>58.49</v>
      </c>
      <c r="H229" s="50">
        <f t="shared" si="20"/>
        <v>1159.97</v>
      </c>
      <c r="I229" s="49">
        <f t="shared" si="22"/>
        <v>243.59</v>
      </c>
      <c r="J229" s="54">
        <f t="shared" si="23"/>
        <v>1403.56</v>
      </c>
    </row>
    <row r="230" spans="1:10" ht="85.5" x14ac:dyDescent="0.2">
      <c r="A230" s="183" t="s">
        <v>602</v>
      </c>
      <c r="B230" s="181">
        <v>476</v>
      </c>
      <c r="C230" s="182" t="s">
        <v>428</v>
      </c>
      <c r="D230" s="105">
        <f>44.75*1.15</f>
        <v>51.46</v>
      </c>
      <c r="E230" s="51">
        <f>B230*D230</f>
        <v>24494.959999999999</v>
      </c>
      <c r="F230" s="49">
        <f t="shared" si="18"/>
        <v>3184.34</v>
      </c>
      <c r="G230" s="49">
        <f t="shared" si="19"/>
        <v>1469.7</v>
      </c>
      <c r="H230" s="50">
        <f t="shared" si="20"/>
        <v>29149</v>
      </c>
      <c r="I230" s="49">
        <f t="shared" si="22"/>
        <v>6121.29</v>
      </c>
      <c r="J230" s="54">
        <f t="shared" si="23"/>
        <v>35270.29</v>
      </c>
    </row>
    <row r="233" spans="1:10" ht="16.5" x14ac:dyDescent="0.2">
      <c r="G233" s="309" t="s">
        <v>410</v>
      </c>
      <c r="H233" s="309"/>
      <c r="I233" s="309"/>
      <c r="J233" s="46">
        <f>SUM(H224:H230)</f>
        <v>37508.58</v>
      </c>
    </row>
    <row r="234" spans="1:10" ht="16.5" x14ac:dyDescent="0.2">
      <c r="G234" s="309" t="s">
        <v>14</v>
      </c>
      <c r="H234" s="309"/>
      <c r="I234" s="309"/>
      <c r="J234" s="46">
        <f>J235-J233</f>
        <v>7876.8</v>
      </c>
    </row>
    <row r="235" spans="1:10" ht="16.5" x14ac:dyDescent="0.2">
      <c r="G235" s="308" t="s">
        <v>412</v>
      </c>
      <c r="H235" s="308"/>
      <c r="I235" s="308"/>
      <c r="J235" s="47">
        <f>J233*1.21</f>
        <v>45385.38</v>
      </c>
    </row>
    <row r="237" spans="1:10" ht="15" thickBot="1" x14ac:dyDescent="0.25"/>
    <row r="238" spans="1:10" ht="15.75" thickBot="1" x14ac:dyDescent="0.3">
      <c r="A238" s="323" t="s">
        <v>440</v>
      </c>
      <c r="B238" s="324"/>
      <c r="C238" s="324"/>
      <c r="D238" s="324"/>
      <c r="E238" s="324"/>
      <c r="F238" s="324"/>
      <c r="G238" s="324"/>
      <c r="H238" s="324"/>
      <c r="I238" s="324"/>
      <c r="J238" s="325"/>
    </row>
    <row r="241" spans="1:15" ht="15" x14ac:dyDescent="0.25">
      <c r="B241" s="148" t="s">
        <v>431</v>
      </c>
      <c r="C241" s="148" t="s">
        <v>14</v>
      </c>
      <c r="D241" s="148" t="s">
        <v>432</v>
      </c>
    </row>
    <row r="242" spans="1:15" ht="15" x14ac:dyDescent="0.25">
      <c r="A242" s="150" t="s">
        <v>360</v>
      </c>
      <c r="B242" s="149">
        <f>J214</f>
        <v>8678.06</v>
      </c>
      <c r="C242" s="149">
        <f>J215</f>
        <v>1822.39</v>
      </c>
      <c r="D242" s="149">
        <f>J216</f>
        <v>10500.45</v>
      </c>
    </row>
    <row r="243" spans="1:15" ht="15" x14ac:dyDescent="0.25">
      <c r="A243" s="150" t="s">
        <v>430</v>
      </c>
      <c r="B243" s="149">
        <f>J233</f>
        <v>37508.58</v>
      </c>
      <c r="C243" s="149">
        <f>J234</f>
        <v>7876.8</v>
      </c>
      <c r="D243" s="149">
        <f>J235</f>
        <v>45385.38</v>
      </c>
    </row>
    <row r="244" spans="1:15" ht="15" x14ac:dyDescent="0.25">
      <c r="A244" s="150" t="s">
        <v>0</v>
      </c>
      <c r="B244" s="119">
        <f>SUM(B242:B243)</f>
        <v>46186.64</v>
      </c>
      <c r="C244" s="119">
        <f>SUM(C242:C243)</f>
        <v>9699.19</v>
      </c>
      <c r="D244" s="119">
        <f>SUM(D242:D243)</f>
        <v>55885.83</v>
      </c>
    </row>
    <row r="245" spans="1:15" x14ac:dyDescent="0.2">
      <c r="B245" s="110"/>
      <c r="C245" s="110"/>
      <c r="D245" s="110"/>
    </row>
    <row r="247" spans="1:15" s="3" customFormat="1" ht="19.5" x14ac:dyDescent="0.3">
      <c r="A247" s="146" t="s">
        <v>387</v>
      </c>
      <c r="B247" s="146"/>
      <c r="C247" s="147"/>
      <c r="D247" s="147"/>
      <c r="E247" s="147"/>
      <c r="F247" s="147"/>
      <c r="G247" s="147"/>
      <c r="H247" s="147"/>
      <c r="I247" s="147"/>
      <c r="J247" s="147"/>
      <c r="O247" s="2"/>
    </row>
    <row r="249" spans="1:15" ht="15" x14ac:dyDescent="0.25">
      <c r="A249" s="326" t="s">
        <v>359</v>
      </c>
      <c r="B249" s="327"/>
      <c r="C249" s="327"/>
      <c r="D249" s="327"/>
      <c r="E249" s="327"/>
      <c r="F249" s="327"/>
      <c r="G249" s="327"/>
      <c r="H249" s="327"/>
      <c r="I249" s="327"/>
      <c r="J249" s="327"/>
    </row>
    <row r="251" spans="1:15" ht="34.5" customHeight="1" x14ac:dyDescent="0.2">
      <c r="A251" s="298" t="s">
        <v>436</v>
      </c>
      <c r="B251" s="298"/>
      <c r="C251" s="298"/>
      <c r="D251" s="298"/>
      <c r="E251" s="298"/>
      <c r="F251" s="298"/>
      <c r="G251" s="298"/>
      <c r="H251" s="298"/>
      <c r="I251" s="298"/>
      <c r="J251" s="298"/>
    </row>
    <row r="252" spans="1:15" ht="21" customHeight="1" x14ac:dyDescent="0.2">
      <c r="A252" s="272"/>
      <c r="B252" s="272"/>
      <c r="C252" s="272"/>
      <c r="D252" s="272"/>
      <c r="E252" s="272"/>
      <c r="F252" s="272"/>
      <c r="G252" s="272"/>
      <c r="H252" s="272"/>
      <c r="I252" s="272"/>
      <c r="J252" s="272"/>
    </row>
    <row r="253" spans="1:15" ht="15.75" thickBot="1" x14ac:dyDescent="0.3">
      <c r="A253" s="118" t="s">
        <v>541</v>
      </c>
    </row>
    <row r="254" spans="1:15" ht="60" x14ac:dyDescent="0.2">
      <c r="A254" s="16" t="s">
        <v>42</v>
      </c>
      <c r="B254" s="17" t="s">
        <v>414</v>
      </c>
      <c r="C254" s="125" t="s">
        <v>7</v>
      </c>
      <c r="D254" s="17" t="s">
        <v>12</v>
      </c>
      <c r="E254" s="17" t="s">
        <v>35</v>
      </c>
      <c r="F254" s="17" t="s">
        <v>550</v>
      </c>
      <c r="G254" s="17"/>
      <c r="H254" s="17" t="s">
        <v>32</v>
      </c>
      <c r="I254" s="279" t="s">
        <v>34</v>
      </c>
      <c r="J254" s="154" t="s">
        <v>33</v>
      </c>
    </row>
    <row r="255" spans="1:15" x14ac:dyDescent="0.2">
      <c r="A255" s="174" t="s">
        <v>319</v>
      </c>
      <c r="B255" s="175">
        <v>1</v>
      </c>
      <c r="C255" s="45" t="s">
        <v>428</v>
      </c>
      <c r="D255" s="42">
        <v>950</v>
      </c>
      <c r="E255" s="43">
        <f t="shared" ref="E255:E295" si="24">D255*B255</f>
        <v>950</v>
      </c>
      <c r="F255" s="153" t="s">
        <v>546</v>
      </c>
      <c r="G255" s="143"/>
      <c r="H255" s="133">
        <f t="shared" ref="H255:H295" si="25">E255</f>
        <v>950</v>
      </c>
      <c r="I255" s="133">
        <f t="shared" ref="I255:I295" si="26">J255-H255</f>
        <v>199.5</v>
      </c>
      <c r="J255" s="134">
        <f t="shared" ref="J255:J295" si="27">H255*1.21</f>
        <v>1149.5</v>
      </c>
    </row>
    <row r="256" spans="1:15" x14ac:dyDescent="0.2">
      <c r="A256" s="174" t="s">
        <v>127</v>
      </c>
      <c r="B256" s="175">
        <v>1</v>
      </c>
      <c r="C256" s="45" t="s">
        <v>428</v>
      </c>
      <c r="D256" s="42">
        <v>360</v>
      </c>
      <c r="E256" s="43">
        <f t="shared" si="24"/>
        <v>360</v>
      </c>
      <c r="F256" s="153" t="s">
        <v>547</v>
      </c>
      <c r="G256" s="143"/>
      <c r="H256" s="133">
        <f t="shared" si="25"/>
        <v>360</v>
      </c>
      <c r="I256" s="133">
        <f t="shared" si="26"/>
        <v>75.599999999999994</v>
      </c>
      <c r="J256" s="134">
        <f t="shared" si="27"/>
        <v>435.6</v>
      </c>
    </row>
    <row r="257" spans="1:10" x14ac:dyDescent="0.2">
      <c r="A257" s="174" t="s">
        <v>234</v>
      </c>
      <c r="B257" s="175">
        <v>1</v>
      </c>
      <c r="C257" s="45" t="s">
        <v>428</v>
      </c>
      <c r="D257" s="42">
        <v>520</v>
      </c>
      <c r="E257" s="43">
        <f t="shared" si="24"/>
        <v>520</v>
      </c>
      <c r="F257" s="153" t="s">
        <v>548</v>
      </c>
      <c r="G257" s="143"/>
      <c r="H257" s="133">
        <f t="shared" si="25"/>
        <v>520</v>
      </c>
      <c r="I257" s="133">
        <f t="shared" si="26"/>
        <v>109.2</v>
      </c>
      <c r="J257" s="134">
        <f t="shared" si="27"/>
        <v>629.20000000000005</v>
      </c>
    </row>
    <row r="258" spans="1:10" x14ac:dyDescent="0.2">
      <c r="A258" s="174" t="s">
        <v>321</v>
      </c>
      <c r="B258" s="175">
        <v>1</v>
      </c>
      <c r="C258" s="45" t="s">
        <v>428</v>
      </c>
      <c r="D258" s="42">
        <v>360</v>
      </c>
      <c r="E258" s="43">
        <f t="shared" si="24"/>
        <v>360</v>
      </c>
      <c r="F258" s="153" t="s">
        <v>547</v>
      </c>
      <c r="G258" s="143"/>
      <c r="H258" s="133">
        <f t="shared" si="25"/>
        <v>360</v>
      </c>
      <c r="I258" s="133">
        <f t="shared" si="26"/>
        <v>75.599999999999994</v>
      </c>
      <c r="J258" s="134">
        <f t="shared" si="27"/>
        <v>435.6</v>
      </c>
    </row>
    <row r="259" spans="1:10" x14ac:dyDescent="0.2">
      <c r="A259" s="174" t="s">
        <v>232</v>
      </c>
      <c r="B259" s="175">
        <v>1</v>
      </c>
      <c r="C259" s="45" t="s">
        <v>428</v>
      </c>
      <c r="D259" s="42">
        <v>360</v>
      </c>
      <c r="E259" s="43">
        <f t="shared" si="24"/>
        <v>360</v>
      </c>
      <c r="F259" s="153" t="s">
        <v>547</v>
      </c>
      <c r="G259" s="143"/>
      <c r="H259" s="133">
        <f t="shared" si="25"/>
        <v>360</v>
      </c>
      <c r="I259" s="133">
        <f t="shared" si="26"/>
        <v>75.599999999999994</v>
      </c>
      <c r="J259" s="134">
        <f t="shared" si="27"/>
        <v>435.6</v>
      </c>
    </row>
    <row r="260" spans="1:10" x14ac:dyDescent="0.2">
      <c r="A260" s="174" t="s">
        <v>322</v>
      </c>
      <c r="B260" s="175">
        <v>1</v>
      </c>
      <c r="C260" s="45" t="s">
        <v>428</v>
      </c>
      <c r="D260" s="42">
        <v>360</v>
      </c>
      <c r="E260" s="43">
        <f t="shared" si="24"/>
        <v>360</v>
      </c>
      <c r="F260" s="153" t="s">
        <v>547</v>
      </c>
      <c r="G260" s="143"/>
      <c r="H260" s="133">
        <f t="shared" si="25"/>
        <v>360</v>
      </c>
      <c r="I260" s="133">
        <f t="shared" si="26"/>
        <v>75.599999999999994</v>
      </c>
      <c r="J260" s="134">
        <f t="shared" si="27"/>
        <v>435.6</v>
      </c>
    </row>
    <row r="261" spans="1:10" x14ac:dyDescent="0.2">
      <c r="A261" s="174" t="s">
        <v>231</v>
      </c>
      <c r="B261" s="175">
        <v>1</v>
      </c>
      <c r="C261" s="45" t="s">
        <v>428</v>
      </c>
      <c r="D261" s="42">
        <v>520</v>
      </c>
      <c r="E261" s="43">
        <f t="shared" si="24"/>
        <v>520</v>
      </c>
      <c r="F261" s="153" t="s">
        <v>548</v>
      </c>
      <c r="G261" s="143"/>
      <c r="H261" s="133">
        <f t="shared" si="25"/>
        <v>520</v>
      </c>
      <c r="I261" s="133">
        <f t="shared" si="26"/>
        <v>109.2</v>
      </c>
      <c r="J261" s="134">
        <f t="shared" si="27"/>
        <v>629.20000000000005</v>
      </c>
    </row>
    <row r="262" spans="1:10" x14ac:dyDescent="0.2">
      <c r="A262" s="174" t="s">
        <v>230</v>
      </c>
      <c r="B262" s="175">
        <v>1</v>
      </c>
      <c r="C262" s="45" t="s">
        <v>428</v>
      </c>
      <c r="D262" s="42">
        <v>520</v>
      </c>
      <c r="E262" s="43">
        <f t="shared" si="24"/>
        <v>520</v>
      </c>
      <c r="F262" s="153" t="s">
        <v>548</v>
      </c>
      <c r="G262" s="143"/>
      <c r="H262" s="133">
        <f t="shared" si="25"/>
        <v>520</v>
      </c>
      <c r="I262" s="133">
        <f t="shared" si="26"/>
        <v>109.2</v>
      </c>
      <c r="J262" s="134">
        <f t="shared" si="27"/>
        <v>629.20000000000005</v>
      </c>
    </row>
    <row r="263" spans="1:10" ht="28.5" x14ac:dyDescent="0.2">
      <c r="A263" s="174" t="s">
        <v>323</v>
      </c>
      <c r="B263" s="175">
        <v>1</v>
      </c>
      <c r="C263" s="45" t="s">
        <v>428</v>
      </c>
      <c r="D263" s="42">
        <v>360</v>
      </c>
      <c r="E263" s="43">
        <f t="shared" si="24"/>
        <v>360</v>
      </c>
      <c r="F263" s="153" t="s">
        <v>547</v>
      </c>
      <c r="G263" s="143"/>
      <c r="H263" s="133">
        <f t="shared" si="25"/>
        <v>360</v>
      </c>
      <c r="I263" s="133">
        <f t="shared" si="26"/>
        <v>75.599999999999994</v>
      </c>
      <c r="J263" s="134">
        <f t="shared" si="27"/>
        <v>435.6</v>
      </c>
    </row>
    <row r="264" spans="1:10" x14ac:dyDescent="0.2">
      <c r="A264" s="174" t="s">
        <v>229</v>
      </c>
      <c r="B264" s="175">
        <v>1</v>
      </c>
      <c r="C264" s="45" t="s">
        <v>428</v>
      </c>
      <c r="D264" s="42">
        <v>520</v>
      </c>
      <c r="E264" s="43">
        <f t="shared" si="24"/>
        <v>520</v>
      </c>
      <c r="F264" s="153" t="s">
        <v>548</v>
      </c>
      <c r="G264" s="143"/>
      <c r="H264" s="133">
        <f t="shared" si="25"/>
        <v>520</v>
      </c>
      <c r="I264" s="133">
        <f t="shared" si="26"/>
        <v>109.2</v>
      </c>
      <c r="J264" s="134">
        <f t="shared" si="27"/>
        <v>629.20000000000005</v>
      </c>
    </row>
    <row r="265" spans="1:10" x14ac:dyDescent="0.2">
      <c r="A265" s="174" t="s">
        <v>324</v>
      </c>
      <c r="B265" s="175">
        <v>1</v>
      </c>
      <c r="C265" s="45" t="s">
        <v>428</v>
      </c>
      <c r="D265" s="42">
        <v>740</v>
      </c>
      <c r="E265" s="43">
        <f t="shared" si="24"/>
        <v>740</v>
      </c>
      <c r="F265" s="153" t="s">
        <v>549</v>
      </c>
      <c r="G265" s="143"/>
      <c r="H265" s="133">
        <f t="shared" si="25"/>
        <v>740</v>
      </c>
      <c r="I265" s="133">
        <f t="shared" si="26"/>
        <v>155.4</v>
      </c>
      <c r="J265" s="134">
        <f t="shared" si="27"/>
        <v>895.4</v>
      </c>
    </row>
    <row r="266" spans="1:10" x14ac:dyDescent="0.2">
      <c r="A266" s="174" t="s">
        <v>195</v>
      </c>
      <c r="B266" s="175">
        <v>1</v>
      </c>
      <c r="C266" s="45" t="s">
        <v>428</v>
      </c>
      <c r="D266" s="42">
        <v>520</v>
      </c>
      <c r="E266" s="43">
        <f t="shared" si="24"/>
        <v>520</v>
      </c>
      <c r="F266" s="153" t="s">
        <v>548</v>
      </c>
      <c r="G266" s="143"/>
      <c r="H266" s="133">
        <f t="shared" si="25"/>
        <v>520</v>
      </c>
      <c r="I266" s="133">
        <f t="shared" si="26"/>
        <v>109.2</v>
      </c>
      <c r="J266" s="134">
        <f t="shared" si="27"/>
        <v>629.20000000000005</v>
      </c>
    </row>
    <row r="267" spans="1:10" x14ac:dyDescent="0.2">
      <c r="A267" s="174" t="s">
        <v>228</v>
      </c>
      <c r="B267" s="175">
        <v>1</v>
      </c>
      <c r="C267" s="45" t="s">
        <v>428</v>
      </c>
      <c r="D267" s="42">
        <v>740</v>
      </c>
      <c r="E267" s="43">
        <f t="shared" si="24"/>
        <v>740</v>
      </c>
      <c r="F267" s="153" t="s">
        <v>549</v>
      </c>
      <c r="G267" s="143"/>
      <c r="H267" s="133">
        <f t="shared" si="25"/>
        <v>740</v>
      </c>
      <c r="I267" s="133">
        <f t="shared" si="26"/>
        <v>155.4</v>
      </c>
      <c r="J267" s="134">
        <f t="shared" si="27"/>
        <v>895.4</v>
      </c>
    </row>
    <row r="268" spans="1:10" x14ac:dyDescent="0.2">
      <c r="A268" s="174" t="s">
        <v>326</v>
      </c>
      <c r="B268" s="175">
        <v>1</v>
      </c>
      <c r="C268" s="45" t="s">
        <v>428</v>
      </c>
      <c r="D268" s="42">
        <v>360</v>
      </c>
      <c r="E268" s="43">
        <f t="shared" si="24"/>
        <v>360</v>
      </c>
      <c r="F268" s="153" t="s">
        <v>547</v>
      </c>
      <c r="G268" s="143"/>
      <c r="H268" s="133">
        <f t="shared" si="25"/>
        <v>360</v>
      </c>
      <c r="I268" s="133">
        <f t="shared" si="26"/>
        <v>75.599999999999994</v>
      </c>
      <c r="J268" s="134">
        <f t="shared" si="27"/>
        <v>435.6</v>
      </c>
    </row>
    <row r="269" spans="1:10" x14ac:dyDescent="0.2">
      <c r="A269" s="174" t="s">
        <v>446</v>
      </c>
      <c r="B269" s="175">
        <v>1</v>
      </c>
      <c r="C269" s="45" t="s">
        <v>428</v>
      </c>
      <c r="D269" s="42">
        <v>740</v>
      </c>
      <c r="E269" s="43">
        <f t="shared" si="24"/>
        <v>740</v>
      </c>
      <c r="F269" s="153" t="s">
        <v>549</v>
      </c>
      <c r="G269" s="143"/>
      <c r="H269" s="133">
        <f t="shared" si="25"/>
        <v>740</v>
      </c>
      <c r="I269" s="133">
        <f t="shared" si="26"/>
        <v>155.4</v>
      </c>
      <c r="J269" s="134">
        <f t="shared" si="27"/>
        <v>895.4</v>
      </c>
    </row>
    <row r="270" spans="1:10" x14ac:dyDescent="0.2">
      <c r="A270" s="174" t="s">
        <v>225</v>
      </c>
      <c r="B270" s="175">
        <v>1</v>
      </c>
      <c r="C270" s="45" t="s">
        <v>428</v>
      </c>
      <c r="D270" s="42">
        <v>740</v>
      </c>
      <c r="E270" s="43">
        <f t="shared" si="24"/>
        <v>740</v>
      </c>
      <c r="F270" s="153" t="s">
        <v>549</v>
      </c>
      <c r="G270" s="143"/>
      <c r="H270" s="133">
        <f t="shared" si="25"/>
        <v>740</v>
      </c>
      <c r="I270" s="133">
        <f t="shared" si="26"/>
        <v>155.4</v>
      </c>
      <c r="J270" s="134">
        <f t="shared" si="27"/>
        <v>895.4</v>
      </c>
    </row>
    <row r="271" spans="1:10" x14ac:dyDescent="0.2">
      <c r="A271" s="174" t="s">
        <v>224</v>
      </c>
      <c r="B271" s="175">
        <v>1</v>
      </c>
      <c r="C271" s="45" t="s">
        <v>428</v>
      </c>
      <c r="D271" s="42">
        <v>740</v>
      </c>
      <c r="E271" s="43">
        <f t="shared" si="24"/>
        <v>740</v>
      </c>
      <c r="F271" s="153" t="s">
        <v>549</v>
      </c>
      <c r="G271" s="143"/>
      <c r="H271" s="133">
        <f t="shared" si="25"/>
        <v>740</v>
      </c>
      <c r="I271" s="133">
        <f t="shared" si="26"/>
        <v>155.4</v>
      </c>
      <c r="J271" s="134">
        <f t="shared" si="27"/>
        <v>895.4</v>
      </c>
    </row>
    <row r="272" spans="1:10" x14ac:dyDescent="0.2">
      <c r="A272" s="174" t="s">
        <v>588</v>
      </c>
      <c r="B272" s="175">
        <v>1</v>
      </c>
      <c r="C272" s="45" t="s">
        <v>428</v>
      </c>
      <c r="D272" s="42">
        <v>740</v>
      </c>
      <c r="E272" s="43">
        <f t="shared" si="24"/>
        <v>740</v>
      </c>
      <c r="F272" s="153" t="s">
        <v>549</v>
      </c>
      <c r="G272" s="143"/>
      <c r="H272" s="133">
        <f t="shared" si="25"/>
        <v>740</v>
      </c>
      <c r="I272" s="133">
        <f t="shared" si="26"/>
        <v>155.4</v>
      </c>
      <c r="J272" s="134">
        <f t="shared" si="27"/>
        <v>895.4</v>
      </c>
    </row>
    <row r="273" spans="1:10" x14ac:dyDescent="0.2">
      <c r="A273" s="174" t="s">
        <v>239</v>
      </c>
      <c r="B273" s="175">
        <v>1</v>
      </c>
      <c r="C273" s="45" t="s">
        <v>428</v>
      </c>
      <c r="D273" s="42">
        <v>740</v>
      </c>
      <c r="E273" s="43">
        <f t="shared" si="24"/>
        <v>740</v>
      </c>
      <c r="F273" s="153" t="s">
        <v>549</v>
      </c>
      <c r="G273" s="143"/>
      <c r="H273" s="133">
        <f t="shared" si="25"/>
        <v>740</v>
      </c>
      <c r="I273" s="133">
        <f t="shared" si="26"/>
        <v>155.4</v>
      </c>
      <c r="J273" s="134">
        <f t="shared" si="27"/>
        <v>895.4</v>
      </c>
    </row>
    <row r="274" spans="1:10" x14ac:dyDescent="0.2">
      <c r="A274" s="174" t="s">
        <v>329</v>
      </c>
      <c r="B274" s="175">
        <v>1</v>
      </c>
      <c r="C274" s="45" t="s">
        <v>428</v>
      </c>
      <c r="D274" s="42">
        <v>740</v>
      </c>
      <c r="E274" s="43">
        <f t="shared" si="24"/>
        <v>740</v>
      </c>
      <c r="F274" s="153" t="s">
        <v>549</v>
      </c>
      <c r="G274" s="143"/>
      <c r="H274" s="133">
        <f t="shared" si="25"/>
        <v>740</v>
      </c>
      <c r="I274" s="133">
        <f t="shared" si="26"/>
        <v>155.4</v>
      </c>
      <c r="J274" s="134">
        <f t="shared" si="27"/>
        <v>895.4</v>
      </c>
    </row>
    <row r="275" spans="1:10" x14ac:dyDescent="0.2">
      <c r="A275" s="174" t="s">
        <v>220</v>
      </c>
      <c r="B275" s="175">
        <v>1</v>
      </c>
      <c r="C275" s="45" t="s">
        <v>428</v>
      </c>
      <c r="D275" s="42">
        <v>740</v>
      </c>
      <c r="E275" s="43">
        <f t="shared" si="24"/>
        <v>740</v>
      </c>
      <c r="F275" s="153" t="s">
        <v>549</v>
      </c>
      <c r="G275" s="143"/>
      <c r="H275" s="133">
        <f t="shared" si="25"/>
        <v>740</v>
      </c>
      <c r="I275" s="133">
        <f t="shared" si="26"/>
        <v>155.4</v>
      </c>
      <c r="J275" s="134">
        <f t="shared" si="27"/>
        <v>895.4</v>
      </c>
    </row>
    <row r="276" spans="1:10" x14ac:dyDescent="0.2">
      <c r="A276" s="174" t="s">
        <v>219</v>
      </c>
      <c r="B276" s="175">
        <v>1</v>
      </c>
      <c r="C276" s="45" t="s">
        <v>428</v>
      </c>
      <c r="D276" s="42">
        <v>740</v>
      </c>
      <c r="E276" s="43">
        <f t="shared" si="24"/>
        <v>740</v>
      </c>
      <c r="F276" s="153" t="s">
        <v>549</v>
      </c>
      <c r="G276" s="143"/>
      <c r="H276" s="133">
        <f t="shared" si="25"/>
        <v>740</v>
      </c>
      <c r="I276" s="133">
        <f t="shared" si="26"/>
        <v>155.4</v>
      </c>
      <c r="J276" s="134">
        <f t="shared" si="27"/>
        <v>895.4</v>
      </c>
    </row>
    <row r="277" spans="1:10" x14ac:dyDescent="0.2">
      <c r="A277" s="174" t="s">
        <v>244</v>
      </c>
      <c r="B277" s="175">
        <v>1</v>
      </c>
      <c r="C277" s="45" t="s">
        <v>428</v>
      </c>
      <c r="D277" s="42">
        <v>740</v>
      </c>
      <c r="E277" s="43">
        <f t="shared" si="24"/>
        <v>740</v>
      </c>
      <c r="F277" s="153" t="s">
        <v>549</v>
      </c>
      <c r="G277" s="143"/>
      <c r="H277" s="133">
        <f t="shared" si="25"/>
        <v>740</v>
      </c>
      <c r="I277" s="133">
        <f t="shared" si="26"/>
        <v>155.4</v>
      </c>
      <c r="J277" s="134">
        <f t="shared" si="27"/>
        <v>895.4</v>
      </c>
    </row>
    <row r="278" spans="1:10" x14ac:dyDescent="0.2">
      <c r="A278" s="174" t="s">
        <v>330</v>
      </c>
      <c r="B278" s="175">
        <v>1</v>
      </c>
      <c r="C278" s="45" t="s">
        <v>428</v>
      </c>
      <c r="D278" s="42">
        <v>740</v>
      </c>
      <c r="E278" s="43">
        <f t="shared" si="24"/>
        <v>740</v>
      </c>
      <c r="F278" s="153" t="s">
        <v>549</v>
      </c>
      <c r="G278" s="143"/>
      <c r="H278" s="133">
        <f t="shared" si="25"/>
        <v>740</v>
      </c>
      <c r="I278" s="133">
        <f t="shared" si="26"/>
        <v>155.4</v>
      </c>
      <c r="J278" s="134">
        <f t="shared" si="27"/>
        <v>895.4</v>
      </c>
    </row>
    <row r="279" spans="1:10" x14ac:dyDescent="0.2">
      <c r="A279" s="174" t="s">
        <v>245</v>
      </c>
      <c r="B279" s="175">
        <v>1</v>
      </c>
      <c r="C279" s="45" t="s">
        <v>428</v>
      </c>
      <c r="D279" s="42">
        <v>740</v>
      </c>
      <c r="E279" s="43">
        <f t="shared" si="24"/>
        <v>740</v>
      </c>
      <c r="F279" s="153" t="s">
        <v>549</v>
      </c>
      <c r="G279" s="143"/>
      <c r="H279" s="133">
        <f t="shared" si="25"/>
        <v>740</v>
      </c>
      <c r="I279" s="133">
        <f t="shared" si="26"/>
        <v>155.4</v>
      </c>
      <c r="J279" s="134">
        <f t="shared" si="27"/>
        <v>895.4</v>
      </c>
    </row>
    <row r="280" spans="1:10" x14ac:dyDescent="0.2">
      <c r="A280" s="174" t="s">
        <v>218</v>
      </c>
      <c r="B280" s="175">
        <v>1</v>
      </c>
      <c r="C280" s="45" t="s">
        <v>428</v>
      </c>
      <c r="D280" s="42">
        <v>740</v>
      </c>
      <c r="E280" s="43">
        <f t="shared" si="24"/>
        <v>740</v>
      </c>
      <c r="F280" s="153" t="s">
        <v>549</v>
      </c>
      <c r="G280" s="143"/>
      <c r="H280" s="133">
        <f t="shared" si="25"/>
        <v>740</v>
      </c>
      <c r="I280" s="133">
        <f t="shared" si="26"/>
        <v>155.4</v>
      </c>
      <c r="J280" s="134">
        <f t="shared" si="27"/>
        <v>895.4</v>
      </c>
    </row>
    <row r="281" spans="1:10" x14ac:dyDescent="0.2">
      <c r="A281" s="174" t="s">
        <v>217</v>
      </c>
      <c r="B281" s="175">
        <v>1</v>
      </c>
      <c r="C281" s="45" t="s">
        <v>428</v>
      </c>
      <c r="D281" s="42">
        <v>740</v>
      </c>
      <c r="E281" s="43">
        <f t="shared" si="24"/>
        <v>740</v>
      </c>
      <c r="F281" s="153" t="s">
        <v>549</v>
      </c>
      <c r="G281" s="143"/>
      <c r="H281" s="133">
        <f t="shared" si="25"/>
        <v>740</v>
      </c>
      <c r="I281" s="133">
        <f t="shared" si="26"/>
        <v>155.4</v>
      </c>
      <c r="J281" s="134">
        <f t="shared" si="27"/>
        <v>895.4</v>
      </c>
    </row>
    <row r="282" spans="1:10" x14ac:dyDescent="0.2">
      <c r="A282" s="174" t="s">
        <v>331</v>
      </c>
      <c r="B282" s="175">
        <v>1</v>
      </c>
      <c r="C282" s="45" t="s">
        <v>428</v>
      </c>
      <c r="D282" s="42">
        <v>740</v>
      </c>
      <c r="E282" s="43">
        <f t="shared" si="24"/>
        <v>740</v>
      </c>
      <c r="F282" s="153" t="s">
        <v>549</v>
      </c>
      <c r="G282" s="143"/>
      <c r="H282" s="133">
        <f t="shared" si="25"/>
        <v>740</v>
      </c>
      <c r="I282" s="133">
        <f t="shared" si="26"/>
        <v>155.4</v>
      </c>
      <c r="J282" s="134">
        <f t="shared" si="27"/>
        <v>895.4</v>
      </c>
    </row>
    <row r="283" spans="1:10" x14ac:dyDescent="0.2">
      <c r="A283" s="174" t="s">
        <v>332</v>
      </c>
      <c r="B283" s="175">
        <v>1</v>
      </c>
      <c r="C283" s="45" t="s">
        <v>428</v>
      </c>
      <c r="D283" s="42">
        <v>360</v>
      </c>
      <c r="E283" s="43">
        <f t="shared" si="24"/>
        <v>360</v>
      </c>
      <c r="F283" s="153" t="s">
        <v>547</v>
      </c>
      <c r="G283" s="143"/>
      <c r="H283" s="133">
        <f t="shared" si="25"/>
        <v>360</v>
      </c>
      <c r="I283" s="133">
        <f t="shared" si="26"/>
        <v>75.599999999999994</v>
      </c>
      <c r="J283" s="134">
        <f t="shared" si="27"/>
        <v>435.6</v>
      </c>
    </row>
    <row r="284" spans="1:10" x14ac:dyDescent="0.2">
      <c r="A284" s="174" t="s">
        <v>333</v>
      </c>
      <c r="B284" s="175">
        <v>1</v>
      </c>
      <c r="C284" s="45" t="s">
        <v>428</v>
      </c>
      <c r="D284" s="42">
        <v>520</v>
      </c>
      <c r="E284" s="43">
        <f t="shared" si="24"/>
        <v>520</v>
      </c>
      <c r="F284" s="153" t="s">
        <v>548</v>
      </c>
      <c r="G284" s="143"/>
      <c r="H284" s="133">
        <f t="shared" si="25"/>
        <v>520</v>
      </c>
      <c r="I284" s="133">
        <f t="shared" si="26"/>
        <v>109.2</v>
      </c>
      <c r="J284" s="134">
        <f t="shared" si="27"/>
        <v>629.20000000000005</v>
      </c>
    </row>
    <row r="285" spans="1:10" x14ac:dyDescent="0.2">
      <c r="A285" s="174" t="s">
        <v>334</v>
      </c>
      <c r="B285" s="175">
        <v>1</v>
      </c>
      <c r="C285" s="45" t="s">
        <v>428</v>
      </c>
      <c r="D285" s="42">
        <v>740</v>
      </c>
      <c r="E285" s="43">
        <f t="shared" si="24"/>
        <v>740</v>
      </c>
      <c r="F285" s="153" t="s">
        <v>549</v>
      </c>
      <c r="G285" s="143"/>
      <c r="H285" s="133">
        <f t="shared" si="25"/>
        <v>740</v>
      </c>
      <c r="I285" s="133">
        <f t="shared" si="26"/>
        <v>155.4</v>
      </c>
      <c r="J285" s="134">
        <f t="shared" si="27"/>
        <v>895.4</v>
      </c>
    </row>
    <row r="286" spans="1:10" x14ac:dyDescent="0.2">
      <c r="A286" s="176" t="s">
        <v>437</v>
      </c>
      <c r="B286" s="175">
        <v>1</v>
      </c>
      <c r="C286" s="45" t="s">
        <v>428</v>
      </c>
      <c r="D286" s="42">
        <v>360</v>
      </c>
      <c r="E286" s="43">
        <f t="shared" si="24"/>
        <v>360</v>
      </c>
      <c r="F286" s="153" t="s">
        <v>547</v>
      </c>
      <c r="G286" s="143"/>
      <c r="H286" s="133">
        <f t="shared" si="25"/>
        <v>360</v>
      </c>
      <c r="I286" s="133">
        <f t="shared" si="26"/>
        <v>75.599999999999994</v>
      </c>
      <c r="J286" s="134">
        <f t="shared" si="27"/>
        <v>435.6</v>
      </c>
    </row>
    <row r="287" spans="1:10" x14ac:dyDescent="0.2">
      <c r="A287" s="174" t="s">
        <v>138</v>
      </c>
      <c r="B287" s="175">
        <v>1</v>
      </c>
      <c r="C287" s="45" t="s">
        <v>428</v>
      </c>
      <c r="D287" s="42">
        <v>520</v>
      </c>
      <c r="E287" s="43">
        <f t="shared" si="24"/>
        <v>520</v>
      </c>
      <c r="F287" s="153" t="s">
        <v>548</v>
      </c>
      <c r="G287" s="143"/>
      <c r="H287" s="133">
        <f t="shared" si="25"/>
        <v>520</v>
      </c>
      <c r="I287" s="133">
        <f t="shared" si="26"/>
        <v>109.2</v>
      </c>
      <c r="J287" s="134">
        <f t="shared" si="27"/>
        <v>629.20000000000005</v>
      </c>
    </row>
    <row r="288" spans="1:10" x14ac:dyDescent="0.2">
      <c r="A288" s="174" t="s">
        <v>340</v>
      </c>
      <c r="B288" s="175">
        <v>1</v>
      </c>
      <c r="C288" s="45" t="s">
        <v>428</v>
      </c>
      <c r="D288" s="42">
        <v>360</v>
      </c>
      <c r="E288" s="43">
        <f t="shared" si="24"/>
        <v>360</v>
      </c>
      <c r="F288" s="153" t="s">
        <v>547</v>
      </c>
      <c r="G288" s="143"/>
      <c r="H288" s="133">
        <f t="shared" si="25"/>
        <v>360</v>
      </c>
      <c r="I288" s="133">
        <f t="shared" si="26"/>
        <v>75.599999999999994</v>
      </c>
      <c r="J288" s="134">
        <f t="shared" si="27"/>
        <v>435.6</v>
      </c>
    </row>
    <row r="289" spans="1:11" x14ac:dyDescent="0.2">
      <c r="A289" s="174" t="s">
        <v>215</v>
      </c>
      <c r="B289" s="175">
        <v>1</v>
      </c>
      <c r="C289" s="45" t="s">
        <v>428</v>
      </c>
      <c r="D289" s="42">
        <v>360</v>
      </c>
      <c r="E289" s="43">
        <f t="shared" si="24"/>
        <v>360</v>
      </c>
      <c r="F289" s="153" t="s">
        <v>547</v>
      </c>
      <c r="G289" s="143"/>
      <c r="H289" s="133">
        <f t="shared" si="25"/>
        <v>360</v>
      </c>
      <c r="I289" s="133">
        <f t="shared" si="26"/>
        <v>75.599999999999994</v>
      </c>
      <c r="J289" s="134">
        <f t="shared" si="27"/>
        <v>435.6</v>
      </c>
    </row>
    <row r="290" spans="1:11" x14ac:dyDescent="0.2">
      <c r="A290" s="174" t="s">
        <v>214</v>
      </c>
      <c r="B290" s="175">
        <v>1</v>
      </c>
      <c r="C290" s="45" t="s">
        <v>428</v>
      </c>
      <c r="D290" s="42">
        <v>740</v>
      </c>
      <c r="E290" s="43">
        <f t="shared" si="24"/>
        <v>740</v>
      </c>
      <c r="F290" s="153" t="s">
        <v>549</v>
      </c>
      <c r="G290" s="143"/>
      <c r="H290" s="133">
        <f t="shared" si="25"/>
        <v>740</v>
      </c>
      <c r="I290" s="133">
        <f t="shared" si="26"/>
        <v>155.4</v>
      </c>
      <c r="J290" s="134">
        <f t="shared" si="27"/>
        <v>895.4</v>
      </c>
    </row>
    <row r="291" spans="1:11" x14ac:dyDescent="0.2">
      <c r="A291" s="174" t="s">
        <v>212</v>
      </c>
      <c r="B291" s="175">
        <v>1</v>
      </c>
      <c r="C291" s="45" t="s">
        <v>428</v>
      </c>
      <c r="D291" s="42">
        <v>740</v>
      </c>
      <c r="E291" s="43">
        <f t="shared" si="24"/>
        <v>740</v>
      </c>
      <c r="F291" s="153" t="s">
        <v>549</v>
      </c>
      <c r="G291" s="143"/>
      <c r="H291" s="133">
        <f t="shared" si="25"/>
        <v>740</v>
      </c>
      <c r="I291" s="133">
        <f t="shared" si="26"/>
        <v>155.4</v>
      </c>
      <c r="J291" s="134">
        <f t="shared" si="27"/>
        <v>895.4</v>
      </c>
    </row>
    <row r="292" spans="1:11" ht="28.5" x14ac:dyDescent="0.2">
      <c r="A292" s="174" t="s">
        <v>342</v>
      </c>
      <c r="B292" s="175">
        <v>1</v>
      </c>
      <c r="C292" s="45" t="s">
        <v>428</v>
      </c>
      <c r="D292" s="42">
        <v>520</v>
      </c>
      <c r="E292" s="43">
        <f t="shared" si="24"/>
        <v>520</v>
      </c>
      <c r="F292" s="153" t="s">
        <v>548</v>
      </c>
      <c r="G292" s="143"/>
      <c r="H292" s="133">
        <f t="shared" si="25"/>
        <v>520</v>
      </c>
      <c r="I292" s="133">
        <f t="shared" si="26"/>
        <v>109.2</v>
      </c>
      <c r="J292" s="134">
        <f t="shared" si="27"/>
        <v>629.20000000000005</v>
      </c>
    </row>
    <row r="293" spans="1:11" x14ac:dyDescent="0.2">
      <c r="A293" s="174" t="s">
        <v>208</v>
      </c>
      <c r="B293" s="175">
        <v>1</v>
      </c>
      <c r="C293" s="45" t="s">
        <v>428</v>
      </c>
      <c r="D293" s="42">
        <v>360</v>
      </c>
      <c r="E293" s="43">
        <f t="shared" si="24"/>
        <v>360</v>
      </c>
      <c r="F293" s="153" t="s">
        <v>547</v>
      </c>
      <c r="G293" s="143"/>
      <c r="H293" s="133">
        <f t="shared" si="25"/>
        <v>360</v>
      </c>
      <c r="I293" s="133">
        <f t="shared" si="26"/>
        <v>75.599999999999994</v>
      </c>
      <c r="J293" s="134">
        <f t="shared" si="27"/>
        <v>435.6</v>
      </c>
    </row>
    <row r="294" spans="1:11" x14ac:dyDescent="0.2">
      <c r="A294" s="174" t="s">
        <v>206</v>
      </c>
      <c r="B294" s="175">
        <v>1</v>
      </c>
      <c r="C294" s="45" t="s">
        <v>428</v>
      </c>
      <c r="D294" s="42">
        <v>360</v>
      </c>
      <c r="E294" s="43">
        <f t="shared" si="24"/>
        <v>360</v>
      </c>
      <c r="F294" s="153" t="s">
        <v>547</v>
      </c>
      <c r="G294" s="143"/>
      <c r="H294" s="133">
        <f t="shared" si="25"/>
        <v>360</v>
      </c>
      <c r="I294" s="133">
        <f t="shared" si="26"/>
        <v>75.599999999999994</v>
      </c>
      <c r="J294" s="134">
        <f t="shared" si="27"/>
        <v>435.6</v>
      </c>
    </row>
    <row r="295" spans="1:11" ht="15" thickBot="1" x14ac:dyDescent="0.25">
      <c r="A295" s="178" t="s">
        <v>205</v>
      </c>
      <c r="B295" s="179">
        <v>1</v>
      </c>
      <c r="C295" s="208" t="s">
        <v>428</v>
      </c>
      <c r="D295" s="164">
        <v>360</v>
      </c>
      <c r="E295" s="158">
        <f t="shared" si="24"/>
        <v>360</v>
      </c>
      <c r="F295" s="163" t="s">
        <v>547</v>
      </c>
      <c r="G295" s="165"/>
      <c r="H295" s="160">
        <f t="shared" si="25"/>
        <v>360</v>
      </c>
      <c r="I295" s="160">
        <f t="shared" si="26"/>
        <v>75.599999999999994</v>
      </c>
      <c r="J295" s="161">
        <f t="shared" si="27"/>
        <v>435.6</v>
      </c>
    </row>
    <row r="296" spans="1:11" x14ac:dyDescent="0.2">
      <c r="A296" s="172"/>
      <c r="B296" s="172"/>
      <c r="C296" s="172"/>
      <c r="D296" s="172"/>
      <c r="E296" s="173"/>
    </row>
    <row r="297" spans="1:11" ht="16.5" x14ac:dyDescent="0.2">
      <c r="G297" s="309" t="s">
        <v>357</v>
      </c>
      <c r="H297" s="309"/>
      <c r="I297" s="309"/>
      <c r="J297" s="46">
        <f>SUM(E255:E295)</f>
        <v>23850</v>
      </c>
    </row>
    <row r="298" spans="1:11" ht="16.5" x14ac:dyDescent="0.2">
      <c r="A298" s="20"/>
      <c r="G298" s="309" t="s">
        <v>14</v>
      </c>
      <c r="H298" s="309"/>
      <c r="I298" s="309"/>
      <c r="J298" s="46">
        <f>J299-J297</f>
        <v>5008.5</v>
      </c>
    </row>
    <row r="299" spans="1:11" ht="16.5" x14ac:dyDescent="0.2">
      <c r="G299" s="308" t="s">
        <v>358</v>
      </c>
      <c r="H299" s="308"/>
      <c r="I299" s="308"/>
      <c r="J299" s="47">
        <f>J297*1.21</f>
        <v>28858.5</v>
      </c>
    </row>
    <row r="300" spans="1:11" x14ac:dyDescent="0.2">
      <c r="K300" s="18"/>
    </row>
    <row r="301" spans="1:11" ht="15" x14ac:dyDescent="0.25">
      <c r="A301" s="118"/>
    </row>
    <row r="302" spans="1:11" ht="15.75" thickBot="1" x14ac:dyDescent="0.3">
      <c r="A302" s="209" t="s">
        <v>600</v>
      </c>
      <c r="F302" s="3"/>
      <c r="G302" s="3"/>
    </row>
    <row r="303" spans="1:11" ht="60" x14ac:dyDescent="0.2">
      <c r="A303" s="61" t="s">
        <v>42</v>
      </c>
      <c r="B303" s="276" t="s">
        <v>414</v>
      </c>
      <c r="C303" s="278" t="s">
        <v>7</v>
      </c>
      <c r="D303" s="273" t="s">
        <v>543</v>
      </c>
      <c r="E303" s="273" t="s">
        <v>544</v>
      </c>
      <c r="F303" s="17" t="s">
        <v>35</v>
      </c>
      <c r="G303" s="17"/>
      <c r="H303" s="273" t="s">
        <v>32</v>
      </c>
      <c r="I303" s="277" t="s">
        <v>34</v>
      </c>
      <c r="J303" s="63" t="s">
        <v>33</v>
      </c>
    </row>
    <row r="304" spans="1:11" x14ac:dyDescent="0.2">
      <c r="A304" s="174" t="s">
        <v>319</v>
      </c>
      <c r="B304" s="236">
        <v>1</v>
      </c>
      <c r="C304" s="238" t="s">
        <v>428</v>
      </c>
      <c r="D304" s="42">
        <v>50</v>
      </c>
      <c r="E304" s="42">
        <v>34.15</v>
      </c>
      <c r="F304" s="43">
        <f>B304*(D304+E304)</f>
        <v>84.15</v>
      </c>
      <c r="G304" s="143"/>
      <c r="H304" s="43">
        <f>F304</f>
        <v>84.15</v>
      </c>
      <c r="I304" s="168">
        <f t="shared" ref="I304:I344" si="28">J304-H304</f>
        <v>17.670000000000002</v>
      </c>
      <c r="J304" s="169">
        <f t="shared" ref="J304:J344" si="29">H304*1.21</f>
        <v>101.82</v>
      </c>
    </row>
    <row r="305" spans="1:10" x14ac:dyDescent="0.2">
      <c r="A305" s="174" t="s">
        <v>127</v>
      </c>
      <c r="B305" s="236">
        <v>1</v>
      </c>
      <c r="C305" s="238" t="s">
        <v>428</v>
      </c>
      <c r="D305" s="42">
        <v>50</v>
      </c>
      <c r="E305" s="42">
        <v>34.15</v>
      </c>
      <c r="F305" s="43">
        <f t="shared" ref="F305:F344" si="30">B305*(D305+E305)</f>
        <v>84.15</v>
      </c>
      <c r="G305" s="143"/>
      <c r="H305" s="43">
        <f t="shared" ref="H305:H344" si="31">F305</f>
        <v>84.15</v>
      </c>
      <c r="I305" s="168">
        <f t="shared" si="28"/>
        <v>17.670000000000002</v>
      </c>
      <c r="J305" s="169">
        <f t="shared" si="29"/>
        <v>101.82</v>
      </c>
    </row>
    <row r="306" spans="1:10" x14ac:dyDescent="0.2">
      <c r="A306" s="174" t="s">
        <v>234</v>
      </c>
      <c r="B306" s="236">
        <v>1</v>
      </c>
      <c r="C306" s="238" t="s">
        <v>428</v>
      </c>
      <c r="D306" s="42">
        <v>50</v>
      </c>
      <c r="E306" s="42">
        <v>34.15</v>
      </c>
      <c r="F306" s="43">
        <f t="shared" si="30"/>
        <v>84.15</v>
      </c>
      <c r="G306" s="143"/>
      <c r="H306" s="43">
        <f t="shared" si="31"/>
        <v>84.15</v>
      </c>
      <c r="I306" s="168">
        <f t="shared" si="28"/>
        <v>17.670000000000002</v>
      </c>
      <c r="J306" s="169">
        <f t="shared" si="29"/>
        <v>101.82</v>
      </c>
    </row>
    <row r="307" spans="1:10" x14ac:dyDescent="0.2">
      <c r="A307" s="174" t="s">
        <v>321</v>
      </c>
      <c r="B307" s="236">
        <v>1</v>
      </c>
      <c r="C307" s="238" t="s">
        <v>428</v>
      </c>
      <c r="D307" s="42">
        <v>50</v>
      </c>
      <c r="E307" s="42">
        <v>34.15</v>
      </c>
      <c r="F307" s="43">
        <f t="shared" si="30"/>
        <v>84.15</v>
      </c>
      <c r="G307" s="143"/>
      <c r="H307" s="43">
        <f t="shared" si="31"/>
        <v>84.15</v>
      </c>
      <c r="I307" s="168">
        <f t="shared" si="28"/>
        <v>17.670000000000002</v>
      </c>
      <c r="J307" s="169">
        <f t="shared" si="29"/>
        <v>101.82</v>
      </c>
    </row>
    <row r="308" spans="1:10" x14ac:dyDescent="0.2">
      <c r="A308" s="174" t="s">
        <v>232</v>
      </c>
      <c r="B308" s="236">
        <v>1</v>
      </c>
      <c r="C308" s="238" t="s">
        <v>428</v>
      </c>
      <c r="D308" s="42">
        <v>50</v>
      </c>
      <c r="E308" s="42">
        <v>34.15</v>
      </c>
      <c r="F308" s="43">
        <f t="shared" si="30"/>
        <v>84.15</v>
      </c>
      <c r="G308" s="143"/>
      <c r="H308" s="43">
        <f t="shared" si="31"/>
        <v>84.15</v>
      </c>
      <c r="I308" s="168">
        <f t="shared" si="28"/>
        <v>17.670000000000002</v>
      </c>
      <c r="J308" s="169">
        <f t="shared" si="29"/>
        <v>101.82</v>
      </c>
    </row>
    <row r="309" spans="1:10" x14ac:dyDescent="0.2">
      <c r="A309" s="174" t="s">
        <v>322</v>
      </c>
      <c r="B309" s="236">
        <v>1</v>
      </c>
      <c r="C309" s="238" t="s">
        <v>428</v>
      </c>
      <c r="D309" s="42">
        <v>50</v>
      </c>
      <c r="E309" s="42">
        <v>34.15</v>
      </c>
      <c r="F309" s="43">
        <f t="shared" si="30"/>
        <v>84.15</v>
      </c>
      <c r="G309" s="143"/>
      <c r="H309" s="43">
        <f t="shared" si="31"/>
        <v>84.15</v>
      </c>
      <c r="I309" s="168">
        <f t="shared" si="28"/>
        <v>17.670000000000002</v>
      </c>
      <c r="J309" s="169">
        <f t="shared" si="29"/>
        <v>101.82</v>
      </c>
    </row>
    <row r="310" spans="1:10" x14ac:dyDescent="0.2">
      <c r="A310" s="174" t="s">
        <v>231</v>
      </c>
      <c r="B310" s="236">
        <v>1</v>
      </c>
      <c r="C310" s="238" t="s">
        <v>428</v>
      </c>
      <c r="D310" s="42">
        <v>50</v>
      </c>
      <c r="E310" s="42">
        <v>34.15</v>
      </c>
      <c r="F310" s="43">
        <f t="shared" si="30"/>
        <v>84.15</v>
      </c>
      <c r="G310" s="143"/>
      <c r="H310" s="43">
        <f t="shared" si="31"/>
        <v>84.15</v>
      </c>
      <c r="I310" s="168">
        <f t="shared" si="28"/>
        <v>17.670000000000002</v>
      </c>
      <c r="J310" s="169">
        <f t="shared" si="29"/>
        <v>101.82</v>
      </c>
    </row>
    <row r="311" spans="1:10" x14ac:dyDescent="0.2">
      <c r="A311" s="174" t="s">
        <v>230</v>
      </c>
      <c r="B311" s="236">
        <v>1</v>
      </c>
      <c r="C311" s="238" t="s">
        <v>428</v>
      </c>
      <c r="D311" s="42">
        <v>50</v>
      </c>
      <c r="E311" s="42">
        <v>34.15</v>
      </c>
      <c r="F311" s="43">
        <f t="shared" si="30"/>
        <v>84.15</v>
      </c>
      <c r="G311" s="143"/>
      <c r="H311" s="43">
        <f t="shared" si="31"/>
        <v>84.15</v>
      </c>
      <c r="I311" s="168">
        <f t="shared" si="28"/>
        <v>17.670000000000002</v>
      </c>
      <c r="J311" s="169">
        <f t="shared" si="29"/>
        <v>101.82</v>
      </c>
    </row>
    <row r="312" spans="1:10" ht="28.5" x14ac:dyDescent="0.2">
      <c r="A312" s="174" t="s">
        <v>323</v>
      </c>
      <c r="B312" s="236">
        <v>1</v>
      </c>
      <c r="C312" s="238" t="s">
        <v>428</v>
      </c>
      <c r="D312" s="42">
        <v>50</v>
      </c>
      <c r="E312" s="42">
        <v>34.15</v>
      </c>
      <c r="F312" s="43">
        <f t="shared" si="30"/>
        <v>84.15</v>
      </c>
      <c r="G312" s="143"/>
      <c r="H312" s="43">
        <f t="shared" si="31"/>
        <v>84.15</v>
      </c>
      <c r="I312" s="168">
        <f t="shared" si="28"/>
        <v>17.670000000000002</v>
      </c>
      <c r="J312" s="169">
        <f t="shared" si="29"/>
        <v>101.82</v>
      </c>
    </row>
    <row r="313" spans="1:10" x14ac:dyDescent="0.2">
      <c r="A313" s="174" t="s">
        <v>229</v>
      </c>
      <c r="B313" s="236">
        <v>1</v>
      </c>
      <c r="C313" s="238" t="s">
        <v>428</v>
      </c>
      <c r="D313" s="42">
        <v>50</v>
      </c>
      <c r="E313" s="42">
        <v>34.15</v>
      </c>
      <c r="F313" s="43">
        <f t="shared" si="30"/>
        <v>84.15</v>
      </c>
      <c r="G313" s="143"/>
      <c r="H313" s="43">
        <f t="shared" si="31"/>
        <v>84.15</v>
      </c>
      <c r="I313" s="168">
        <f t="shared" si="28"/>
        <v>17.670000000000002</v>
      </c>
      <c r="J313" s="169">
        <f t="shared" si="29"/>
        <v>101.82</v>
      </c>
    </row>
    <row r="314" spans="1:10" x14ac:dyDescent="0.2">
      <c r="A314" s="174" t="s">
        <v>324</v>
      </c>
      <c r="B314" s="236">
        <v>1</v>
      </c>
      <c r="C314" s="238" t="s">
        <v>428</v>
      </c>
      <c r="D314" s="42">
        <v>50</v>
      </c>
      <c r="E314" s="42">
        <v>34.15</v>
      </c>
      <c r="F314" s="43">
        <f t="shared" si="30"/>
        <v>84.15</v>
      </c>
      <c r="G314" s="143"/>
      <c r="H314" s="43">
        <f t="shared" si="31"/>
        <v>84.15</v>
      </c>
      <c r="I314" s="168">
        <f t="shared" si="28"/>
        <v>17.670000000000002</v>
      </c>
      <c r="J314" s="169">
        <f t="shared" si="29"/>
        <v>101.82</v>
      </c>
    </row>
    <row r="315" spans="1:10" x14ac:dyDescent="0.2">
      <c r="A315" s="174" t="s">
        <v>195</v>
      </c>
      <c r="B315" s="236">
        <v>1</v>
      </c>
      <c r="C315" s="238" t="s">
        <v>428</v>
      </c>
      <c r="D315" s="42">
        <v>50</v>
      </c>
      <c r="E315" s="42">
        <v>34.15</v>
      </c>
      <c r="F315" s="43">
        <f t="shared" si="30"/>
        <v>84.15</v>
      </c>
      <c r="G315" s="143"/>
      <c r="H315" s="43">
        <f t="shared" si="31"/>
        <v>84.15</v>
      </c>
      <c r="I315" s="168">
        <f t="shared" si="28"/>
        <v>17.670000000000002</v>
      </c>
      <c r="J315" s="169">
        <f t="shared" si="29"/>
        <v>101.82</v>
      </c>
    </row>
    <row r="316" spans="1:10" x14ac:dyDescent="0.2">
      <c r="A316" s="174" t="s">
        <v>228</v>
      </c>
      <c r="B316" s="236">
        <v>1</v>
      </c>
      <c r="C316" s="238" t="s">
        <v>428</v>
      </c>
      <c r="D316" s="42">
        <v>50</v>
      </c>
      <c r="E316" s="42">
        <v>34.15</v>
      </c>
      <c r="F316" s="43">
        <f t="shared" si="30"/>
        <v>84.15</v>
      </c>
      <c r="G316" s="143"/>
      <c r="H316" s="43">
        <f t="shared" si="31"/>
        <v>84.15</v>
      </c>
      <c r="I316" s="168">
        <f t="shared" si="28"/>
        <v>17.670000000000002</v>
      </c>
      <c r="J316" s="169">
        <f t="shared" si="29"/>
        <v>101.82</v>
      </c>
    </row>
    <row r="317" spans="1:10" x14ac:dyDescent="0.2">
      <c r="A317" s="174" t="s">
        <v>326</v>
      </c>
      <c r="B317" s="236">
        <v>1</v>
      </c>
      <c r="C317" s="238" t="s">
        <v>428</v>
      </c>
      <c r="D317" s="42">
        <v>50</v>
      </c>
      <c r="E317" s="42">
        <v>34.15</v>
      </c>
      <c r="F317" s="43">
        <f t="shared" si="30"/>
        <v>84.15</v>
      </c>
      <c r="G317" s="143"/>
      <c r="H317" s="43">
        <f t="shared" si="31"/>
        <v>84.15</v>
      </c>
      <c r="I317" s="168">
        <f t="shared" si="28"/>
        <v>17.670000000000002</v>
      </c>
      <c r="J317" s="169">
        <f t="shared" si="29"/>
        <v>101.82</v>
      </c>
    </row>
    <row r="318" spans="1:10" x14ac:dyDescent="0.2">
      <c r="A318" s="174" t="s">
        <v>446</v>
      </c>
      <c r="B318" s="236">
        <v>1</v>
      </c>
      <c r="C318" s="238" t="s">
        <v>428</v>
      </c>
      <c r="D318" s="42">
        <v>50</v>
      </c>
      <c r="E318" s="42">
        <v>34.15</v>
      </c>
      <c r="F318" s="43">
        <f t="shared" si="30"/>
        <v>84.15</v>
      </c>
      <c r="G318" s="143"/>
      <c r="H318" s="43">
        <f t="shared" si="31"/>
        <v>84.15</v>
      </c>
      <c r="I318" s="168">
        <f t="shared" si="28"/>
        <v>17.670000000000002</v>
      </c>
      <c r="J318" s="169">
        <f t="shared" si="29"/>
        <v>101.82</v>
      </c>
    </row>
    <row r="319" spans="1:10" x14ac:dyDescent="0.2">
      <c r="A319" s="174" t="s">
        <v>225</v>
      </c>
      <c r="B319" s="236">
        <v>1</v>
      </c>
      <c r="C319" s="238" t="s">
        <v>428</v>
      </c>
      <c r="D319" s="42">
        <v>50</v>
      </c>
      <c r="E319" s="42">
        <v>34.15</v>
      </c>
      <c r="F319" s="43">
        <f t="shared" si="30"/>
        <v>84.15</v>
      </c>
      <c r="G319" s="143"/>
      <c r="H319" s="43">
        <f t="shared" si="31"/>
        <v>84.15</v>
      </c>
      <c r="I319" s="168">
        <f t="shared" si="28"/>
        <v>17.670000000000002</v>
      </c>
      <c r="J319" s="169">
        <f t="shared" si="29"/>
        <v>101.82</v>
      </c>
    </row>
    <row r="320" spans="1:10" x14ac:dyDescent="0.2">
      <c r="A320" s="174" t="s">
        <v>224</v>
      </c>
      <c r="B320" s="236">
        <v>1</v>
      </c>
      <c r="C320" s="238" t="s">
        <v>428</v>
      </c>
      <c r="D320" s="42">
        <v>50</v>
      </c>
      <c r="E320" s="42">
        <v>34.15</v>
      </c>
      <c r="F320" s="43">
        <f t="shared" si="30"/>
        <v>84.15</v>
      </c>
      <c r="G320" s="143"/>
      <c r="H320" s="43">
        <f t="shared" si="31"/>
        <v>84.15</v>
      </c>
      <c r="I320" s="168">
        <f t="shared" si="28"/>
        <v>17.670000000000002</v>
      </c>
      <c r="J320" s="169">
        <f t="shared" si="29"/>
        <v>101.82</v>
      </c>
    </row>
    <row r="321" spans="1:10" x14ac:dyDescent="0.2">
      <c r="A321" s="174" t="s">
        <v>588</v>
      </c>
      <c r="B321" s="236">
        <v>1</v>
      </c>
      <c r="C321" s="238" t="s">
        <v>428</v>
      </c>
      <c r="D321" s="42">
        <v>50</v>
      </c>
      <c r="E321" s="42">
        <v>34.15</v>
      </c>
      <c r="F321" s="43">
        <f t="shared" si="30"/>
        <v>84.15</v>
      </c>
      <c r="G321" s="143"/>
      <c r="H321" s="43">
        <f t="shared" si="31"/>
        <v>84.15</v>
      </c>
      <c r="I321" s="168">
        <f t="shared" si="28"/>
        <v>17.670000000000002</v>
      </c>
      <c r="J321" s="169">
        <f t="shared" si="29"/>
        <v>101.82</v>
      </c>
    </row>
    <row r="322" spans="1:10" x14ac:dyDescent="0.2">
      <c r="A322" s="174" t="s">
        <v>239</v>
      </c>
      <c r="B322" s="236">
        <v>1</v>
      </c>
      <c r="C322" s="238" t="s">
        <v>428</v>
      </c>
      <c r="D322" s="42">
        <v>50</v>
      </c>
      <c r="E322" s="42">
        <v>34.15</v>
      </c>
      <c r="F322" s="43">
        <f t="shared" si="30"/>
        <v>84.15</v>
      </c>
      <c r="G322" s="143"/>
      <c r="H322" s="43">
        <f t="shared" si="31"/>
        <v>84.15</v>
      </c>
      <c r="I322" s="168">
        <f t="shared" si="28"/>
        <v>17.670000000000002</v>
      </c>
      <c r="J322" s="169">
        <f t="shared" si="29"/>
        <v>101.82</v>
      </c>
    </row>
    <row r="323" spans="1:10" x14ac:dyDescent="0.2">
      <c r="A323" s="174" t="s">
        <v>329</v>
      </c>
      <c r="B323" s="236">
        <v>1</v>
      </c>
      <c r="C323" s="238" t="s">
        <v>428</v>
      </c>
      <c r="D323" s="42">
        <v>50</v>
      </c>
      <c r="E323" s="42">
        <v>34.15</v>
      </c>
      <c r="F323" s="43">
        <f t="shared" si="30"/>
        <v>84.15</v>
      </c>
      <c r="G323" s="143"/>
      <c r="H323" s="43">
        <f t="shared" si="31"/>
        <v>84.15</v>
      </c>
      <c r="I323" s="168">
        <f t="shared" si="28"/>
        <v>17.670000000000002</v>
      </c>
      <c r="J323" s="169">
        <f t="shared" si="29"/>
        <v>101.82</v>
      </c>
    </row>
    <row r="324" spans="1:10" x14ac:dyDescent="0.2">
      <c r="A324" s="174" t="s">
        <v>220</v>
      </c>
      <c r="B324" s="236">
        <v>1</v>
      </c>
      <c r="C324" s="238" t="s">
        <v>428</v>
      </c>
      <c r="D324" s="42">
        <v>50</v>
      </c>
      <c r="E324" s="42">
        <v>34.15</v>
      </c>
      <c r="F324" s="43">
        <f t="shared" si="30"/>
        <v>84.15</v>
      </c>
      <c r="G324" s="143"/>
      <c r="H324" s="43">
        <f t="shared" si="31"/>
        <v>84.15</v>
      </c>
      <c r="I324" s="168">
        <f t="shared" si="28"/>
        <v>17.670000000000002</v>
      </c>
      <c r="J324" s="169">
        <f t="shared" si="29"/>
        <v>101.82</v>
      </c>
    </row>
    <row r="325" spans="1:10" x14ac:dyDescent="0.2">
      <c r="A325" s="174" t="s">
        <v>219</v>
      </c>
      <c r="B325" s="236">
        <v>1</v>
      </c>
      <c r="C325" s="238" t="s">
        <v>428</v>
      </c>
      <c r="D325" s="42">
        <v>50</v>
      </c>
      <c r="E325" s="42">
        <v>34.15</v>
      </c>
      <c r="F325" s="43">
        <f t="shared" si="30"/>
        <v>84.15</v>
      </c>
      <c r="G325" s="143"/>
      <c r="H325" s="43">
        <f t="shared" si="31"/>
        <v>84.15</v>
      </c>
      <c r="I325" s="168">
        <f t="shared" si="28"/>
        <v>17.670000000000002</v>
      </c>
      <c r="J325" s="169">
        <f t="shared" si="29"/>
        <v>101.82</v>
      </c>
    </row>
    <row r="326" spans="1:10" x14ac:dyDescent="0.2">
      <c r="A326" s="174" t="s">
        <v>244</v>
      </c>
      <c r="B326" s="236">
        <v>1</v>
      </c>
      <c r="C326" s="238" t="s">
        <v>428</v>
      </c>
      <c r="D326" s="42">
        <v>50</v>
      </c>
      <c r="E326" s="42">
        <v>34.15</v>
      </c>
      <c r="F326" s="43">
        <f t="shared" si="30"/>
        <v>84.15</v>
      </c>
      <c r="G326" s="143"/>
      <c r="H326" s="43">
        <f t="shared" si="31"/>
        <v>84.15</v>
      </c>
      <c r="I326" s="168">
        <f t="shared" si="28"/>
        <v>17.670000000000002</v>
      </c>
      <c r="J326" s="169">
        <f t="shared" si="29"/>
        <v>101.82</v>
      </c>
    </row>
    <row r="327" spans="1:10" x14ac:dyDescent="0.2">
      <c r="A327" s="174" t="s">
        <v>330</v>
      </c>
      <c r="B327" s="236">
        <v>1</v>
      </c>
      <c r="C327" s="238" t="s">
        <v>428</v>
      </c>
      <c r="D327" s="42">
        <v>50</v>
      </c>
      <c r="E327" s="42">
        <v>34.15</v>
      </c>
      <c r="F327" s="43">
        <f t="shared" si="30"/>
        <v>84.15</v>
      </c>
      <c r="G327" s="143"/>
      <c r="H327" s="43">
        <f t="shared" si="31"/>
        <v>84.15</v>
      </c>
      <c r="I327" s="168">
        <f t="shared" si="28"/>
        <v>17.670000000000002</v>
      </c>
      <c r="J327" s="169">
        <f t="shared" si="29"/>
        <v>101.82</v>
      </c>
    </row>
    <row r="328" spans="1:10" x14ac:dyDescent="0.2">
      <c r="A328" s="174" t="s">
        <v>245</v>
      </c>
      <c r="B328" s="236">
        <v>1</v>
      </c>
      <c r="C328" s="238" t="s">
        <v>428</v>
      </c>
      <c r="D328" s="42">
        <v>50</v>
      </c>
      <c r="E328" s="42">
        <v>34.15</v>
      </c>
      <c r="F328" s="43">
        <f t="shared" si="30"/>
        <v>84.15</v>
      </c>
      <c r="G328" s="143"/>
      <c r="H328" s="43">
        <f t="shared" si="31"/>
        <v>84.15</v>
      </c>
      <c r="I328" s="168">
        <f t="shared" si="28"/>
        <v>17.670000000000002</v>
      </c>
      <c r="J328" s="169">
        <f t="shared" si="29"/>
        <v>101.82</v>
      </c>
    </row>
    <row r="329" spans="1:10" x14ac:dyDescent="0.2">
      <c r="A329" s="174" t="s">
        <v>218</v>
      </c>
      <c r="B329" s="236">
        <v>1</v>
      </c>
      <c r="C329" s="238" t="s">
        <v>428</v>
      </c>
      <c r="D329" s="42">
        <v>50</v>
      </c>
      <c r="E329" s="42">
        <v>34.15</v>
      </c>
      <c r="F329" s="43">
        <f t="shared" si="30"/>
        <v>84.15</v>
      </c>
      <c r="G329" s="143"/>
      <c r="H329" s="43">
        <f t="shared" si="31"/>
        <v>84.15</v>
      </c>
      <c r="I329" s="168">
        <f t="shared" si="28"/>
        <v>17.670000000000002</v>
      </c>
      <c r="J329" s="169">
        <f t="shared" si="29"/>
        <v>101.82</v>
      </c>
    </row>
    <row r="330" spans="1:10" x14ac:dyDescent="0.2">
      <c r="A330" s="174" t="s">
        <v>217</v>
      </c>
      <c r="B330" s="236">
        <v>1</v>
      </c>
      <c r="C330" s="238" t="s">
        <v>428</v>
      </c>
      <c r="D330" s="42">
        <v>50</v>
      </c>
      <c r="E330" s="42">
        <v>34.15</v>
      </c>
      <c r="F330" s="43">
        <f t="shared" si="30"/>
        <v>84.15</v>
      </c>
      <c r="G330" s="143"/>
      <c r="H330" s="43">
        <f t="shared" si="31"/>
        <v>84.15</v>
      </c>
      <c r="I330" s="168">
        <f t="shared" si="28"/>
        <v>17.670000000000002</v>
      </c>
      <c r="J330" s="169">
        <f t="shared" si="29"/>
        <v>101.82</v>
      </c>
    </row>
    <row r="331" spans="1:10" x14ac:dyDescent="0.2">
      <c r="A331" s="174" t="s">
        <v>331</v>
      </c>
      <c r="B331" s="236">
        <v>1</v>
      </c>
      <c r="C331" s="238" t="s">
        <v>428</v>
      </c>
      <c r="D331" s="42">
        <v>50</v>
      </c>
      <c r="E331" s="42">
        <v>34.15</v>
      </c>
      <c r="F331" s="43">
        <f t="shared" si="30"/>
        <v>84.15</v>
      </c>
      <c r="G331" s="143"/>
      <c r="H331" s="43">
        <f t="shared" si="31"/>
        <v>84.15</v>
      </c>
      <c r="I331" s="168">
        <f t="shared" si="28"/>
        <v>17.670000000000002</v>
      </c>
      <c r="J331" s="169">
        <f t="shared" si="29"/>
        <v>101.82</v>
      </c>
    </row>
    <row r="332" spans="1:10" x14ac:dyDescent="0.2">
      <c r="A332" s="174" t="s">
        <v>332</v>
      </c>
      <c r="B332" s="236">
        <v>1</v>
      </c>
      <c r="C332" s="238" t="s">
        <v>428</v>
      </c>
      <c r="D332" s="42">
        <v>50</v>
      </c>
      <c r="E332" s="42">
        <v>34.15</v>
      </c>
      <c r="F332" s="43">
        <f t="shared" si="30"/>
        <v>84.15</v>
      </c>
      <c r="G332" s="143"/>
      <c r="H332" s="43">
        <f t="shared" si="31"/>
        <v>84.15</v>
      </c>
      <c r="I332" s="168">
        <f t="shared" si="28"/>
        <v>17.670000000000002</v>
      </c>
      <c r="J332" s="169">
        <f t="shared" si="29"/>
        <v>101.82</v>
      </c>
    </row>
    <row r="333" spans="1:10" x14ac:dyDescent="0.2">
      <c r="A333" s="174" t="s">
        <v>333</v>
      </c>
      <c r="B333" s="236">
        <v>1</v>
      </c>
      <c r="C333" s="238" t="s">
        <v>428</v>
      </c>
      <c r="D333" s="42">
        <v>50</v>
      </c>
      <c r="E333" s="42">
        <v>34.15</v>
      </c>
      <c r="F333" s="43">
        <f t="shared" si="30"/>
        <v>84.15</v>
      </c>
      <c r="G333" s="143"/>
      <c r="H333" s="43">
        <f t="shared" si="31"/>
        <v>84.15</v>
      </c>
      <c r="I333" s="168">
        <f t="shared" si="28"/>
        <v>17.670000000000002</v>
      </c>
      <c r="J333" s="169">
        <f t="shared" si="29"/>
        <v>101.82</v>
      </c>
    </row>
    <row r="334" spans="1:10" x14ac:dyDescent="0.2">
      <c r="A334" s="174" t="s">
        <v>334</v>
      </c>
      <c r="B334" s="236">
        <v>1</v>
      </c>
      <c r="C334" s="238" t="s">
        <v>428</v>
      </c>
      <c r="D334" s="42">
        <v>50</v>
      </c>
      <c r="E334" s="42">
        <v>34.15</v>
      </c>
      <c r="F334" s="43">
        <f t="shared" si="30"/>
        <v>84.15</v>
      </c>
      <c r="G334" s="143"/>
      <c r="H334" s="43">
        <f t="shared" si="31"/>
        <v>84.15</v>
      </c>
      <c r="I334" s="168">
        <f t="shared" si="28"/>
        <v>17.670000000000002</v>
      </c>
      <c r="J334" s="169">
        <f t="shared" si="29"/>
        <v>101.82</v>
      </c>
    </row>
    <row r="335" spans="1:10" x14ac:dyDescent="0.2">
      <c r="A335" s="176" t="s">
        <v>437</v>
      </c>
      <c r="B335" s="236">
        <v>1</v>
      </c>
      <c r="C335" s="238" t="s">
        <v>428</v>
      </c>
      <c r="D335" s="42">
        <v>50</v>
      </c>
      <c r="E335" s="42">
        <v>34.15</v>
      </c>
      <c r="F335" s="43">
        <f t="shared" si="30"/>
        <v>84.15</v>
      </c>
      <c r="G335" s="143"/>
      <c r="H335" s="43">
        <f t="shared" si="31"/>
        <v>84.15</v>
      </c>
      <c r="I335" s="168">
        <f t="shared" si="28"/>
        <v>17.670000000000002</v>
      </c>
      <c r="J335" s="169">
        <f t="shared" si="29"/>
        <v>101.82</v>
      </c>
    </row>
    <row r="336" spans="1:10" x14ac:dyDescent="0.2">
      <c r="A336" s="174" t="s">
        <v>138</v>
      </c>
      <c r="B336" s="236">
        <v>1</v>
      </c>
      <c r="C336" s="238" t="s">
        <v>428</v>
      </c>
      <c r="D336" s="42">
        <v>50</v>
      </c>
      <c r="E336" s="42">
        <v>34.15</v>
      </c>
      <c r="F336" s="43">
        <f t="shared" si="30"/>
        <v>84.15</v>
      </c>
      <c r="G336" s="143"/>
      <c r="H336" s="43">
        <f t="shared" si="31"/>
        <v>84.15</v>
      </c>
      <c r="I336" s="168">
        <f t="shared" si="28"/>
        <v>17.670000000000002</v>
      </c>
      <c r="J336" s="169">
        <f t="shared" si="29"/>
        <v>101.82</v>
      </c>
    </row>
    <row r="337" spans="1:10" x14ac:dyDescent="0.2">
      <c r="A337" s="174" t="s">
        <v>340</v>
      </c>
      <c r="B337" s="236">
        <v>1</v>
      </c>
      <c r="C337" s="238" t="s">
        <v>428</v>
      </c>
      <c r="D337" s="42">
        <v>50</v>
      </c>
      <c r="E337" s="42">
        <v>34.15</v>
      </c>
      <c r="F337" s="43">
        <f t="shared" si="30"/>
        <v>84.15</v>
      </c>
      <c r="G337" s="143"/>
      <c r="H337" s="43">
        <f t="shared" si="31"/>
        <v>84.15</v>
      </c>
      <c r="I337" s="168">
        <f t="shared" si="28"/>
        <v>17.670000000000002</v>
      </c>
      <c r="J337" s="169">
        <f t="shared" si="29"/>
        <v>101.82</v>
      </c>
    </row>
    <row r="338" spans="1:10" x14ac:dyDescent="0.2">
      <c r="A338" s="174" t="s">
        <v>215</v>
      </c>
      <c r="B338" s="236">
        <v>1</v>
      </c>
      <c r="C338" s="238" t="s">
        <v>428</v>
      </c>
      <c r="D338" s="42">
        <v>50</v>
      </c>
      <c r="E338" s="42">
        <v>34.15</v>
      </c>
      <c r="F338" s="43">
        <f t="shared" si="30"/>
        <v>84.15</v>
      </c>
      <c r="G338" s="143"/>
      <c r="H338" s="43">
        <f t="shared" si="31"/>
        <v>84.15</v>
      </c>
      <c r="I338" s="168">
        <f t="shared" si="28"/>
        <v>17.670000000000002</v>
      </c>
      <c r="J338" s="169">
        <f t="shared" si="29"/>
        <v>101.82</v>
      </c>
    </row>
    <row r="339" spans="1:10" x14ac:dyDescent="0.2">
      <c r="A339" s="174" t="s">
        <v>214</v>
      </c>
      <c r="B339" s="236">
        <v>1</v>
      </c>
      <c r="C339" s="238" t="s">
        <v>428</v>
      </c>
      <c r="D339" s="42">
        <v>50</v>
      </c>
      <c r="E339" s="42">
        <v>34.15</v>
      </c>
      <c r="F339" s="43">
        <f t="shared" si="30"/>
        <v>84.15</v>
      </c>
      <c r="G339" s="143"/>
      <c r="H339" s="43">
        <f t="shared" si="31"/>
        <v>84.15</v>
      </c>
      <c r="I339" s="168">
        <f t="shared" si="28"/>
        <v>17.670000000000002</v>
      </c>
      <c r="J339" s="169">
        <f t="shared" si="29"/>
        <v>101.82</v>
      </c>
    </row>
    <row r="340" spans="1:10" x14ac:dyDescent="0.2">
      <c r="A340" s="174" t="s">
        <v>212</v>
      </c>
      <c r="B340" s="236">
        <v>1</v>
      </c>
      <c r="C340" s="238" t="s">
        <v>428</v>
      </c>
      <c r="D340" s="42">
        <v>50</v>
      </c>
      <c r="E340" s="42">
        <v>34.15</v>
      </c>
      <c r="F340" s="43">
        <f t="shared" si="30"/>
        <v>84.15</v>
      </c>
      <c r="G340" s="143"/>
      <c r="H340" s="43">
        <f t="shared" si="31"/>
        <v>84.15</v>
      </c>
      <c r="I340" s="168">
        <f t="shared" si="28"/>
        <v>17.670000000000002</v>
      </c>
      <c r="J340" s="169">
        <f t="shared" si="29"/>
        <v>101.82</v>
      </c>
    </row>
    <row r="341" spans="1:10" ht="28.5" x14ac:dyDescent="0.2">
      <c r="A341" s="174" t="s">
        <v>342</v>
      </c>
      <c r="B341" s="236">
        <v>1</v>
      </c>
      <c r="C341" s="238" t="s">
        <v>428</v>
      </c>
      <c r="D341" s="42">
        <v>50</v>
      </c>
      <c r="E341" s="42">
        <v>34.15</v>
      </c>
      <c r="F341" s="43">
        <f t="shared" si="30"/>
        <v>84.15</v>
      </c>
      <c r="G341" s="143"/>
      <c r="H341" s="43">
        <f t="shared" si="31"/>
        <v>84.15</v>
      </c>
      <c r="I341" s="168">
        <f t="shared" si="28"/>
        <v>17.670000000000002</v>
      </c>
      <c r="J341" s="169">
        <f t="shared" si="29"/>
        <v>101.82</v>
      </c>
    </row>
    <row r="342" spans="1:10" x14ac:dyDescent="0.2">
      <c r="A342" s="174" t="s">
        <v>208</v>
      </c>
      <c r="B342" s="236">
        <v>1</v>
      </c>
      <c r="C342" s="238" t="s">
        <v>428</v>
      </c>
      <c r="D342" s="42">
        <v>50</v>
      </c>
      <c r="E342" s="42">
        <v>34.15</v>
      </c>
      <c r="F342" s="43">
        <f t="shared" si="30"/>
        <v>84.15</v>
      </c>
      <c r="G342" s="143"/>
      <c r="H342" s="43">
        <f t="shared" si="31"/>
        <v>84.15</v>
      </c>
      <c r="I342" s="168">
        <f t="shared" si="28"/>
        <v>17.670000000000002</v>
      </c>
      <c r="J342" s="169">
        <f t="shared" si="29"/>
        <v>101.82</v>
      </c>
    </row>
    <row r="343" spans="1:10" x14ac:dyDescent="0.2">
      <c r="A343" s="174" t="s">
        <v>206</v>
      </c>
      <c r="B343" s="236">
        <v>1</v>
      </c>
      <c r="C343" s="238" t="s">
        <v>428</v>
      </c>
      <c r="D343" s="42">
        <v>50</v>
      </c>
      <c r="E343" s="42">
        <v>34.15</v>
      </c>
      <c r="F343" s="43">
        <f t="shared" si="30"/>
        <v>84.15</v>
      </c>
      <c r="G343" s="143"/>
      <c r="H343" s="43">
        <f t="shared" si="31"/>
        <v>84.15</v>
      </c>
      <c r="I343" s="168">
        <f t="shared" si="28"/>
        <v>17.670000000000002</v>
      </c>
      <c r="J343" s="169">
        <f t="shared" si="29"/>
        <v>101.82</v>
      </c>
    </row>
    <row r="344" spans="1:10" ht="15" thickBot="1" x14ac:dyDescent="0.25">
      <c r="A344" s="178" t="s">
        <v>205</v>
      </c>
      <c r="B344" s="237">
        <v>1</v>
      </c>
      <c r="C344" s="239" t="s">
        <v>428</v>
      </c>
      <c r="D344" s="164">
        <v>50</v>
      </c>
      <c r="E344" s="164">
        <v>34.15</v>
      </c>
      <c r="F344" s="158">
        <f t="shared" si="30"/>
        <v>84.15</v>
      </c>
      <c r="G344" s="165"/>
      <c r="H344" s="158">
        <f t="shared" si="31"/>
        <v>84.15</v>
      </c>
      <c r="I344" s="170">
        <f t="shared" si="28"/>
        <v>17.670000000000002</v>
      </c>
      <c r="J344" s="171">
        <f t="shared" si="29"/>
        <v>101.82</v>
      </c>
    </row>
    <row r="345" spans="1:10" x14ac:dyDescent="0.2">
      <c r="F345" s="3"/>
      <c r="G345" s="3"/>
    </row>
    <row r="346" spans="1:10" ht="16.5" x14ac:dyDescent="0.2">
      <c r="B346" s="135"/>
      <c r="C346" s="135"/>
      <c r="D346" s="135"/>
      <c r="E346" s="135"/>
      <c r="F346" s="309" t="s">
        <v>357</v>
      </c>
      <c r="G346" s="309"/>
      <c r="H346" s="309"/>
      <c r="I346" s="309"/>
      <c r="J346" s="46">
        <f>SUM(H304:H344)</f>
        <v>3450.15</v>
      </c>
    </row>
    <row r="347" spans="1:10" ht="16.5" x14ac:dyDescent="0.2">
      <c r="A347" s="20"/>
      <c r="B347" s="135"/>
      <c r="C347" s="135"/>
      <c r="D347" s="135"/>
      <c r="E347" s="135"/>
      <c r="F347" s="309" t="s">
        <v>14</v>
      </c>
      <c r="G347" s="309"/>
      <c r="H347" s="309"/>
      <c r="I347" s="309"/>
      <c r="J347" s="46">
        <f>J348-J346</f>
        <v>724.53</v>
      </c>
    </row>
    <row r="348" spans="1:10" ht="16.5" x14ac:dyDescent="0.2">
      <c r="B348" s="135"/>
      <c r="C348" s="135"/>
      <c r="D348" s="135"/>
      <c r="E348" s="135"/>
      <c r="F348" s="308" t="s">
        <v>358</v>
      </c>
      <c r="G348" s="308"/>
      <c r="H348" s="308"/>
      <c r="I348" s="308"/>
      <c r="J348" s="47">
        <f>J346*1.21</f>
        <v>4174.68</v>
      </c>
    </row>
    <row r="349" spans="1:10" ht="15" x14ac:dyDescent="0.25">
      <c r="A349" s="118"/>
    </row>
    <row r="350" spans="1:10" ht="15" x14ac:dyDescent="0.25">
      <c r="A350" s="118"/>
    </row>
    <row r="351" spans="1:10" ht="16.5" x14ac:dyDescent="0.25">
      <c r="A351" s="118"/>
      <c r="F351" s="309" t="s">
        <v>554</v>
      </c>
      <c r="G351" s="309"/>
      <c r="H351" s="309"/>
      <c r="I351" s="309"/>
      <c r="J351" s="46">
        <f>J346+J297</f>
        <v>27300.15</v>
      </c>
    </row>
    <row r="352" spans="1:10" ht="16.5" x14ac:dyDescent="0.25">
      <c r="A352" s="118"/>
      <c r="F352" s="309" t="s">
        <v>14</v>
      </c>
      <c r="G352" s="309"/>
      <c r="H352" s="309"/>
      <c r="I352" s="309"/>
      <c r="J352" s="46">
        <f>J353-J351</f>
        <v>5733.03</v>
      </c>
    </row>
    <row r="353" spans="1:14" ht="16.5" x14ac:dyDescent="0.25">
      <c r="A353" s="118"/>
      <c r="F353" s="308" t="s">
        <v>358</v>
      </c>
      <c r="G353" s="308"/>
      <c r="H353" s="308"/>
      <c r="I353" s="308"/>
      <c r="J353" s="47">
        <f>J351*1.21</f>
        <v>33033.18</v>
      </c>
    </row>
    <row r="356" spans="1:14" ht="15" thickBot="1" x14ac:dyDescent="0.25"/>
    <row r="357" spans="1:14" ht="15.75" thickBot="1" x14ac:dyDescent="0.3">
      <c r="A357" s="323" t="s">
        <v>421</v>
      </c>
      <c r="B357" s="324"/>
      <c r="C357" s="324"/>
      <c r="D357" s="324"/>
      <c r="E357" s="324"/>
      <c r="F357" s="324"/>
      <c r="G357" s="324"/>
      <c r="H357" s="324"/>
      <c r="I357" s="324"/>
      <c r="J357" s="325"/>
    </row>
    <row r="359" spans="1:14" x14ac:dyDescent="0.2">
      <c r="A359" s="298" t="s">
        <v>20</v>
      </c>
      <c r="B359" s="298"/>
      <c r="C359" s="298"/>
      <c r="D359" s="298"/>
      <c r="E359" s="298"/>
      <c r="F359" s="298"/>
      <c r="G359" s="298"/>
      <c r="H359" s="298"/>
      <c r="I359" s="298"/>
      <c r="J359" s="298"/>
    </row>
    <row r="360" spans="1:14" x14ac:dyDescent="0.2">
      <c r="A360" s="272"/>
      <c r="B360" s="272"/>
      <c r="C360" s="272"/>
      <c r="D360" s="272"/>
      <c r="E360" s="272"/>
      <c r="F360" s="272"/>
      <c r="G360" s="272"/>
      <c r="H360" s="272"/>
      <c r="I360" s="272"/>
      <c r="J360" s="272"/>
    </row>
    <row r="361" spans="1:14" ht="15.75" thickBot="1" x14ac:dyDescent="0.3">
      <c r="A361" s="118" t="s">
        <v>542</v>
      </c>
    </row>
    <row r="362" spans="1:14" ht="30.75" thickBot="1" x14ac:dyDescent="0.25">
      <c r="A362" s="213" t="s">
        <v>42</v>
      </c>
      <c r="B362" s="278" t="s">
        <v>414</v>
      </c>
      <c r="C362" s="125" t="s">
        <v>7</v>
      </c>
      <c r="D362" s="273" t="s">
        <v>25</v>
      </c>
      <c r="E362" s="273" t="s">
        <v>565</v>
      </c>
      <c r="F362" s="273" t="s">
        <v>29</v>
      </c>
      <c r="G362" s="273" t="s">
        <v>30</v>
      </c>
      <c r="H362" s="273" t="s">
        <v>32</v>
      </c>
      <c r="I362" s="277" t="s">
        <v>34</v>
      </c>
      <c r="J362" s="63" t="s">
        <v>33</v>
      </c>
    </row>
    <row r="363" spans="1:14" s="11" customFormat="1" x14ac:dyDescent="0.2">
      <c r="A363" s="221" t="s">
        <v>545</v>
      </c>
      <c r="B363" s="228">
        <v>60</v>
      </c>
      <c r="C363" s="228" t="s">
        <v>23</v>
      </c>
      <c r="D363" s="210">
        <v>64.7</v>
      </c>
      <c r="E363" s="229">
        <f>D363*B363</f>
        <v>3882</v>
      </c>
      <c r="F363" s="230">
        <f t="shared" ref="F363:F367" si="32">E363*1.13-E363</f>
        <v>504.66</v>
      </c>
      <c r="G363" s="230">
        <f t="shared" ref="G363:G367" si="33">E363*1.06-E363</f>
        <v>232.92</v>
      </c>
      <c r="H363" s="231">
        <f>E363+F363+G363</f>
        <v>4619.58</v>
      </c>
      <c r="I363" s="232">
        <f t="shared" ref="I363:I367" si="34">J363-H363</f>
        <v>970.11</v>
      </c>
      <c r="J363" s="233">
        <f t="shared" ref="J363:J367" si="35">H363*1.21</f>
        <v>5589.69</v>
      </c>
      <c r="K363" s="12"/>
      <c r="L363" s="12"/>
      <c r="M363" s="12"/>
      <c r="N363" s="12"/>
    </row>
    <row r="364" spans="1:14" x14ac:dyDescent="0.2">
      <c r="A364" s="253" t="s">
        <v>566</v>
      </c>
      <c r="B364" s="64">
        <v>1</v>
      </c>
      <c r="C364" s="64" t="s">
        <v>428</v>
      </c>
      <c r="D364" s="149">
        <v>351.26</v>
      </c>
      <c r="E364" s="226">
        <f t="shared" ref="E364:E367" si="36">D364*B364</f>
        <v>351.26</v>
      </c>
      <c r="F364" s="225">
        <f t="shared" si="32"/>
        <v>45.66</v>
      </c>
      <c r="G364" s="225">
        <f t="shared" si="33"/>
        <v>21.08</v>
      </c>
      <c r="H364" s="43">
        <f t="shared" ref="H364:H367" si="37">E364+F364+G364</f>
        <v>418</v>
      </c>
      <c r="I364" s="168">
        <f t="shared" si="34"/>
        <v>87.78</v>
      </c>
      <c r="J364" s="169">
        <f t="shared" si="35"/>
        <v>505.78</v>
      </c>
    </row>
    <row r="365" spans="1:14" ht="28.5" x14ac:dyDescent="0.2">
      <c r="A365" s="253" t="s">
        <v>567</v>
      </c>
      <c r="B365" s="64">
        <v>9</v>
      </c>
      <c r="C365" s="64" t="s">
        <v>428</v>
      </c>
      <c r="D365" s="149">
        <v>273.61</v>
      </c>
      <c r="E365" s="226">
        <f t="shared" si="36"/>
        <v>2462.4899999999998</v>
      </c>
      <c r="F365" s="225">
        <f t="shared" si="32"/>
        <v>320.12</v>
      </c>
      <c r="G365" s="225">
        <f t="shared" si="33"/>
        <v>147.75</v>
      </c>
      <c r="H365" s="43">
        <f t="shared" si="37"/>
        <v>2930.36</v>
      </c>
      <c r="I365" s="168">
        <f t="shared" si="34"/>
        <v>615.38</v>
      </c>
      <c r="J365" s="169">
        <f t="shared" si="35"/>
        <v>3545.74</v>
      </c>
    </row>
    <row r="366" spans="1:14" ht="28.5" x14ac:dyDescent="0.2">
      <c r="A366" s="253" t="s">
        <v>568</v>
      </c>
      <c r="B366" s="64">
        <f>8-4</f>
        <v>4</v>
      </c>
      <c r="C366" s="64" t="s">
        <v>428</v>
      </c>
      <c r="D366" s="149">
        <v>192.27</v>
      </c>
      <c r="E366" s="226">
        <f t="shared" si="36"/>
        <v>769.08</v>
      </c>
      <c r="F366" s="225">
        <f t="shared" si="32"/>
        <v>99.98</v>
      </c>
      <c r="G366" s="225">
        <f t="shared" si="33"/>
        <v>46.14</v>
      </c>
      <c r="H366" s="43">
        <f t="shared" si="37"/>
        <v>915.2</v>
      </c>
      <c r="I366" s="168">
        <f t="shared" si="34"/>
        <v>192.19</v>
      </c>
      <c r="J366" s="169">
        <f t="shared" si="35"/>
        <v>1107.3900000000001</v>
      </c>
    </row>
    <row r="367" spans="1:14" ht="29.25" thickBot="1" x14ac:dyDescent="0.25">
      <c r="A367" s="28" t="s">
        <v>569</v>
      </c>
      <c r="B367" s="66">
        <f>13-4</f>
        <v>9</v>
      </c>
      <c r="C367" s="66" t="s">
        <v>428</v>
      </c>
      <c r="D367" s="212">
        <v>133.11000000000001</v>
      </c>
      <c r="E367" s="227">
        <f t="shared" si="36"/>
        <v>1197.99</v>
      </c>
      <c r="F367" s="234">
        <f t="shared" si="32"/>
        <v>155.74</v>
      </c>
      <c r="G367" s="234">
        <f t="shared" si="33"/>
        <v>71.88</v>
      </c>
      <c r="H367" s="158">
        <f t="shared" si="37"/>
        <v>1425.61</v>
      </c>
      <c r="I367" s="170">
        <f t="shared" si="34"/>
        <v>299.38</v>
      </c>
      <c r="J367" s="171">
        <f t="shared" si="35"/>
        <v>1724.99</v>
      </c>
    </row>
    <row r="370" spans="1:10" ht="16.5" x14ac:dyDescent="0.2">
      <c r="G370" s="309" t="s">
        <v>357</v>
      </c>
      <c r="H370" s="309"/>
      <c r="I370" s="309"/>
      <c r="J370" s="46">
        <f>SUM(H363:H367)</f>
        <v>10308.75</v>
      </c>
    </row>
    <row r="371" spans="1:10" ht="16.5" x14ac:dyDescent="0.2">
      <c r="G371" s="309" t="s">
        <v>14</v>
      </c>
      <c r="H371" s="309"/>
      <c r="I371" s="309"/>
      <c r="J371" s="46">
        <f>J372-J370</f>
        <v>2164.84</v>
      </c>
    </row>
    <row r="372" spans="1:10" ht="16.5" x14ac:dyDescent="0.2">
      <c r="G372" s="308" t="s">
        <v>358</v>
      </c>
      <c r="H372" s="308"/>
      <c r="I372" s="308"/>
      <c r="J372" s="47">
        <f>J370*1.21</f>
        <v>12473.59</v>
      </c>
    </row>
    <row r="375" spans="1:10" ht="15" thickBot="1" x14ac:dyDescent="0.25"/>
    <row r="376" spans="1:10" ht="15.75" thickBot="1" x14ac:dyDescent="0.3">
      <c r="A376" s="323" t="s">
        <v>583</v>
      </c>
      <c r="B376" s="324"/>
      <c r="C376" s="324"/>
      <c r="D376" s="324"/>
      <c r="E376" s="324"/>
      <c r="F376" s="324"/>
      <c r="G376" s="324"/>
      <c r="H376" s="324"/>
      <c r="I376" s="324"/>
      <c r="J376" s="325"/>
    </row>
    <row r="379" spans="1:10" ht="15" x14ac:dyDescent="0.25">
      <c r="B379" s="148" t="s">
        <v>431</v>
      </c>
      <c r="C379" s="148" t="s">
        <v>14</v>
      </c>
      <c r="D379" s="148" t="s">
        <v>432</v>
      </c>
    </row>
    <row r="380" spans="1:10" ht="15" x14ac:dyDescent="0.25">
      <c r="A380" s="211" t="s">
        <v>556</v>
      </c>
      <c r="B380" s="149">
        <f>J297+J346</f>
        <v>27300.15</v>
      </c>
      <c r="C380" s="149">
        <f>J347+J298</f>
        <v>5733.03</v>
      </c>
      <c r="D380" s="149">
        <f>J348+J299</f>
        <v>33033.18</v>
      </c>
    </row>
    <row r="381" spans="1:10" ht="15" x14ac:dyDescent="0.25">
      <c r="A381" s="211" t="s">
        <v>557</v>
      </c>
      <c r="B381" s="149">
        <f>J370</f>
        <v>10308.75</v>
      </c>
      <c r="C381" s="149">
        <f>J371</f>
        <v>2164.84</v>
      </c>
      <c r="D381" s="149">
        <f>J372</f>
        <v>12473.59</v>
      </c>
    </row>
    <row r="382" spans="1:10" ht="15" x14ac:dyDescent="0.25">
      <c r="A382" s="150" t="s">
        <v>0</v>
      </c>
      <c r="B382" s="119">
        <f>SUM(B380:B381)</f>
        <v>37608.9</v>
      </c>
      <c r="C382" s="119">
        <f t="shared" ref="C382:D382" si="38">SUM(C380:C381)</f>
        <v>7897.87</v>
      </c>
      <c r="D382" s="119">
        <f t="shared" si="38"/>
        <v>45506.77</v>
      </c>
    </row>
  </sheetData>
  <sheetProtection algorithmName="SHA-512" hashValue="LCrK+SOGxzRs1uKsHc9BzAjF+3w9PgrYfuq/v3sH7m4643PgYXgWwFyN/Myt4ZjSAJdGr378ui1yXWQDIe8Ipg==" saltValue="7D7pzVyAF6bH+2Eo06r3rA==" spinCount="100000" sheet="1" objects="1" scenarios="1"/>
  <mergeCells count="52">
    <mergeCell ref="A219:J219"/>
    <mergeCell ref="A221:J221"/>
    <mergeCell ref="A1:J1"/>
    <mergeCell ref="H5:J5"/>
    <mergeCell ref="A10:J10"/>
    <mergeCell ref="A87:J87"/>
    <mergeCell ref="G79:I79"/>
    <mergeCell ref="A30:J30"/>
    <mergeCell ref="A32:J32"/>
    <mergeCell ref="G80:I80"/>
    <mergeCell ref="G82:I82"/>
    <mergeCell ref="G83:I83"/>
    <mergeCell ref="G84:I84"/>
    <mergeCell ref="A90:J90"/>
    <mergeCell ref="G210:I210"/>
    <mergeCell ref="A15:J15"/>
    <mergeCell ref="A37:J37"/>
    <mergeCell ref="A35:J35"/>
    <mergeCell ref="A58:J58"/>
    <mergeCell ref="G78:I78"/>
    <mergeCell ref="F351:I351"/>
    <mergeCell ref="G179:I179"/>
    <mergeCell ref="G180:I180"/>
    <mergeCell ref="G181:I181"/>
    <mergeCell ref="A184:J184"/>
    <mergeCell ref="A197:J197"/>
    <mergeCell ref="A199:J199"/>
    <mergeCell ref="G212:I212"/>
    <mergeCell ref="G214:I214"/>
    <mergeCell ref="G215:I215"/>
    <mergeCell ref="G216:I216"/>
    <mergeCell ref="G211:I211"/>
    <mergeCell ref="F352:I352"/>
    <mergeCell ref="F353:I353"/>
    <mergeCell ref="A357:J357"/>
    <mergeCell ref="G233:I233"/>
    <mergeCell ref="G234:I234"/>
    <mergeCell ref="G235:I235"/>
    <mergeCell ref="A238:J238"/>
    <mergeCell ref="A249:J249"/>
    <mergeCell ref="A251:J251"/>
    <mergeCell ref="G297:I297"/>
    <mergeCell ref="G298:I298"/>
    <mergeCell ref="G299:I299"/>
    <mergeCell ref="F347:I347"/>
    <mergeCell ref="F348:I348"/>
    <mergeCell ref="F346:I346"/>
    <mergeCell ref="A359:J359"/>
    <mergeCell ref="G370:I370"/>
    <mergeCell ref="G371:I371"/>
    <mergeCell ref="G372:I372"/>
    <mergeCell ref="A376:J376"/>
  </mergeCells>
  <dataValidations count="1">
    <dataValidation type="decimal" operator="lessThanOrEqual" allowBlank="1" showInputMessage="1" showErrorMessage="1" sqref="G304:G344">
      <formula1>E304</formula1>
    </dataValidation>
  </dataValidations>
  <pageMargins left="0.70866141732283472" right="0.70866141732283472" top="0.74803149606299213" bottom="0.74803149606299213" header="0.31496062992125984" footer="0.31496062992125984"/>
  <pageSetup paperSize="9" scale="55" fitToHeight="30" orientation="landscape" r:id="rId1"/>
  <rowBreaks count="1" manualBreakCount="1">
    <brk id="146"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3" sqref="K23"/>
    </sheetView>
  </sheetViews>
  <sheetFormatPr baseColWidth="10"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14</vt:i4>
      </vt:variant>
    </vt:vector>
  </HeadingPairs>
  <TitlesOfParts>
    <vt:vector size="23" baseType="lpstr">
      <vt:lpstr>ANNEX 1 - MP</vt:lpstr>
      <vt:lpstr>ANNEX 1 - MC</vt:lpstr>
      <vt:lpstr>ANNEX 2 - CC</vt:lpstr>
      <vt:lpstr>ANNEX 3</vt:lpstr>
      <vt:lpstr>ANNEX 4 - CC</vt:lpstr>
      <vt:lpstr>ANNEX 6 - INVENTARI</vt:lpstr>
      <vt:lpstr>ANNEX 8 - Equipaments</vt:lpstr>
      <vt:lpstr>ANNEX 9 - LLISTAT DE PREUS</vt:lpstr>
      <vt:lpstr>ANNEX 12 - plànol ubicació</vt:lpstr>
      <vt:lpstr>'ANNEX 1 - MC'!Área_de_impresión</vt:lpstr>
      <vt:lpstr>'ANNEX 1 - MP'!Área_de_impresión</vt:lpstr>
      <vt:lpstr>'ANNEX 2 - CC'!Área_de_impresión</vt:lpstr>
      <vt:lpstr>'ANNEX 3'!Área_de_impresión</vt:lpstr>
      <vt:lpstr>'ANNEX 4 - CC'!Área_de_impresión</vt:lpstr>
      <vt:lpstr>'ANNEX 6 - INVENTARI'!Área_de_impresión</vt:lpstr>
      <vt:lpstr>'ANNEX 8 - Equipaments'!Área_de_impresión</vt:lpstr>
      <vt:lpstr>'ANNEX 9 - LLISTAT DE PREUS'!Área_de_impresión</vt:lpstr>
      <vt:lpstr>'ANNEX 1 - MC'!Títulos_a_imprimir</vt:lpstr>
      <vt:lpstr>'ANNEX 1 - MP'!Títulos_a_imprimir</vt:lpstr>
      <vt:lpstr>'ANNEX 2 - CC'!Títulos_a_imprimir</vt:lpstr>
      <vt:lpstr>'ANNEX 3'!Títulos_a_imprimir</vt:lpstr>
      <vt:lpstr>'ANNEX 8 - Equipaments'!Títulos_a_imprimir</vt:lpstr>
      <vt:lpstr>'ANNEX 9 - LLISTAT DE PREUS'!Títulos_a_imprimir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Mora Nuñez, Moises</dc:creator>
  <cp:lastModifiedBy>Silvia Folch</cp:lastModifiedBy>
  <cp:lastPrinted>2024-09-23T15:11:50Z</cp:lastPrinted>
  <dcterms:created xsi:type="dcterms:W3CDTF">2023-02-09T11:06:38Z</dcterms:created>
  <dcterms:modified xsi:type="dcterms:W3CDTF">2025-04-08T12:32:56Z</dcterms:modified>
</cp:coreProperties>
</file>