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O:\NOVA ETAPA\CONTRACTACIO\SERVEIS\X2025000734 LICITACIO JARDINERIA 2025\"/>
    </mc:Choice>
  </mc:AlternateContent>
  <xr:revisionPtr revIDLastSave="0" documentId="13_ncr:1_{0A16F84D-9ABA-4AC1-B599-AAF6697D2F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rdineres" sheetId="3" r:id="rId1"/>
    <sheet name="Zones Verdes Urbanes" sheetId="4" r:id="rId2"/>
    <sheet name="Arbrat" sheetId="5" r:id="rId3"/>
    <sheet name="Voreres" sheetId="6" r:id="rId4"/>
    <sheet name="RESUMEN" sheetId="7" r:id="rId5"/>
    <sheet name="Extres ZV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ahGaEY8bT71nRqiEagZ0Hfpm8SrHTpJtsB4ulho8FfM="/>
    </ext>
  </extLst>
</workbook>
</file>

<file path=xl/calcChain.xml><?xml version="1.0" encoding="utf-8"?>
<calcChain xmlns="http://schemas.openxmlformats.org/spreadsheetml/2006/main">
  <c r="C6" i="7" l="1"/>
  <c r="G60" i="8"/>
  <c r="F71" i="8"/>
  <c r="G71" i="8" s="1"/>
  <c r="F70" i="8"/>
  <c r="G70" i="8" s="1"/>
  <c r="F67" i="8"/>
  <c r="G67" i="8" s="1"/>
  <c r="F66" i="8"/>
  <c r="G66" i="8" s="1"/>
  <c r="F65" i="8"/>
  <c r="G65" i="8" s="1"/>
  <c r="F64" i="8"/>
  <c r="G64" i="8" s="1"/>
  <c r="F63" i="8"/>
  <c r="G63" i="8" s="1"/>
  <c r="F62" i="8"/>
  <c r="G62" i="8" s="1"/>
  <c r="F61" i="8"/>
  <c r="G61" i="8" s="1"/>
  <c r="F60" i="8"/>
  <c r="F57" i="8"/>
  <c r="G57" i="8" s="1"/>
  <c r="F56" i="8"/>
  <c r="G56" i="8" s="1"/>
  <c r="F55" i="8"/>
  <c r="G55" i="8" s="1"/>
  <c r="F54" i="8"/>
  <c r="G54" i="8" s="1"/>
  <c r="F53" i="8"/>
  <c r="G53" i="8" s="1"/>
  <c r="F52" i="8"/>
  <c r="G52" i="8" s="1"/>
  <c r="F51" i="8"/>
  <c r="G51" i="8" s="1"/>
  <c r="F50" i="8"/>
  <c r="G50" i="8" s="1"/>
  <c r="F49" i="8"/>
  <c r="G49" i="8" s="1"/>
  <c r="F48" i="8"/>
  <c r="G48" i="8" s="1"/>
  <c r="F47" i="8"/>
  <c r="G47" i="8" s="1"/>
  <c r="F46" i="8"/>
  <c r="G46" i="8" s="1"/>
  <c r="F45" i="8"/>
  <c r="G45" i="8" s="1"/>
  <c r="F44" i="8"/>
  <c r="G44" i="8" s="1"/>
  <c r="F43" i="8"/>
  <c r="G43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G24" i="8" s="1"/>
  <c r="F23" i="8"/>
  <c r="G23" i="8" s="1"/>
  <c r="F22" i="8"/>
  <c r="G22" i="8" s="1"/>
  <c r="F21" i="8"/>
  <c r="G21" i="8" s="1"/>
  <c r="F20" i="8"/>
  <c r="G20" i="8" s="1"/>
  <c r="F17" i="8"/>
  <c r="G17" i="8" s="1"/>
  <c r="F16" i="8"/>
  <c r="G16" i="8" s="1"/>
  <c r="F15" i="8"/>
  <c r="G15" i="8" s="1"/>
  <c r="F14" i="8"/>
  <c r="G14" i="8" s="1"/>
  <c r="F13" i="8"/>
  <c r="G13" i="8" s="1"/>
  <c r="F12" i="8"/>
  <c r="G12" i="8" s="1"/>
  <c r="F11" i="8"/>
  <c r="G11" i="8" s="1"/>
  <c r="F8" i="8"/>
  <c r="G8" i="8" s="1"/>
  <c r="E54" i="8"/>
  <c r="E53" i="8"/>
  <c r="E52" i="8"/>
  <c r="G72" i="8" l="1"/>
  <c r="G76" i="8" s="1"/>
  <c r="E72" i="8"/>
  <c r="G74" i="8" l="1"/>
  <c r="G78" i="8" s="1"/>
  <c r="G82" i="8" s="1"/>
  <c r="G80" i="8" s="1"/>
  <c r="J76" i="4"/>
  <c r="J75" i="4"/>
  <c r="C22" i="7" l="1"/>
  <c r="J69" i="4"/>
  <c r="J68" i="4"/>
  <c r="J67" i="4"/>
  <c r="J66" i="4"/>
  <c r="J4" i="6"/>
  <c r="J38" i="5"/>
  <c r="J37" i="5"/>
  <c r="J24" i="5"/>
  <c r="J44" i="5"/>
  <c r="J31" i="5"/>
  <c r="J30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77" i="4"/>
  <c r="J60" i="4"/>
  <c r="J59" i="4"/>
  <c r="J58" i="4"/>
  <c r="J57" i="4"/>
  <c r="J56" i="4"/>
  <c r="J55" i="4"/>
  <c r="J54" i="4"/>
  <c r="J53" i="4"/>
  <c r="G52" i="4"/>
  <c r="J52" i="4" s="1"/>
  <c r="J51" i="4"/>
  <c r="J50" i="4"/>
  <c r="J49" i="4"/>
  <c r="J48" i="4"/>
  <c r="J42" i="4"/>
  <c r="J43" i="4" s="1"/>
  <c r="J36" i="4"/>
  <c r="J35" i="4"/>
  <c r="J34" i="4"/>
  <c r="J33" i="4"/>
  <c r="J32" i="4"/>
  <c r="J31" i="4"/>
  <c r="J30" i="4"/>
  <c r="J29" i="4"/>
  <c r="J28" i="4"/>
  <c r="J27" i="4"/>
  <c r="I26" i="4"/>
  <c r="J26" i="4" s="1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70" i="4" l="1"/>
  <c r="J5" i="6"/>
  <c r="J39" i="5"/>
  <c r="J45" i="5"/>
  <c r="J25" i="5"/>
  <c r="J32" i="5"/>
  <c r="J37" i="4"/>
  <c r="J61" i="4"/>
  <c r="C43" i="7" l="1"/>
  <c r="C14" i="7"/>
  <c r="J50" i="5"/>
  <c r="J81" i="4"/>
  <c r="J10" i="6"/>
  <c r="I9" i="3"/>
  <c r="J9" i="3" s="1"/>
  <c r="I8" i="3"/>
  <c r="J8" i="3" s="1"/>
  <c r="G10" i="3"/>
  <c r="J11" i="3"/>
  <c r="J12" i="3"/>
  <c r="J14" i="3"/>
  <c r="G7" i="3"/>
  <c r="J15" i="3"/>
  <c r="J13" i="3"/>
  <c r="J6" i="3"/>
  <c r="J5" i="3"/>
  <c r="G4" i="3"/>
  <c r="J4" i="3" s="1"/>
  <c r="C46" i="7" l="1"/>
  <c r="J52" i="5"/>
  <c r="J54" i="5"/>
  <c r="J83" i="4"/>
  <c r="J85" i="4"/>
  <c r="J12" i="6"/>
  <c r="J14" i="6"/>
  <c r="J10" i="3"/>
  <c r="J7" i="3"/>
  <c r="C50" i="7" l="1"/>
  <c r="C48" i="7"/>
  <c r="J56" i="5"/>
  <c r="J60" i="5" s="1"/>
  <c r="J58" i="5" s="1"/>
  <c r="J87" i="4"/>
  <c r="J91" i="4" s="1"/>
  <c r="J89" i="4" s="1"/>
  <c r="J16" i="6"/>
  <c r="J20" i="6" s="1"/>
  <c r="J18" i="6" s="1"/>
  <c r="J16" i="3"/>
  <c r="C52" i="7" l="1"/>
  <c r="J21" i="3"/>
  <c r="C56" i="7" l="1"/>
  <c r="J23" i="3"/>
  <c r="J25" i="3"/>
  <c r="J27" i="3" l="1"/>
  <c r="J31" i="3" s="1"/>
  <c r="J29" i="3" s="1"/>
  <c r="C54" i="7"/>
</calcChain>
</file>

<file path=xl/sharedStrings.xml><?xml version="1.0" encoding="utf-8"?>
<sst xmlns="http://schemas.openxmlformats.org/spreadsheetml/2006/main" count="685" uniqueCount="364">
  <si>
    <t>Amidament criteris</t>
  </si>
  <si>
    <t>NUCLI URBÀ</t>
  </si>
  <si>
    <t>UG</t>
  </si>
  <si>
    <t>Descripció</t>
  </si>
  <si>
    <t>Tasques a realitzar</t>
  </si>
  <si>
    <t>Ud</t>
  </si>
  <si>
    <t>Desbrossat integral</t>
  </si>
  <si>
    <t>EV-NU-01</t>
  </si>
  <si>
    <t>Rotonda entrada nucli urbà i zones de l’entorn</t>
  </si>
  <si>
    <t>*  4 vegades/any</t>
  </si>
  <si>
    <t>Superficie a desbrossar (m2): 0 m2 EN ROTONDA, 1.306 m2 EN ZONA ENTORN</t>
  </si>
  <si>
    <t>Neteja i desherbatge general</t>
  </si>
  <si>
    <t xml:space="preserve"> 2 OLIVERES I 7 ALZINES</t>
  </si>
  <si>
    <t>Esporga de manteniment arbrat talús</t>
  </si>
  <si>
    <t>EV-NU-02</t>
  </si>
  <si>
    <t>Plaça del Roure</t>
  </si>
  <si>
    <t>Entrecavat jardinera perimetral</t>
  </si>
  <si>
    <t>Retall arbustos</t>
  </si>
  <si>
    <t>Segar gespa</t>
  </si>
  <si>
    <t>EV-NU-03</t>
  </si>
  <si>
    <t>Ajuntament vell</t>
  </si>
  <si>
    <t>Superficie (m2): 19 m2
Número exemplars o metros lineals d'arbustiva (aprox.)</t>
  </si>
  <si>
    <t>Esporgar manteniment alzina</t>
  </si>
  <si>
    <t>Revisió estat reg i posada en marxa</t>
  </si>
  <si>
    <t>Neteja escocell del lledoner</t>
  </si>
  <si>
    <t>EV-NU-04</t>
  </si>
  <si>
    <t>Parterre xamfrà Avda Montserrat / C/ Sant Antoni</t>
  </si>
  <si>
    <t>Superficie (m2): 5,8 m2
Número exemplars o metros lineals d'arbustiva (aprox.): 2 ARBUSTOS</t>
  </si>
  <si>
    <t>Esporga manteniment olivera</t>
  </si>
  <si>
    <t>Esporga manteniment liquidàmbar</t>
  </si>
  <si>
    <t>Esporga olea europaea</t>
  </si>
  <si>
    <t>EV-NU-5</t>
  </si>
  <si>
    <t>Parterre Ajuntament</t>
  </si>
  <si>
    <t>Superficie sega (m2): 32 m2
Número exemplars (aprox.) i tiups d'arbre (dimensions aprox.): 1 ALZINA I 1 ARBUST</t>
  </si>
  <si>
    <t>TOTAL</t>
  </si>
  <si>
    <t>EV-NU-6</t>
  </si>
  <si>
    <t>Escales C/ Montjuïc</t>
  </si>
  <si>
    <t>Superficie sega (m2): 70 m2
Número exemplars o metros lineals d'arbustiva (aprox.): 4 ARBUSTOS</t>
  </si>
  <si>
    <t>EV-NU-7</t>
  </si>
  <si>
    <t>Plaça Europa</t>
  </si>
  <si>
    <t>EV-NU-8</t>
  </si>
  <si>
    <t>Parterre CCR</t>
  </si>
  <si>
    <t>Superficie sega (m2): 20 m2</t>
  </si>
  <si>
    <t>EV-NU-9</t>
  </si>
  <si>
    <t>Plaça Catalunya</t>
  </si>
  <si>
    <t>Superficie sega (m2): 27 m2
Tipus de reg i elements (programador, electrovlavula, comptador,…): PROGRAMADOR+ELECTROVALVULA
Número exemplars o metros lineals d'arbustiva (aprox.): 2 ARBUSTOS I 1 LIQUIDAMBAR</t>
  </si>
  <si>
    <t>EV-NU-10</t>
  </si>
  <si>
    <t>Aparcament i lateral CCR</t>
  </si>
  <si>
    <t>Superficie a desbrossar (m2): 39 m2</t>
  </si>
  <si>
    <t>1 vegada /a ny</t>
  </si>
  <si>
    <t>BARRI DEL TAIÓ</t>
  </si>
  <si>
    <t>EV-TA-01</t>
  </si>
  <si>
    <t>Zona triangle entre C/ Sant Miquel i Av. Taió</t>
  </si>
  <si>
    <t>Superficie (m2): 36 m2</t>
  </si>
  <si>
    <t>BARRI DE CAN SUNYER</t>
  </si>
  <si>
    <t>EV-CS-01</t>
  </si>
  <si>
    <t>Recinte Centre Cívic Can Sunyer</t>
  </si>
  <si>
    <t>· Neteja, manteniment i desbrossament</t>
  </si>
  <si>
    <t>Superficie a desbrossar (m2): 1.145 m2
Número exemplars (aprox.) i tiups d'arbre (dimensions aprox.): 5 ALZINES, 2 MORERES, 2 XIPRES, 1 DESMAI I 1 FALS</t>
  </si>
  <si>
    <t>EV-CS-02</t>
  </si>
  <si>
    <t>Parc de la Solidaritat</t>
  </si>
  <si>
    <t>EV-CS-03</t>
  </si>
  <si>
    <t xml:space="preserve">Rotonda Cadí  </t>
  </si>
  <si>
    <t>· Entrecavat</t>
  </si>
  <si>
    <t>*  2 veg/any</t>
  </si>
  <si>
    <t>EV-CS-05</t>
  </si>
  <si>
    <t>Jardí del Pont</t>
  </si>
  <si>
    <t>EV-CS-08</t>
  </si>
  <si>
    <t>Parc Montgoi</t>
  </si>
  <si>
    <t>Superficie a desbrossar (m2): 156 m2
Número exemplars (aprox.) i tiups d'arbre (dimensions aprox.): RES</t>
  </si>
  <si>
    <t>*  1 vegada/any</t>
  </si>
  <si>
    <t>PU</t>
  </si>
  <si>
    <t>JAR-NU-01</t>
  </si>
  <si>
    <t>Alineació jardineres Av. Montserrat</t>
  </si>
  <si>
    <t>Canvi de flors de temporada i adob</t>
  </si>
  <si>
    <t>JAR-NU-02</t>
  </si>
  <si>
    <t>Alineació jardineres C/ la Parra</t>
  </si>
  <si>
    <t>JAR-NU-03</t>
  </si>
  <si>
    <t>Jardineres Pç Roure (3 ut)</t>
  </si>
  <si>
    <t>Reposició terra vegetal</t>
  </si>
  <si>
    <t>Segons necessitats</t>
  </si>
  <si>
    <t>Reg</t>
  </si>
  <si>
    <t>Neteja periòdica</t>
  </si>
  <si>
    <t>Coincidint amb el reg</t>
  </si>
  <si>
    <t>JAR-NU-04</t>
  </si>
  <si>
    <t>Escales Pstge Lluís Mitjans (s/plànol)</t>
  </si>
  <si>
    <t>1 veg/ any (març)</t>
  </si>
  <si>
    <t>2 vegades/any</t>
  </si>
  <si>
    <t>Desherbatge i neteja</t>
  </si>
  <si>
    <t>4 veg/any</t>
  </si>
  <si>
    <t xml:space="preserve">34 jardineres, 1 vegades/any </t>
  </si>
  <si>
    <t>TOTAL (PEM)</t>
  </si>
  <si>
    <t>TOTAL PEM</t>
  </si>
  <si>
    <t>34 jadineres amb  0,15 M3 APROX</t>
  </si>
  <si>
    <t>7 jadineres amb  0,15 M3 APROX</t>
  </si>
  <si>
    <t>3 jadineres amb  0,15 M3 APROX</t>
  </si>
  <si>
    <t>Segons plànol</t>
  </si>
  <si>
    <r>
      <t>·</t>
    </r>
    <r>
      <rPr>
        <sz val="7"/>
        <rFont val="Arial"/>
        <family val="2"/>
      </rPr>
      <t xml:space="preserve">         </t>
    </r>
    <r>
      <rPr>
        <sz val="10"/>
        <rFont val="Arial"/>
        <family val="2"/>
      </rPr>
      <t>Neteja, manteniment i desherbatge</t>
    </r>
  </si>
  <si>
    <t>Descripció i frequencia estimada</t>
  </si>
  <si>
    <t>Subministrament Begonia</t>
  </si>
  <si>
    <t>Subministrament Viola</t>
  </si>
  <si>
    <t>Begonia x benariensis big</t>
  </si>
  <si>
    <t>Viola tricolor T-11</t>
  </si>
  <si>
    <t xml:space="preserve">7 jardineres, 1 vegades/any </t>
  </si>
  <si>
    <t>Entrecavat i adob</t>
  </si>
  <si>
    <t xml:space="preserve">Superficie de treball (m2): 330 m2
</t>
  </si>
  <si>
    <t>Número exemplars (aprox.): 1 ROURE, 6 MORERES, 2 PRUNERS, 2 PALMERES, 1 CEDRO,1 HIBISCUS</t>
  </si>
  <si>
    <t>Metres lineals d'arbustiva</t>
  </si>
  <si>
    <t xml:space="preserve">Desherbatge i neteja </t>
  </si>
  <si>
    <t>Entrecavat</t>
  </si>
  <si>
    <t xml:space="preserve">Retall arbustos </t>
  </si>
  <si>
    <t>Neteja, manteniment i desherbatge</t>
  </si>
  <si>
    <t>Retall arbustiva</t>
  </si>
  <si>
    <t>Revisió estat reg mes de març</t>
  </si>
  <si>
    <t>JARDINERES</t>
  </si>
  <si>
    <r>
      <rPr>
        <sz val="7"/>
        <rFont val="Arial"/>
        <family val="2"/>
      </rPr>
      <t> </t>
    </r>
    <r>
      <rPr>
        <sz val="10"/>
        <rFont val="Arial"/>
        <family val="2"/>
      </rPr>
      <t>Desherbatge i neteja</t>
    </r>
  </si>
  <si>
    <r>
      <t>·</t>
    </r>
    <r>
      <rPr>
        <sz val="7"/>
        <rFont val="Arial"/>
        <family val="2"/>
      </rPr>
      <t>  </t>
    </r>
    <r>
      <rPr>
        <sz val="10"/>
        <rFont val="Arial"/>
        <family val="2"/>
      </rPr>
      <t>Retall tanca vegetal</t>
    </r>
  </si>
  <si>
    <r>
      <t>·</t>
    </r>
    <r>
      <rPr>
        <sz val="7"/>
        <rFont val="Arial"/>
        <family val="2"/>
      </rPr>
      <t>   </t>
    </r>
    <r>
      <rPr>
        <sz val="10"/>
        <rFont val="Arial"/>
        <family val="2"/>
      </rPr>
      <t>Esporga manteniment arbrat existent</t>
    </r>
  </si>
  <si>
    <r>
      <t>·</t>
    </r>
    <r>
      <rPr>
        <sz val="7"/>
        <rFont val="Arial"/>
        <family val="2"/>
      </rPr>
      <t>  </t>
    </r>
    <r>
      <rPr>
        <sz val="10"/>
        <rFont val="Arial"/>
        <family val="2"/>
      </rPr>
      <t>Esporga manteniment arbrat existent</t>
    </r>
  </si>
  <si>
    <r>
      <t>·</t>
    </r>
    <r>
      <rPr>
        <sz val="7"/>
        <rFont val="Arial"/>
        <family val="2"/>
      </rPr>
      <t>  </t>
    </r>
    <r>
      <rPr>
        <sz val="10"/>
        <rFont val="Arial"/>
        <family val="2"/>
      </rPr>
      <t>Desherbatge i neteja</t>
    </r>
  </si>
  <si>
    <r>
      <t>·</t>
    </r>
    <r>
      <rPr>
        <sz val="7"/>
        <rFont val="Arial"/>
        <family val="2"/>
      </rPr>
      <t xml:space="preserve">   </t>
    </r>
    <r>
      <rPr>
        <sz val="10"/>
        <rFont val="Arial"/>
        <family val="2"/>
      </rPr>
      <t>Subministrament plantes autoctonas</t>
    </r>
  </si>
  <si>
    <r>
      <t>·</t>
    </r>
    <r>
      <rPr>
        <sz val="7"/>
        <rFont val="Arial"/>
        <family val="2"/>
      </rPr>
      <t xml:space="preserve">         </t>
    </r>
    <r>
      <rPr>
        <sz val="10"/>
        <rFont val="Arial"/>
        <family val="2"/>
      </rPr>
      <t>Esporga manteniment arbrat existent</t>
    </r>
  </si>
  <si>
    <r>
      <t>·</t>
    </r>
    <r>
      <rPr>
        <sz val="7"/>
        <rFont val="Arial"/>
        <family val="2"/>
      </rPr>
      <t xml:space="preserve">         </t>
    </r>
    <r>
      <rPr>
        <sz val="10"/>
        <rFont val="Arial"/>
        <family val="2"/>
      </rPr>
      <t>Desbrossat integral de la zona</t>
    </r>
  </si>
  <si>
    <r>
      <t>·</t>
    </r>
    <r>
      <rPr>
        <sz val="7"/>
        <rFont val="Arial"/>
        <family val="2"/>
      </rPr>
      <t xml:space="preserve">         </t>
    </r>
    <r>
      <rPr>
        <sz val="10"/>
        <rFont val="Arial"/>
        <family val="2"/>
      </rPr>
      <t>Neteja, manteniment i desherbatge Zona infantil</t>
    </r>
  </si>
  <si>
    <t>3 vegades/any</t>
  </si>
  <si>
    <t>1 vegada/ any</t>
  </si>
  <si>
    <t>Mínim 1 vegada/any i segons les necessitats</t>
  </si>
  <si>
    <t>4 vegades/any</t>
  </si>
  <si>
    <t>1 vegada/any (març)</t>
  </si>
  <si>
    <t>18 vegades/any</t>
  </si>
  <si>
    <t>Superficie a desbrossar (m2): 948 m2</t>
  </si>
  <si>
    <t>Tipus d'arbre (dimensions aprox.): 9 ALZINES, 1 AVET I 1 PI REIAL</t>
  </si>
  <si>
    <t xml:space="preserve">Superficie a desbrossar (m2): 28 m2
</t>
  </si>
  <si>
    <t>Número exemplars (aprox.) i tiups d'arbre (dimensions aprox.): 1 PI REIAL, 9 PLANTES DE FARIGOLA I 9 DE ROMANI</t>
  </si>
  <si>
    <t>BARRI DE MIRALLES</t>
  </si>
  <si>
    <t>EV-MI-01</t>
  </si>
  <si>
    <t>Plaça de l’Era</t>
  </si>
  <si>
    <t>* Subm. i plantació 1vegada/any</t>
  </si>
  <si>
    <t>BARRI DELS ANGELS</t>
  </si>
  <si>
    <t>EV-ANG-01</t>
  </si>
  <si>
    <t>Jardinets</t>
  </si>
  <si>
    <t>Superficie aproximada 100 m2</t>
  </si>
  <si>
    <t>5 PLATANERS, 1 LLORER I 1 TEIX</t>
  </si>
  <si>
    <t>Desherbatge escocells i neteja</t>
  </si>
  <si>
    <t>Esporga manteniment arbrat existent</t>
  </si>
  <si>
    <t>2 veg/any</t>
  </si>
  <si>
    <t>Desherbatge escocells i neteja general plaça</t>
  </si>
  <si>
    <t>Entrecavat jardinera</t>
  </si>
  <si>
    <t>Neteja, manteniment i desherbatge jardinera</t>
  </si>
  <si>
    <t>Avda de NS Montserrat</t>
  </si>
  <si>
    <t>Manteniment</t>
  </si>
  <si>
    <t>Retall</t>
  </si>
  <si>
    <t>Prunus pisardi</t>
  </si>
  <si>
    <t>Brocada</t>
  </si>
  <si>
    <t>Port natural</t>
  </si>
  <si>
    <t>Comènius</t>
  </si>
  <si>
    <t>Avda Pau Casals amb 
C/ St Atoni</t>
  </si>
  <si>
    <t>Passatge Planella</t>
  </si>
  <si>
    <t>Pista poliesportiva</t>
  </si>
  <si>
    <t>Camí de la font del Roure</t>
  </si>
  <si>
    <t>Escola Municipal</t>
  </si>
  <si>
    <t>Centre Social i piscina</t>
  </si>
  <si>
    <t>Quercus ilex</t>
  </si>
  <si>
    <t>Liquidàmbar</t>
  </si>
  <si>
    <t>Morus alba</t>
  </si>
  <si>
    <t>Olea europaea</t>
  </si>
  <si>
    <t>Celtis australis</t>
  </si>
  <si>
    <t>Cupressus sempervirens</t>
  </si>
  <si>
    <t>Laurus nobilis</t>
  </si>
  <si>
    <t>Liquidàmbars</t>
  </si>
  <si>
    <t>Pollancres</t>
  </si>
  <si>
    <t>Platanus</t>
  </si>
  <si>
    <t>Pinus</t>
  </si>
  <si>
    <t>Acacia</t>
  </si>
  <si>
    <t>Sant Llorenç de Morunys – Parc de la solidaritat</t>
  </si>
  <si>
    <t>Sant Llorenç de Morunys – davant Restaurant</t>
  </si>
  <si>
    <t>Firmanies</t>
  </si>
  <si>
    <t>Avda de la II República</t>
  </si>
  <si>
    <t>Carrer de la Vinya cantonada Avda de la II República</t>
  </si>
  <si>
    <t>Pol·ligon industrial Rosanes</t>
  </si>
  <si>
    <t>VERERES DEL MUNICIPI</t>
  </si>
  <si>
    <t>20Km de carrer x dos laterals, amb una amplada mitja vorera de 0,5m i una cobertura màxima de 0,4</t>
  </si>
  <si>
    <t>FREQUENCIA ESTIMADA
ANUAL</t>
  </si>
  <si>
    <t>Número escossells: 6
Número exemplars (aprox.) i tiups d'arbre (dimensions aprox.): 2 ALZINES I 4 TELL DE FULLA GROSSA</t>
  </si>
  <si>
    <t>Màxim alçada= 5 cm (12 vegades/any aprox.)</t>
  </si>
  <si>
    <t>Benefici Industrial</t>
  </si>
  <si>
    <t>Despeses Generals</t>
  </si>
  <si>
    <t>TOTAL PEC</t>
  </si>
  <si>
    <t>IVA</t>
  </si>
  <si>
    <t>TOTAL amb IVA</t>
  </si>
  <si>
    <t xml:space="preserve">Revisió de l'estat i programació del reg </t>
  </si>
  <si>
    <t>DESBROSSADA</t>
  </si>
  <si>
    <t>Desbrossada       PRE2-TEXV</t>
  </si>
  <si>
    <t>Treballs de manteniment de les voreres de tot el municipi</t>
  </si>
  <si>
    <t>Desbrossada voreres</t>
  </si>
  <si>
    <t>ARBRAT</t>
  </si>
  <si>
    <t>Nucli Urbà</t>
  </si>
  <si>
    <t>Can Sunyer</t>
  </si>
  <si>
    <t>Miralles</t>
  </si>
  <si>
    <t>Polígon industrial</t>
  </si>
  <si>
    <t>POLÍGON INDUSTRIAL ROSANES</t>
  </si>
  <si>
    <t>TOTAL ARBRAT</t>
  </si>
  <si>
    <t>TOTAL DESBROSSADA</t>
  </si>
  <si>
    <t>TOTAL JARDINERES</t>
  </si>
  <si>
    <t>ZONES VERDES URBANES</t>
  </si>
  <si>
    <t>EV-NU-05</t>
  </si>
  <si>
    <t>EV-NU-06</t>
  </si>
  <si>
    <t>EV-NU-07</t>
  </si>
  <si>
    <t>EV-NU-08</t>
  </si>
  <si>
    <t>EV-NU-09</t>
  </si>
  <si>
    <t>3 Vegades a l'any</t>
  </si>
  <si>
    <t>Desbrossada zones verdes</t>
  </si>
  <si>
    <t>Número exemplars (aprox.) i tiups d'arbre (dimensions aprox.): 37 ARBRES DIVERSOS</t>
  </si>
  <si>
    <t xml:space="preserve">Superficie a desbrossar (m2): 2.600 m2
</t>
  </si>
  <si>
    <t>DESBROSSAR</t>
  </si>
  <si>
    <t>M2</t>
  </si>
  <si>
    <t>cost</t>
  </si>
  <si>
    <t>REF. CADASTRAL O UTM</t>
  </si>
  <si>
    <t>EV-ANG-02</t>
  </si>
  <si>
    <t>CAMI DELS ANGELS I APARCAMENT</t>
  </si>
  <si>
    <t>EV-MI-02</t>
  </si>
  <si>
    <t xml:space="preserve">CARRER CONVENT 26 ZONA VERDA   </t>
  </si>
  <si>
    <t>7297109DF0879N0001TU</t>
  </si>
  <si>
    <t xml:space="preserve">CARRER CONVENT 24 EQUIPAMENTS   </t>
  </si>
  <si>
    <t>7297110DF0879N0001PU</t>
  </si>
  <si>
    <t>EV-MI-03</t>
  </si>
  <si>
    <t xml:space="preserve">C. CIRCUMVALACIO 15 PARCELA 32 </t>
  </si>
  <si>
    <t>7396507DF0879N0001DU</t>
  </si>
  <si>
    <t>EV-MI-04</t>
  </si>
  <si>
    <t xml:space="preserve">C. DEL SOL 30 PARCELA 33  </t>
  </si>
  <si>
    <t>7396506DF0879N0001RU</t>
  </si>
  <si>
    <t>EV-MI-05</t>
  </si>
  <si>
    <t>C. CIRCUMVALACIO 13</t>
  </si>
  <si>
    <t>7396508DF0879N0001XU</t>
  </si>
  <si>
    <t>EV-MI-06</t>
  </si>
  <si>
    <t>C. CIRCUMVALACIO 11</t>
  </si>
  <si>
    <t>7396509DF0879N0001IU</t>
  </si>
  <si>
    <t>EV-MI-07</t>
  </si>
  <si>
    <t>cami de les fonts</t>
  </si>
  <si>
    <t>EV-CS-09</t>
  </si>
  <si>
    <t>TALÚS AVDA.BAIX LLOBREGAT</t>
  </si>
  <si>
    <t>EV-CS-10</t>
  </si>
  <si>
    <t xml:space="preserve">C. TIBIDABO,9    </t>
  </si>
  <si>
    <t xml:space="preserve"> 2102401DF1920S0001IB</t>
  </si>
  <si>
    <t>EV-CS-11</t>
  </si>
  <si>
    <t xml:space="preserve">C. TIBIDABO,    </t>
  </si>
  <si>
    <t xml:space="preserve"> 2204530DF1920S0001PB</t>
  </si>
  <si>
    <t>EV-CS-12</t>
  </si>
  <si>
    <t>C. PEDRAFORCA + PAS FINS A TIBIDADO</t>
  </si>
  <si>
    <t xml:space="preserve"> 2204537DF1920S0001RB </t>
  </si>
  <si>
    <t>EV-CS-13</t>
  </si>
  <si>
    <t>PAS CARRER NURIA CARRER PEDRAFORCA</t>
  </si>
  <si>
    <t>EV-CS-14</t>
  </si>
  <si>
    <t xml:space="preserve">C. NURIA 31 </t>
  </si>
  <si>
    <t xml:space="preserve"> 2005502DF1920N0001ZS</t>
  </si>
  <si>
    <t>EV.CS-15</t>
  </si>
  <si>
    <t>C.PEDRAFORCA 19 + PAS FINS A PEDRAFORCA 15</t>
  </si>
  <si>
    <t>2204536DF1920S0001KB</t>
  </si>
  <si>
    <t>EV-CS-16</t>
  </si>
  <si>
    <t>C. PEDRAFORCA 26</t>
  </si>
  <si>
    <t>2005512DF1920N0001GS</t>
  </si>
  <si>
    <t>EV.CS-17</t>
  </si>
  <si>
    <t>C.ORDAL (3 PARCELES)</t>
  </si>
  <si>
    <t>EV-CS-18</t>
  </si>
  <si>
    <t>PARC JARDI DEL PONT</t>
  </si>
  <si>
    <t>EV-CS-19</t>
  </si>
  <si>
    <t xml:space="preserve">C.MONTSENY </t>
  </si>
  <si>
    <t>1801001DF1910S0001PH</t>
  </si>
  <si>
    <t>EV-CS-20</t>
  </si>
  <si>
    <t xml:space="preserve">C. SERRA D'OR 13 </t>
  </si>
  <si>
    <t>1503801DF1910S0001UH</t>
  </si>
  <si>
    <t>EV.CS-21</t>
  </si>
  <si>
    <t xml:space="preserve">C.TARRAGONA AMB GIRONA </t>
  </si>
  <si>
    <t>1308808DF1910N0001L</t>
  </si>
  <si>
    <t>EV-CS-22</t>
  </si>
  <si>
    <t xml:space="preserve">DIPOSITO VALDAINA </t>
  </si>
  <si>
    <t>1308809DF1910N0001TI</t>
  </si>
  <si>
    <t>EV-CS-23</t>
  </si>
  <si>
    <t>pas Zv c. Muntanya amb c. Serra d'Or  a la Riera de la gaiola</t>
  </si>
  <si>
    <t>UTM:41.45851411632176, 1.940644754781193</t>
  </si>
  <si>
    <t>EV-CS-24</t>
  </si>
  <si>
    <t>Pas c. Muntanya al c. Montgoi</t>
  </si>
  <si>
    <t>UTM: 41.456962459001645, 1.940480108370437</t>
  </si>
  <si>
    <t>EV-CS-25</t>
  </si>
  <si>
    <t>C. Montgoi entre el 2 i el 4</t>
  </si>
  <si>
    <t>08065A005000940000EA</t>
  </si>
  <si>
    <t>EV-CS-26</t>
  </si>
  <si>
    <t>Pas entre el c. Montseny i c. Montseny</t>
  </si>
  <si>
    <t>UTM: 41.455475147806, 1.9424957822731976</t>
  </si>
  <si>
    <t>Ev-CS-27</t>
  </si>
  <si>
    <t xml:space="preserve"> cami cap al parc de l'ombra</t>
  </si>
  <si>
    <t>EV-CS-28</t>
  </si>
  <si>
    <t>JARDINS 11 DE SETEMBRE</t>
  </si>
  <si>
    <t>1801020DF1910S0001SH</t>
  </si>
  <si>
    <t>BARRI DEL TAIO</t>
  </si>
  <si>
    <t>EV-TA-02</t>
  </si>
  <si>
    <t>entrada Taió- botes</t>
  </si>
  <si>
    <t>8699101DF0889N0001HA</t>
  </si>
  <si>
    <t>EV-TA-03</t>
  </si>
  <si>
    <t>entrada Taió redera contenidors</t>
  </si>
  <si>
    <t>8800102DF0980S0001JO</t>
  </si>
  <si>
    <t>EV-TA-04</t>
  </si>
  <si>
    <t>diposit intermig</t>
  </si>
  <si>
    <t>9094501DF0899S0001XM</t>
  </si>
  <si>
    <t>EV-TA-05</t>
  </si>
  <si>
    <t>Av Taió amb Pi tallat</t>
  </si>
  <si>
    <t>9094538DF0899S0001ZM</t>
  </si>
  <si>
    <t>EV-TA-06</t>
  </si>
  <si>
    <t>Mossen Damià 15</t>
  </si>
  <si>
    <t>8996030DF0889N0001GA</t>
  </si>
  <si>
    <t>EV-TA-07</t>
  </si>
  <si>
    <t>Desbrossar Cami d'enllaç</t>
  </si>
  <si>
    <t xml:space="preserve">UTM: 41.451992758923, 1.899937060779698 </t>
  </si>
  <si>
    <t>EV-TA-08</t>
  </si>
  <si>
    <t>Av Taió amb c. Taió</t>
  </si>
  <si>
    <t>8793348DF0889S0001WL</t>
  </si>
  <si>
    <t>EV-TA-09</t>
  </si>
  <si>
    <t>pas entre el c. Taió i c. la Mina</t>
  </si>
  <si>
    <t>UTM: 41.4501217184291, 1.9053363710673552</t>
  </si>
  <si>
    <t>EV-TA-10</t>
  </si>
  <si>
    <t>Pas entre C. la Mina i av Taió</t>
  </si>
  <si>
    <t>UTM: 41.45058553653873, 1.9061639796507703</t>
  </si>
  <si>
    <t>EV-TA-11</t>
  </si>
  <si>
    <t>Desbrossar Escales Maria Sunyol</t>
  </si>
  <si>
    <t>UTM: 41.45326078742603, 1.9057027304872878</t>
  </si>
  <si>
    <t>EV-TA-12</t>
  </si>
  <si>
    <t>Pas entre l'av Taió i el c. Sant Miquel</t>
  </si>
  <si>
    <t>UTM:41.454148098540486, 1.9076464148891772</t>
  </si>
  <si>
    <t>EV-TA-13</t>
  </si>
  <si>
    <t>Pas entre c. Taió i Av Taió 20</t>
  </si>
  <si>
    <t>UTM: 41.450172091750716, 1.9041835035393395</t>
  </si>
  <si>
    <t>EV-TA-14</t>
  </si>
  <si>
    <t>PARC DTRA. BOADA</t>
  </si>
  <si>
    <t>EV-TA-15</t>
  </si>
  <si>
    <t>INSTAL-LACIONS EL TAIO</t>
  </si>
  <si>
    <t>EV-TA-16</t>
  </si>
  <si>
    <t>PARC  TAIO  (al costat de la zona esportiva del Taio)</t>
  </si>
  <si>
    <t>NUCLI ANTIC</t>
  </si>
  <si>
    <t>EV-NU-11</t>
  </si>
  <si>
    <t>RECINTE PISCINA MUNICIPAL</t>
  </si>
  <si>
    <t>EV-NU-12</t>
  </si>
  <si>
    <t>FONT DEL ROURE</t>
  </si>
  <si>
    <t>EV-NU-13</t>
  </si>
  <si>
    <t>PAS PASSATGE PLANELLA</t>
  </si>
  <si>
    <t>EV-NU-14</t>
  </si>
  <si>
    <t>talús PAU CASALS -CARRER LA PARRA</t>
  </si>
  <si>
    <t>EV-NU-15</t>
  </si>
  <si>
    <t>CAMI CAL CALLIS</t>
  </si>
  <si>
    <t>EV-UN-16</t>
  </si>
  <si>
    <t>plataformes i cami parking escola</t>
  </si>
  <si>
    <t>EV-UN-17</t>
  </si>
  <si>
    <t>TALÚS I PLAÇA COMENIUS</t>
  </si>
  <si>
    <t>8195701DF0889N0001FA</t>
  </si>
  <si>
    <t>EV-UN-18</t>
  </si>
  <si>
    <t>TALÚS ENTRE ESCOLA VELLA,ESCOLA NOVA I C-243B</t>
  </si>
  <si>
    <t>POL-LIGON INDUSTRIAL</t>
  </si>
  <si>
    <t>EV-PO-01</t>
  </si>
  <si>
    <t>PERIMETRE POLÍGON TOCANT A CARRER</t>
  </si>
  <si>
    <t>1400ML X 3M</t>
  </si>
  <si>
    <t>EV-PO-02</t>
  </si>
  <si>
    <t>ERA+EQUIPAMENT TRIAL</t>
  </si>
  <si>
    <t>total m2 extres</t>
  </si>
  <si>
    <t>1897001DF1819N0001PK 
+ 1898703DF1819N0001GK
+ 1897022DF1819N0001UK</t>
  </si>
  <si>
    <t>ACTUACIONS EXTRES EN ZONES VERDES, PASSOS I CAMINS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</si>
</sst>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7" formatCode="#,##0.0"/>
    <numFmt numFmtId="168" formatCode="#,##0.0_ ;\-#,##0.0\ "/>
    <numFmt numFmtId="169" formatCode="#,##0\ &quot;€&quot;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u/>
      <sz val="11"/>
      <color theme="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63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44" fontId="6" fillId="0" borderId="0" xfId="1" applyFont="1" applyBorder="1" applyAlignment="1">
      <alignment horizontal="right" vertical="center"/>
    </xf>
    <xf numFmtId="4" fontId="8" fillId="2" borderId="2" xfId="0" applyNumberFormat="1" applyFont="1" applyFill="1" applyBorder="1" applyAlignment="1">
      <alignment horizontal="center" vertical="top" wrapText="1"/>
    </xf>
    <xf numFmtId="4" fontId="11" fillId="3" borderId="10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top" wrapText="1"/>
    </xf>
    <xf numFmtId="0" fontId="5" fillId="0" borderId="0" xfId="0" applyFont="1"/>
    <xf numFmtId="44" fontId="0" fillId="0" borderId="0" xfId="0" applyNumberForma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right" vertical="center"/>
    </xf>
    <xf numFmtId="44" fontId="6" fillId="0" borderId="0" xfId="1" applyFont="1" applyFill="1" applyBorder="1" applyAlignment="1">
      <alignment horizontal="right" vertical="center"/>
    </xf>
    <xf numFmtId="0" fontId="12" fillId="0" borderId="0" xfId="0" applyFont="1" applyAlignment="1">
      <alignment horizontal="justify" vertical="center"/>
    </xf>
    <xf numFmtId="0" fontId="10" fillId="0" borderId="0" xfId="0" applyFont="1"/>
    <xf numFmtId="4" fontId="13" fillId="0" borderId="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4" fontId="7" fillId="3" borderId="12" xfId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44" fontId="8" fillId="3" borderId="12" xfId="1" applyFont="1" applyFill="1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left" vertical="top" wrapText="1"/>
    </xf>
    <xf numFmtId="4" fontId="13" fillId="0" borderId="5" xfId="0" applyNumberFormat="1" applyFont="1" applyBorder="1" applyAlignment="1">
      <alignment horizontal="center" vertical="top" wrapText="1"/>
    </xf>
    <xf numFmtId="168" fontId="13" fillId="0" borderId="5" xfId="1" applyNumberFormat="1" applyFont="1" applyFill="1" applyBorder="1" applyAlignment="1">
      <alignment horizontal="right" vertical="top" wrapText="1"/>
    </xf>
    <xf numFmtId="44" fontId="13" fillId="0" borderId="5" xfId="1" applyFont="1" applyFill="1" applyBorder="1" applyAlignment="1">
      <alignment horizontal="center" vertical="top" wrapText="1"/>
    </xf>
    <xf numFmtId="44" fontId="10" fillId="0" borderId="6" xfId="1" applyFont="1" applyBorder="1" applyAlignment="1">
      <alignment horizontal="right" vertical="top" wrapText="1"/>
    </xf>
    <xf numFmtId="0" fontId="13" fillId="0" borderId="10" xfId="0" applyFont="1" applyBorder="1" applyAlignment="1">
      <alignment horizontal="left" vertical="top" wrapText="1"/>
    </xf>
    <xf numFmtId="4" fontId="13" fillId="0" borderId="10" xfId="0" applyNumberFormat="1" applyFont="1" applyBorder="1" applyAlignment="1">
      <alignment horizontal="center" vertical="top" wrapText="1"/>
    </xf>
    <xf numFmtId="168" fontId="13" fillId="0" borderId="10" xfId="1" applyNumberFormat="1" applyFont="1" applyFill="1" applyBorder="1" applyAlignment="1">
      <alignment horizontal="right" vertical="top" wrapText="1"/>
    </xf>
    <xf numFmtId="44" fontId="13" fillId="0" borderId="10" xfId="1" applyFont="1" applyFill="1" applyBorder="1" applyAlignment="1">
      <alignment horizontal="center" vertical="top" wrapText="1"/>
    </xf>
    <xf numFmtId="44" fontId="13" fillId="0" borderId="11" xfId="1" applyFont="1" applyFill="1" applyBorder="1" applyAlignment="1">
      <alignment horizontal="center" vertical="top" wrapText="1"/>
    </xf>
    <xf numFmtId="44" fontId="13" fillId="0" borderId="6" xfId="1" applyFont="1" applyFill="1" applyBorder="1" applyAlignment="1">
      <alignment horizontal="center" vertical="top" wrapText="1"/>
    </xf>
    <xf numFmtId="0" fontId="13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4" fontId="13" fillId="0" borderId="0" xfId="0" applyNumberFormat="1" applyFont="1" applyAlignment="1">
      <alignment horizontal="center" vertical="top" wrapText="1"/>
    </xf>
    <xf numFmtId="168" fontId="13" fillId="0" borderId="0" xfId="1" applyNumberFormat="1" applyFont="1" applyFill="1" applyBorder="1" applyAlignment="1">
      <alignment horizontal="right" vertical="top" wrapText="1"/>
    </xf>
    <xf numFmtId="44" fontId="13" fillId="0" borderId="0" xfId="1" applyFont="1" applyFill="1" applyBorder="1" applyAlignment="1">
      <alignment horizontal="center" vertical="top" wrapText="1"/>
    </xf>
    <xf numFmtId="44" fontId="13" fillId="0" borderId="8" xfId="1" applyFont="1" applyFill="1" applyBorder="1" applyAlignment="1">
      <alignment horizontal="center" vertical="top" wrapText="1"/>
    </xf>
    <xf numFmtId="0" fontId="13" fillId="0" borderId="10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4" fontId="13" fillId="0" borderId="5" xfId="0" applyNumberFormat="1" applyFont="1" applyBorder="1" applyAlignment="1">
      <alignment horizontal="right" vertical="top" wrapText="1"/>
    </xf>
    <xf numFmtId="3" fontId="13" fillId="0" borderId="5" xfId="0" applyNumberFormat="1" applyFont="1" applyBorder="1" applyAlignment="1">
      <alignment horizontal="right" vertical="top" wrapText="1"/>
    </xf>
    <xf numFmtId="44" fontId="13" fillId="0" borderId="6" xfId="1" applyFont="1" applyBorder="1" applyAlignment="1">
      <alignment horizontal="right" vertical="top" wrapText="1"/>
    </xf>
    <xf numFmtId="0" fontId="15" fillId="0" borderId="0" xfId="0" applyFont="1" applyAlignment="1">
      <alignment vertical="top" wrapText="1"/>
    </xf>
    <xf numFmtId="4" fontId="13" fillId="0" borderId="0" xfId="0" applyNumberFormat="1" applyFont="1" applyAlignment="1">
      <alignment horizontal="right" vertical="top" wrapText="1"/>
    </xf>
    <xf numFmtId="167" fontId="13" fillId="0" borderId="0" xfId="0" applyNumberFormat="1" applyFont="1" applyAlignment="1">
      <alignment horizontal="right" vertical="top" wrapText="1"/>
    </xf>
    <xf numFmtId="44" fontId="13" fillId="0" borderId="8" xfId="1" applyFont="1" applyBorder="1" applyAlignment="1">
      <alignment horizontal="right" vertical="top" wrapText="1"/>
    </xf>
    <xf numFmtId="4" fontId="13" fillId="0" borderId="10" xfId="0" applyNumberFormat="1" applyFont="1" applyBorder="1" applyAlignment="1">
      <alignment horizontal="right" vertical="top" wrapText="1"/>
    </xf>
    <xf numFmtId="167" fontId="13" fillId="0" borderId="10" xfId="0" applyNumberFormat="1" applyFont="1" applyBorder="1" applyAlignment="1">
      <alignment horizontal="right" vertical="top" wrapText="1"/>
    </xf>
    <xf numFmtId="44" fontId="13" fillId="0" borderId="11" xfId="1" applyFont="1" applyBorder="1" applyAlignment="1">
      <alignment horizontal="right" vertical="top" wrapText="1"/>
    </xf>
    <xf numFmtId="0" fontId="13" fillId="0" borderId="5" xfId="0" applyFont="1" applyBorder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3" fillId="0" borderId="10" xfId="0" applyFont="1" applyBorder="1" applyAlignment="1">
      <alignment horizontal="righ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right" vertical="top" wrapText="1"/>
    </xf>
    <xf numFmtId="0" fontId="15" fillId="0" borderId="10" xfId="0" applyFont="1" applyBorder="1" applyAlignment="1">
      <alignment horizontal="left" vertical="top" wrapText="1"/>
    </xf>
    <xf numFmtId="3" fontId="13" fillId="0" borderId="10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top" wrapText="1"/>
    </xf>
    <xf numFmtId="4" fontId="13" fillId="0" borderId="2" xfId="0" applyNumberFormat="1" applyFont="1" applyBorder="1" applyAlignment="1">
      <alignment horizontal="center" vertical="top" wrapText="1"/>
    </xf>
    <xf numFmtId="44" fontId="13" fillId="0" borderId="2" xfId="1" applyFont="1" applyFill="1" applyBorder="1" applyAlignment="1">
      <alignment horizontal="center" vertical="top" wrapText="1"/>
    </xf>
    <xf numFmtId="44" fontId="13" fillId="0" borderId="3" xfId="1" applyFont="1" applyFill="1" applyBorder="1" applyAlignment="1">
      <alignment horizontal="center" vertical="top" wrapText="1"/>
    </xf>
    <xf numFmtId="44" fontId="13" fillId="0" borderId="6" xfId="1" applyFont="1" applyBorder="1" applyAlignment="1">
      <alignment horizontal="center" vertical="center" wrapText="1"/>
    </xf>
    <xf numFmtId="44" fontId="13" fillId="0" borderId="8" xfId="1" applyFont="1" applyBorder="1" applyAlignment="1">
      <alignment horizontal="center" vertical="center" wrapText="1"/>
    </xf>
    <xf numFmtId="44" fontId="13" fillId="0" borderId="11" xfId="1" applyFont="1" applyBorder="1" applyAlignment="1">
      <alignment horizontal="center" vertical="center" wrapText="1"/>
    </xf>
    <xf numFmtId="44" fontId="13" fillId="0" borderId="5" xfId="1" applyFont="1" applyBorder="1" applyAlignment="1">
      <alignment horizontal="center" vertical="center" wrapText="1"/>
    </xf>
    <xf numFmtId="44" fontId="13" fillId="0" borderId="0" xfId="1" applyFont="1" applyBorder="1" applyAlignment="1">
      <alignment horizontal="center" vertical="center" wrapText="1"/>
    </xf>
    <xf numFmtId="44" fontId="13" fillId="0" borderId="10" xfId="1" applyFont="1" applyBorder="1" applyAlignment="1">
      <alignment horizontal="center" vertical="center" wrapText="1"/>
    </xf>
    <xf numFmtId="168" fontId="13" fillId="0" borderId="2" xfId="1" applyNumberFormat="1" applyFont="1" applyBorder="1" applyAlignment="1">
      <alignment horizontal="right" vertical="top" wrapText="1"/>
    </xf>
    <xf numFmtId="7" fontId="13" fillId="0" borderId="5" xfId="1" applyNumberFormat="1" applyFont="1" applyFill="1" applyBorder="1" applyAlignment="1">
      <alignment horizontal="right" vertical="top" wrapText="1"/>
    </xf>
    <xf numFmtId="7" fontId="13" fillId="0" borderId="0" xfId="1" applyNumberFormat="1" applyFont="1" applyFill="1" applyBorder="1" applyAlignment="1">
      <alignment horizontal="right" vertical="top" wrapText="1"/>
    </xf>
    <xf numFmtId="7" fontId="13" fillId="0" borderId="10" xfId="1" applyNumberFormat="1" applyFont="1" applyFill="1" applyBorder="1" applyAlignment="1">
      <alignment horizontal="right" vertical="top" wrapText="1"/>
    </xf>
    <xf numFmtId="168" fontId="13" fillId="0" borderId="5" xfId="1" applyNumberFormat="1" applyFont="1" applyBorder="1" applyAlignment="1">
      <alignment horizontal="right" vertical="top" wrapText="1"/>
    </xf>
    <xf numFmtId="44" fontId="13" fillId="0" borderId="5" xfId="1" applyFont="1" applyBorder="1" applyAlignment="1">
      <alignment horizontal="center" vertical="top" wrapText="1"/>
    </xf>
    <xf numFmtId="44" fontId="13" fillId="0" borderId="10" xfId="1" applyFont="1" applyBorder="1" applyAlignment="1">
      <alignment horizontal="center" vertical="top" wrapText="1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0" borderId="0" xfId="0" applyFont="1" applyAlignment="1">
      <alignment vertical="top"/>
    </xf>
    <xf numFmtId="44" fontId="15" fillId="0" borderId="5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>
      <alignment horizontal="center" vertical="center" wrapText="1"/>
    </xf>
    <xf numFmtId="44" fontId="8" fillId="3" borderId="13" xfId="1" applyFont="1" applyFill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44" fontId="13" fillId="0" borderId="2" xfId="1" applyFont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right" vertical="top"/>
    </xf>
    <xf numFmtId="44" fontId="2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0" fillId="0" borderId="9" xfId="0" applyBorder="1"/>
    <xf numFmtId="0" fontId="2" fillId="0" borderId="10" xfId="0" applyFont="1" applyBorder="1" applyAlignment="1">
      <alignment horizontal="right" vertical="top"/>
    </xf>
    <xf numFmtId="0" fontId="2" fillId="0" borderId="11" xfId="0" applyFont="1" applyBorder="1" applyAlignment="1">
      <alignment horizontal="right" vertical="top"/>
    </xf>
    <xf numFmtId="0" fontId="0" fillId="0" borderId="1" xfId="0" applyBorder="1"/>
    <xf numFmtId="44" fontId="2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13" fillId="4" borderId="2" xfId="0" applyFont="1" applyFill="1" applyBorder="1" applyAlignment="1">
      <alignment horizontal="justify" vertical="top" wrapText="1"/>
    </xf>
    <xf numFmtId="0" fontId="13" fillId="4" borderId="5" xfId="0" applyFont="1" applyFill="1" applyBorder="1" applyAlignment="1">
      <alignment horizontal="justify" vertical="top" wrapText="1"/>
    </xf>
    <xf numFmtId="0" fontId="13" fillId="4" borderId="0" xfId="0" applyFont="1" applyFill="1" applyAlignment="1">
      <alignment horizontal="justify" vertical="top" wrapText="1"/>
    </xf>
    <xf numFmtId="0" fontId="13" fillId="4" borderId="2" xfId="0" applyFont="1" applyFill="1" applyBorder="1" applyAlignment="1">
      <alignment vertical="top" wrapText="1"/>
    </xf>
    <xf numFmtId="0" fontId="13" fillId="4" borderId="0" xfId="0" applyFont="1" applyFill="1" applyAlignment="1">
      <alignment horizontal="justify" vertical="center" wrapText="1"/>
    </xf>
    <xf numFmtId="0" fontId="13" fillId="4" borderId="5" xfId="0" applyFont="1" applyFill="1" applyBorder="1" applyAlignment="1">
      <alignment horizontal="justify" vertical="center" wrapText="1"/>
    </xf>
    <xf numFmtId="0" fontId="13" fillId="7" borderId="10" xfId="0" applyFont="1" applyFill="1" applyBorder="1" applyAlignment="1">
      <alignment horizontal="justify" vertical="top" wrapText="1"/>
    </xf>
    <xf numFmtId="0" fontId="13" fillId="7" borderId="5" xfId="0" applyFont="1" applyFill="1" applyBorder="1" applyAlignment="1">
      <alignment horizontal="justify" vertical="top" wrapText="1"/>
    </xf>
    <xf numFmtId="0" fontId="13" fillId="7" borderId="0" xfId="0" applyFont="1" applyFill="1" applyAlignment="1">
      <alignment horizontal="justify" vertical="top" wrapText="1"/>
    </xf>
    <xf numFmtId="0" fontId="13" fillId="7" borderId="5" xfId="0" applyFont="1" applyFill="1" applyBorder="1" applyAlignment="1">
      <alignment horizontal="justify" vertical="center" wrapText="1"/>
    </xf>
    <xf numFmtId="0" fontId="13" fillId="7" borderId="0" xfId="0" applyFont="1" applyFill="1" applyAlignment="1">
      <alignment horizontal="justify" vertical="center" wrapText="1"/>
    </xf>
    <xf numFmtId="0" fontId="13" fillId="7" borderId="10" xfId="0" applyFont="1" applyFill="1" applyBorder="1" applyAlignment="1">
      <alignment horizontal="justify" vertical="center" wrapText="1"/>
    </xf>
    <xf numFmtId="0" fontId="13" fillId="3" borderId="5" xfId="0" applyFont="1" applyFill="1" applyBorder="1" applyAlignment="1">
      <alignment horizontal="justify" vertical="top" wrapText="1"/>
    </xf>
    <xf numFmtId="0" fontId="13" fillId="3" borderId="0" xfId="0" applyFont="1" applyFill="1" applyAlignment="1">
      <alignment horizontal="justify" vertical="top" wrapText="1"/>
    </xf>
    <xf numFmtId="0" fontId="13" fillId="3" borderId="0" xfId="0" applyFont="1" applyFill="1" applyAlignment="1">
      <alignment vertical="top" wrapText="1"/>
    </xf>
    <xf numFmtId="0" fontId="13" fillId="3" borderId="0" xfId="0" applyFont="1" applyFill="1" applyAlignment="1">
      <alignment horizontal="left" vertical="top" wrapText="1"/>
    </xf>
    <xf numFmtId="0" fontId="13" fillId="3" borderId="10" xfId="0" applyFont="1" applyFill="1" applyBorder="1" applyAlignment="1">
      <alignment horizontal="justify" vertical="top" wrapText="1"/>
    </xf>
    <xf numFmtId="0" fontId="13" fillId="3" borderId="5" xfId="0" applyFont="1" applyFill="1" applyBorder="1" applyAlignment="1">
      <alignment horizontal="justify" vertical="center" wrapText="1"/>
    </xf>
    <xf numFmtId="0" fontId="13" fillId="3" borderId="10" xfId="0" applyFont="1" applyFill="1" applyBorder="1" applyAlignment="1">
      <alignment horizontal="justify" vertical="center" wrapText="1"/>
    </xf>
    <xf numFmtId="0" fontId="13" fillId="3" borderId="2" xfId="0" applyFont="1" applyFill="1" applyBorder="1" applyAlignment="1">
      <alignment horizontal="justify" vertical="top" wrapText="1"/>
    </xf>
    <xf numFmtId="0" fontId="15" fillId="6" borderId="5" xfId="0" applyFont="1" applyFill="1" applyBorder="1" applyAlignment="1">
      <alignment vertical="top" wrapText="1"/>
    </xf>
    <xf numFmtId="0" fontId="15" fillId="6" borderId="0" xfId="0" applyFont="1" applyFill="1" applyAlignment="1">
      <alignment vertical="top" wrapText="1"/>
    </xf>
    <xf numFmtId="0" fontId="15" fillId="6" borderId="10" xfId="0" applyFont="1" applyFill="1" applyBorder="1" applyAlignment="1">
      <alignment vertical="top" wrapText="1"/>
    </xf>
    <xf numFmtId="0" fontId="13" fillId="6" borderId="5" xfId="0" applyFont="1" applyFill="1" applyBorder="1" applyAlignment="1">
      <alignment horizontal="left" vertical="top" wrapText="1"/>
    </xf>
    <xf numFmtId="0" fontId="15" fillId="6" borderId="0" xfId="0" applyFont="1" applyFill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justify" vertical="top" wrapText="1"/>
    </xf>
    <xf numFmtId="0" fontId="15" fillId="6" borderId="0" xfId="0" applyFont="1" applyFill="1" applyAlignment="1">
      <alignment horizontal="justify" vertical="top" wrapText="1"/>
    </xf>
    <xf numFmtId="0" fontId="1" fillId="0" borderId="0" xfId="0" applyFont="1"/>
    <xf numFmtId="44" fontId="5" fillId="0" borderId="6" xfId="0" applyNumberFormat="1" applyFont="1" applyBorder="1"/>
    <xf numFmtId="0" fontId="0" fillId="0" borderId="8" xfId="0" applyBorder="1"/>
    <xf numFmtId="0" fontId="13" fillId="4" borderId="5" xfId="0" applyFont="1" applyFill="1" applyBorder="1" applyAlignment="1">
      <alignment vertical="top" wrapText="1"/>
    </xf>
    <xf numFmtId="44" fontId="13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3" fillId="4" borderId="14" xfId="0" applyFont="1" applyFill="1" applyBorder="1" applyAlignment="1">
      <alignment horizontal="justify" vertical="top" wrapText="1"/>
    </xf>
    <xf numFmtId="0" fontId="13" fillId="0" borderId="14" xfId="0" applyFont="1" applyBorder="1" applyAlignment="1">
      <alignment horizontal="justify" vertical="top" wrapText="1"/>
    </xf>
    <xf numFmtId="3" fontId="0" fillId="0" borderId="0" xfId="0" applyNumberFormat="1" applyAlignment="1">
      <alignment vertical="top"/>
    </xf>
    <xf numFmtId="0" fontId="15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3" fontId="15" fillId="0" borderId="0" xfId="0" applyNumberFormat="1" applyFont="1" applyAlignment="1">
      <alignment vertical="top"/>
    </xf>
    <xf numFmtId="0" fontId="13" fillId="0" borderId="14" xfId="0" applyFont="1" applyBorder="1" applyAlignment="1">
      <alignment vertical="top"/>
    </xf>
    <xf numFmtId="0" fontId="12" fillId="0" borderId="15" xfId="0" applyFont="1" applyBorder="1" applyAlignment="1">
      <alignment vertical="top"/>
    </xf>
    <xf numFmtId="3" fontId="12" fillId="0" borderId="15" xfId="0" applyNumberFormat="1" applyFont="1" applyBorder="1" applyAlignment="1">
      <alignment horizontal="right" vertical="top"/>
    </xf>
    <xf numFmtId="0" fontId="12" fillId="0" borderId="15" xfId="0" applyFont="1" applyBorder="1" applyAlignment="1">
      <alignment horizontal="right" vertical="top"/>
    </xf>
    <xf numFmtId="4" fontId="13" fillId="0" borderId="14" xfId="0" applyNumberFormat="1" applyFont="1" applyBorder="1" applyAlignment="1">
      <alignment horizontal="center" vertical="top"/>
    </xf>
    <xf numFmtId="0" fontId="12" fillId="0" borderId="16" xfId="0" applyFont="1" applyBorder="1" applyAlignment="1">
      <alignment vertical="top"/>
    </xf>
    <xf numFmtId="3" fontId="13" fillId="0" borderId="15" xfId="0" applyNumberFormat="1" applyFont="1" applyBorder="1" applyAlignment="1">
      <alignment horizontal="right" vertical="top"/>
    </xf>
    <xf numFmtId="0" fontId="13" fillId="0" borderId="15" xfId="0" applyFont="1" applyBorder="1" applyAlignment="1">
      <alignment horizontal="right" vertical="top"/>
    </xf>
    <xf numFmtId="3" fontId="13" fillId="0" borderId="14" xfId="0" applyNumberFormat="1" applyFont="1" applyBorder="1" applyAlignment="1">
      <alignment horizontal="right" vertical="top"/>
    </xf>
    <xf numFmtId="44" fontId="13" fillId="0" borderId="14" xfId="0" applyNumberFormat="1" applyFont="1" applyBorder="1" applyAlignment="1">
      <alignment horizontal="right" vertical="top"/>
    </xf>
    <xf numFmtId="44" fontId="13" fillId="0" borderId="14" xfId="1" applyFont="1" applyBorder="1" applyAlignment="1">
      <alignment horizontal="center" vertical="top"/>
    </xf>
    <xf numFmtId="0" fontId="13" fillId="0" borderId="14" xfId="0" applyFont="1" applyBorder="1" applyAlignment="1">
      <alignment horizontal="right" vertical="top"/>
    </xf>
    <xf numFmtId="0" fontId="19" fillId="0" borderId="14" xfId="0" applyFont="1" applyBorder="1" applyAlignment="1">
      <alignment vertical="top"/>
    </xf>
    <xf numFmtId="0" fontId="13" fillId="0" borderId="14" xfId="0" applyFont="1" applyBorder="1" applyAlignment="1">
      <alignment vertical="top" wrapText="1"/>
    </xf>
    <xf numFmtId="0" fontId="15" fillId="0" borderId="14" xfId="0" applyFont="1" applyBorder="1" applyAlignment="1">
      <alignment vertical="top"/>
    </xf>
    <xf numFmtId="3" fontId="15" fillId="0" borderId="14" xfId="2" applyNumberFormat="1" applyFont="1" applyBorder="1" applyAlignment="1">
      <alignment horizontal="right" vertical="top"/>
    </xf>
    <xf numFmtId="44" fontId="13" fillId="0" borderId="14" xfId="1" applyFont="1" applyFill="1" applyBorder="1" applyAlignment="1">
      <alignment horizontal="center" vertical="top"/>
    </xf>
    <xf numFmtId="3" fontId="15" fillId="0" borderId="14" xfId="2" applyNumberFormat="1" applyFont="1" applyBorder="1" applyAlignment="1">
      <alignment vertical="top"/>
    </xf>
    <xf numFmtId="0" fontId="15" fillId="0" borderId="14" xfId="2" applyNumberFormat="1" applyFont="1" applyBorder="1" applyAlignment="1">
      <alignment horizontal="right" vertical="top"/>
    </xf>
    <xf numFmtId="44" fontId="13" fillId="0" borderId="14" xfId="1" applyFont="1" applyBorder="1" applyAlignment="1">
      <alignment horizontal="left" vertical="top"/>
    </xf>
    <xf numFmtId="3" fontId="15" fillId="0" borderId="14" xfId="2" applyNumberFormat="1" applyFont="1" applyFill="1" applyBorder="1" applyAlignment="1">
      <alignment horizontal="right" vertical="top"/>
    </xf>
    <xf numFmtId="44" fontId="13" fillId="0" borderId="14" xfId="1" applyFont="1" applyFill="1" applyBorder="1" applyAlignment="1">
      <alignment horizontal="left" vertical="top"/>
    </xf>
    <xf numFmtId="3" fontId="13" fillId="0" borderId="14" xfId="0" applyNumberFormat="1" applyFont="1" applyBorder="1" applyAlignment="1">
      <alignment vertical="top"/>
    </xf>
    <xf numFmtId="0" fontId="12" fillId="0" borderId="14" xfId="0" applyFont="1" applyBorder="1" applyAlignment="1">
      <alignment horizontal="center" vertical="top"/>
    </xf>
    <xf numFmtId="3" fontId="12" fillId="0" borderId="14" xfId="0" applyNumberFormat="1" applyFont="1" applyBorder="1" applyAlignment="1">
      <alignment vertical="top"/>
    </xf>
    <xf numFmtId="169" fontId="12" fillId="0" borderId="14" xfId="0" applyNumberFormat="1" applyFont="1" applyBorder="1" applyAlignment="1">
      <alignment vertical="top"/>
    </xf>
    <xf numFmtId="0" fontId="15" fillId="0" borderId="10" xfId="0" applyFont="1" applyBorder="1" applyAlignment="1">
      <alignment horizontal="right" vertical="top"/>
    </xf>
    <xf numFmtId="0" fontId="15" fillId="0" borderId="1" xfId="0" applyFont="1" applyBorder="1"/>
    <xf numFmtId="0" fontId="15" fillId="0" borderId="3" xfId="0" applyFont="1" applyBorder="1" applyAlignment="1">
      <alignment horizontal="right" vertical="top"/>
    </xf>
    <xf numFmtId="44" fontId="15" fillId="0" borderId="3" xfId="0" applyNumberFormat="1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/>
    </xf>
    <xf numFmtId="44" fontId="12" fillId="3" borderId="12" xfId="1" applyFont="1" applyFill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/>
    </xf>
    <xf numFmtId="0" fontId="2" fillId="0" borderId="7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4" fontId="11" fillId="3" borderId="12" xfId="0" applyNumberFormat="1" applyFont="1" applyFill="1" applyBorder="1" applyAlignment="1">
      <alignment horizontal="right" vertical="center"/>
    </xf>
    <xf numFmtId="168" fontId="13" fillId="0" borderId="2" xfId="1" applyNumberFormat="1" applyFont="1" applyFill="1" applyBorder="1" applyAlignment="1">
      <alignment horizontal="right" vertical="top" wrapText="1"/>
    </xf>
    <xf numFmtId="168" fontId="13" fillId="0" borderId="5" xfId="1" applyNumberFormat="1" applyFont="1" applyFill="1" applyBorder="1" applyAlignment="1">
      <alignment horizontal="right" vertical="center" wrapText="1"/>
    </xf>
    <xf numFmtId="168" fontId="13" fillId="0" borderId="10" xfId="1" applyNumberFormat="1" applyFont="1" applyFill="1" applyBorder="1" applyAlignment="1">
      <alignment horizontal="right" vertical="center" wrapText="1"/>
    </xf>
    <xf numFmtId="4" fontId="13" fillId="0" borderId="0" xfId="0" applyNumberFormat="1" applyFont="1" applyAlignment="1">
      <alignment horizontal="center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6" fillId="4" borderId="1" xfId="0" applyFont="1" applyFill="1" applyBorder="1"/>
    <xf numFmtId="0" fontId="13" fillId="4" borderId="7" xfId="0" applyFont="1" applyFill="1" applyBorder="1" applyAlignment="1">
      <alignment horizontal="justify" vertical="top" wrapText="1"/>
    </xf>
    <xf numFmtId="44" fontId="13" fillId="0" borderId="18" xfId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right" vertical="top"/>
    </xf>
    <xf numFmtId="44" fontId="5" fillId="4" borderId="19" xfId="0" applyNumberFormat="1" applyFont="1" applyFill="1" applyBorder="1"/>
    <xf numFmtId="0" fontId="16" fillId="5" borderId="1" xfId="0" applyFont="1" applyFill="1" applyBorder="1"/>
    <xf numFmtId="0" fontId="13" fillId="5" borderId="7" xfId="0" applyFont="1" applyFill="1" applyBorder="1" applyAlignment="1">
      <alignment horizontal="justify" vertical="top" wrapText="1"/>
    </xf>
    <xf numFmtId="44" fontId="0" fillId="0" borderId="18" xfId="0" applyNumberFormat="1" applyBorder="1"/>
    <xf numFmtId="0" fontId="13" fillId="5" borderId="7" xfId="0" applyFont="1" applyFill="1" applyBorder="1" applyAlignment="1">
      <alignment vertical="top" wrapText="1"/>
    </xf>
    <xf numFmtId="44" fontId="5" fillId="5" borderId="19" xfId="0" applyNumberFormat="1" applyFont="1" applyFill="1" applyBorder="1"/>
    <xf numFmtId="0" fontId="5" fillId="0" borderId="0" xfId="0" applyFont="1" applyAlignment="1">
      <alignment horizontal="right" vertical="top"/>
    </xf>
    <xf numFmtId="44" fontId="5" fillId="0" borderId="5" xfId="0" applyNumberFormat="1" applyFont="1" applyBorder="1"/>
    <xf numFmtId="0" fontId="16" fillId="6" borderId="1" xfId="0" applyFont="1" applyFill="1" applyBorder="1"/>
    <xf numFmtId="0" fontId="0" fillId="6" borderId="7" xfId="0" applyFill="1" applyBorder="1"/>
    <xf numFmtId="44" fontId="5" fillId="6" borderId="19" xfId="0" applyNumberFormat="1" applyFont="1" applyFill="1" applyBorder="1"/>
    <xf numFmtId="0" fontId="16" fillId="7" borderId="1" xfId="0" applyFont="1" applyFill="1" applyBorder="1"/>
    <xf numFmtId="0" fontId="13" fillId="7" borderId="20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44" fontId="5" fillId="7" borderId="19" xfId="0" applyNumberFormat="1" applyFont="1" applyFill="1" applyBorder="1"/>
    <xf numFmtId="0" fontId="5" fillId="4" borderId="17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6" borderId="17" xfId="0" applyFont="1" applyFill="1" applyBorder="1" applyAlignment="1">
      <alignment horizontal="center" vertical="top"/>
    </xf>
    <xf numFmtId="0" fontId="5" fillId="7" borderId="17" xfId="0" applyFont="1" applyFill="1" applyBorder="1" applyAlignment="1">
      <alignment horizontal="center" vertical="top"/>
    </xf>
    <xf numFmtId="0" fontId="15" fillId="0" borderId="4" xfId="0" applyFont="1" applyBorder="1"/>
    <xf numFmtId="44" fontId="15" fillId="0" borderId="6" xfId="0" applyNumberFormat="1" applyFont="1" applyBorder="1" applyAlignment="1">
      <alignment horizontal="right" vertical="top"/>
    </xf>
    <xf numFmtId="0" fontId="15" fillId="0" borderId="7" xfId="0" applyFont="1" applyBorder="1"/>
    <xf numFmtId="0" fontId="15" fillId="0" borderId="0" xfId="0" applyFont="1" applyAlignment="1">
      <alignment horizontal="right" vertical="top"/>
    </xf>
    <xf numFmtId="0" fontId="15" fillId="0" borderId="8" xfId="0" applyFont="1" applyBorder="1" applyAlignment="1">
      <alignment horizontal="right" vertical="top"/>
    </xf>
    <xf numFmtId="44" fontId="15" fillId="0" borderId="8" xfId="0" applyNumberFormat="1" applyFont="1" applyBorder="1" applyAlignment="1">
      <alignment horizontal="right" vertical="top"/>
    </xf>
    <xf numFmtId="0" fontId="15" fillId="0" borderId="9" xfId="0" applyFont="1" applyBorder="1"/>
    <xf numFmtId="0" fontId="15" fillId="0" borderId="11" xfId="0" applyFont="1" applyBorder="1" applyAlignment="1">
      <alignment horizontal="right" vertical="top"/>
    </xf>
    <xf numFmtId="0" fontId="15" fillId="0" borderId="6" xfId="0" applyFont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right" vertical="center"/>
    </xf>
    <xf numFmtId="4" fontId="20" fillId="3" borderId="3" xfId="0" applyNumberFormat="1" applyFont="1" applyFill="1" applyBorder="1" applyAlignment="1">
      <alignment horizontal="right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FE3E-E00C-4477-8D14-46E18F9D41E6}">
  <dimension ref="B1:L31"/>
  <sheetViews>
    <sheetView zoomScaleNormal="100" workbookViewId="0">
      <selection activeCell="C13" sqref="C13:C15"/>
    </sheetView>
  </sheetViews>
  <sheetFormatPr baseColWidth="10" defaultRowHeight="15" x14ac:dyDescent="0.25"/>
  <cols>
    <col min="2" max="2" width="19.5703125" customWidth="1"/>
    <col min="3" max="3" width="20.5703125" customWidth="1"/>
    <col min="4" max="4" width="38.140625" customWidth="1"/>
    <col min="5" max="5" width="36.140625" customWidth="1"/>
    <col min="6" max="6" width="39.5703125" customWidth="1"/>
    <col min="7" max="7" width="8.140625" bestFit="1" customWidth="1"/>
    <col min="8" max="8" width="15.5703125" customWidth="1"/>
    <col min="10" max="10" width="13.28515625" bestFit="1" customWidth="1"/>
    <col min="12" max="12" width="12" bestFit="1" customWidth="1"/>
  </cols>
  <sheetData>
    <row r="1" spans="2:12" ht="15.75" thickBot="1" x14ac:dyDescent="0.3"/>
    <row r="2" spans="2:12" ht="30" customHeight="1" thickBot="1" x14ac:dyDescent="0.3">
      <c r="B2" s="231" t="s">
        <v>114</v>
      </c>
      <c r="C2" s="232"/>
      <c r="D2" s="232"/>
      <c r="E2" s="232"/>
      <c r="F2" s="232"/>
      <c r="G2" s="232"/>
      <c r="H2" s="232"/>
      <c r="I2" s="232"/>
      <c r="J2" s="233"/>
    </row>
    <row r="3" spans="2:12" ht="45.75" thickBot="1" x14ac:dyDescent="0.3">
      <c r="B3" s="1" t="s">
        <v>2</v>
      </c>
      <c r="C3" s="2" t="s">
        <v>3</v>
      </c>
      <c r="D3" s="3" t="s">
        <v>4</v>
      </c>
      <c r="E3" s="4" t="s">
        <v>98</v>
      </c>
      <c r="F3" s="4" t="s">
        <v>0</v>
      </c>
      <c r="G3" s="4" t="s">
        <v>5</v>
      </c>
      <c r="H3" s="5" t="s">
        <v>182</v>
      </c>
      <c r="I3" s="14" t="s">
        <v>71</v>
      </c>
      <c r="J3" s="16" t="s">
        <v>91</v>
      </c>
      <c r="L3" s="17"/>
    </row>
    <row r="4" spans="2:12" ht="42.75" customHeight="1" x14ac:dyDescent="0.25">
      <c r="B4" s="234" t="s">
        <v>72</v>
      </c>
      <c r="C4" s="237" t="s">
        <v>73</v>
      </c>
      <c r="D4" s="133" t="s">
        <v>74</v>
      </c>
      <c r="E4" s="32" t="s">
        <v>90</v>
      </c>
      <c r="F4" s="31" t="s">
        <v>93</v>
      </c>
      <c r="G4" s="52">
        <f>34*0.15</f>
        <v>5.0999999999999996</v>
      </c>
      <c r="H4" s="53">
        <v>1</v>
      </c>
      <c r="I4" s="52">
        <v>133.94999999999999</v>
      </c>
      <c r="J4" s="54">
        <f t="shared" ref="J4:J15" si="0">G4*H4*I4</f>
        <v>683.14499999999987</v>
      </c>
      <c r="L4" s="18"/>
    </row>
    <row r="5" spans="2:12" x14ac:dyDescent="0.25">
      <c r="B5" s="235"/>
      <c r="C5" s="238"/>
      <c r="D5" s="134" t="s">
        <v>99</v>
      </c>
      <c r="E5" s="44" t="s">
        <v>101</v>
      </c>
      <c r="F5" s="45"/>
      <c r="G5" s="56">
        <v>132</v>
      </c>
      <c r="H5" s="57">
        <v>0.5</v>
      </c>
      <c r="I5" s="56">
        <v>2.98</v>
      </c>
      <c r="J5" s="58">
        <f t="shared" si="0"/>
        <v>196.68</v>
      </c>
      <c r="L5" s="18"/>
    </row>
    <row r="6" spans="2:12" ht="15.75" thickBot="1" x14ac:dyDescent="0.3">
      <c r="B6" s="236"/>
      <c r="C6" s="239"/>
      <c r="D6" s="135" t="s">
        <v>100</v>
      </c>
      <c r="E6" s="37" t="s">
        <v>102</v>
      </c>
      <c r="F6" s="50"/>
      <c r="G6" s="59">
        <v>176</v>
      </c>
      <c r="H6" s="60">
        <v>0.5</v>
      </c>
      <c r="I6" s="59">
        <v>1.92</v>
      </c>
      <c r="J6" s="61">
        <f t="shared" si="0"/>
        <v>168.95999999999998</v>
      </c>
      <c r="L6" s="18"/>
    </row>
    <row r="7" spans="2:12" x14ac:dyDescent="0.25">
      <c r="B7" s="234" t="s">
        <v>75</v>
      </c>
      <c r="C7" s="237" t="s">
        <v>76</v>
      </c>
      <c r="D7" s="133" t="s">
        <v>74</v>
      </c>
      <c r="E7" s="32" t="s">
        <v>103</v>
      </c>
      <c r="F7" s="31" t="s">
        <v>94</v>
      </c>
      <c r="G7" s="52">
        <f>7*0.15</f>
        <v>1.05</v>
      </c>
      <c r="H7" s="53">
        <v>1</v>
      </c>
      <c r="I7" s="62">
        <v>133.94999999999999</v>
      </c>
      <c r="J7" s="54">
        <f t="shared" si="0"/>
        <v>140.64750000000001</v>
      </c>
      <c r="L7" s="18"/>
    </row>
    <row r="8" spans="2:12" x14ac:dyDescent="0.25">
      <c r="B8" s="235"/>
      <c r="C8" s="238"/>
      <c r="D8" s="134" t="s">
        <v>99</v>
      </c>
      <c r="E8" s="44" t="s">
        <v>101</v>
      </c>
      <c r="F8" s="45"/>
      <c r="G8" s="56">
        <v>21</v>
      </c>
      <c r="H8" s="57">
        <v>0.5</v>
      </c>
      <c r="I8" s="63">
        <f>1.82+1.16</f>
        <v>2.98</v>
      </c>
      <c r="J8" s="58">
        <f t="shared" si="0"/>
        <v>31.29</v>
      </c>
      <c r="L8" s="18"/>
    </row>
    <row r="9" spans="2:12" ht="15.75" thickBot="1" x14ac:dyDescent="0.3">
      <c r="B9" s="236"/>
      <c r="C9" s="239"/>
      <c r="D9" s="135" t="s">
        <v>100</v>
      </c>
      <c r="E9" s="37" t="s">
        <v>102</v>
      </c>
      <c r="F9" s="50"/>
      <c r="G9" s="59">
        <v>35</v>
      </c>
      <c r="H9" s="60">
        <v>0.5</v>
      </c>
      <c r="I9" s="64">
        <f>0.76+1.16</f>
        <v>1.92</v>
      </c>
      <c r="J9" s="61">
        <f t="shared" si="0"/>
        <v>33.6</v>
      </c>
      <c r="L9" s="18"/>
    </row>
    <row r="10" spans="2:12" x14ac:dyDescent="0.25">
      <c r="B10" s="234" t="s">
        <v>77</v>
      </c>
      <c r="C10" s="237" t="s">
        <v>78</v>
      </c>
      <c r="D10" s="136" t="s">
        <v>79</v>
      </c>
      <c r="E10" s="65" t="s">
        <v>80</v>
      </c>
      <c r="F10" s="31" t="s">
        <v>95</v>
      </c>
      <c r="G10" s="52">
        <f>3*0.15</f>
        <v>0.44999999999999996</v>
      </c>
      <c r="H10" s="53">
        <v>1</v>
      </c>
      <c r="I10" s="62">
        <v>133.94999999999999</v>
      </c>
      <c r="J10" s="54">
        <f t="shared" si="0"/>
        <v>60.277499999999989</v>
      </c>
      <c r="L10" s="18"/>
    </row>
    <row r="11" spans="2:12" x14ac:dyDescent="0.25">
      <c r="B11" s="235"/>
      <c r="C11" s="238"/>
      <c r="D11" s="137" t="s">
        <v>81</v>
      </c>
      <c r="E11" s="66"/>
      <c r="F11" s="45" t="s">
        <v>190</v>
      </c>
      <c r="G11" s="56">
        <v>36</v>
      </c>
      <c r="H11" s="67">
        <v>1</v>
      </c>
      <c r="I11" s="63">
        <v>1.43</v>
      </c>
      <c r="J11" s="58">
        <f t="shared" si="0"/>
        <v>51.48</v>
      </c>
      <c r="L11" s="18"/>
    </row>
    <row r="12" spans="2:12" ht="15.75" thickBot="1" x14ac:dyDescent="0.3">
      <c r="B12" s="236"/>
      <c r="C12" s="239"/>
      <c r="D12" s="138" t="s">
        <v>82</v>
      </c>
      <c r="E12" s="68" t="s">
        <v>83</v>
      </c>
      <c r="F12" s="50"/>
      <c r="G12" s="59">
        <v>36</v>
      </c>
      <c r="H12" s="69">
        <v>1</v>
      </c>
      <c r="I12" s="64">
        <v>0.52</v>
      </c>
      <c r="J12" s="61">
        <f t="shared" si="0"/>
        <v>18.72</v>
      </c>
      <c r="L12" s="18"/>
    </row>
    <row r="13" spans="2:12" x14ac:dyDescent="0.25">
      <c r="B13" s="234" t="s">
        <v>84</v>
      </c>
      <c r="C13" s="237" t="s">
        <v>85</v>
      </c>
      <c r="D13" s="139" t="s">
        <v>23</v>
      </c>
      <c r="E13" s="32" t="s">
        <v>86</v>
      </c>
      <c r="F13" s="31" t="s">
        <v>96</v>
      </c>
      <c r="G13" s="52">
        <v>1</v>
      </c>
      <c r="H13" s="53">
        <v>1</v>
      </c>
      <c r="I13" s="62">
        <v>27.52</v>
      </c>
      <c r="J13" s="54">
        <f t="shared" si="0"/>
        <v>27.52</v>
      </c>
      <c r="L13" s="18"/>
    </row>
    <row r="14" spans="2:12" x14ac:dyDescent="0.25">
      <c r="B14" s="235"/>
      <c r="C14" s="238"/>
      <c r="D14" s="140" t="s">
        <v>104</v>
      </c>
      <c r="E14" s="44" t="s">
        <v>87</v>
      </c>
      <c r="F14" s="45"/>
      <c r="G14" s="56">
        <v>100</v>
      </c>
      <c r="H14" s="67">
        <v>2</v>
      </c>
      <c r="I14" s="63">
        <v>1.43</v>
      </c>
      <c r="J14" s="58">
        <f t="shared" si="0"/>
        <v>286</v>
      </c>
      <c r="L14" s="18"/>
    </row>
    <row r="15" spans="2:12" ht="15.75" thickBot="1" x14ac:dyDescent="0.3">
      <c r="B15" s="236"/>
      <c r="C15" s="239"/>
      <c r="D15" s="138" t="s">
        <v>88</v>
      </c>
      <c r="E15" s="37" t="s">
        <v>89</v>
      </c>
      <c r="F15" s="50"/>
      <c r="G15" s="59">
        <v>100</v>
      </c>
      <c r="H15" s="69">
        <v>4</v>
      </c>
      <c r="I15" s="64">
        <v>1.43</v>
      </c>
      <c r="J15" s="61">
        <f t="shared" si="0"/>
        <v>572</v>
      </c>
      <c r="L15" s="18"/>
    </row>
    <row r="16" spans="2:12" ht="15.75" thickBot="1" x14ac:dyDescent="0.3">
      <c r="B16" s="6"/>
      <c r="C16" s="7"/>
      <c r="D16" s="9"/>
      <c r="E16" s="10"/>
      <c r="F16" s="10"/>
      <c r="G16" s="10"/>
      <c r="H16" s="15"/>
      <c r="I16" s="27" t="s">
        <v>92</v>
      </c>
      <c r="J16" s="26">
        <f>SUM(J4:J15)</f>
        <v>2270.3199999999997</v>
      </c>
      <c r="L16" s="18"/>
    </row>
    <row r="17" spans="2:12" x14ac:dyDescent="0.25">
      <c r="B17" s="6"/>
      <c r="C17" s="7"/>
      <c r="D17" s="8"/>
      <c r="E17" s="6"/>
      <c r="F17" s="6"/>
      <c r="G17" s="6"/>
      <c r="H17" s="12"/>
      <c r="I17" s="11"/>
      <c r="J17" s="13"/>
      <c r="L17" s="18"/>
    </row>
    <row r="18" spans="2:12" x14ac:dyDescent="0.25">
      <c r="B18" s="6"/>
      <c r="C18" s="7"/>
      <c r="D18" s="8"/>
      <c r="E18" s="8"/>
      <c r="F18" s="8"/>
      <c r="G18" s="8"/>
      <c r="H18" s="19"/>
      <c r="I18" s="20"/>
      <c r="J18" s="21"/>
      <c r="L18" s="18"/>
    </row>
    <row r="19" spans="2:12" ht="15.75" thickBot="1" x14ac:dyDescent="0.3"/>
    <row r="20" spans="2:12" x14ac:dyDescent="0.25">
      <c r="H20" s="100"/>
      <c r="I20" s="101"/>
      <c r="J20" s="102"/>
    </row>
    <row r="21" spans="2:12" x14ac:dyDescent="0.25">
      <c r="H21" s="103"/>
      <c r="I21" s="104" t="s">
        <v>92</v>
      </c>
      <c r="J21" s="105">
        <f>J16</f>
        <v>2270.3199999999997</v>
      </c>
    </row>
    <row r="22" spans="2:12" x14ac:dyDescent="0.25">
      <c r="H22" s="103"/>
      <c r="I22" s="104"/>
      <c r="J22" s="106"/>
    </row>
    <row r="23" spans="2:12" x14ac:dyDescent="0.25">
      <c r="H23" s="103"/>
      <c r="I23" s="104" t="s">
        <v>185</v>
      </c>
      <c r="J23" s="105">
        <f>(J21*1.13)-J21</f>
        <v>295.14159999999993</v>
      </c>
    </row>
    <row r="24" spans="2:12" x14ac:dyDescent="0.25">
      <c r="H24" s="103"/>
      <c r="I24" s="104"/>
      <c r="J24" s="106"/>
    </row>
    <row r="25" spans="2:12" x14ac:dyDescent="0.25">
      <c r="H25" s="103"/>
      <c r="I25" s="104" t="s">
        <v>186</v>
      </c>
      <c r="J25" s="105">
        <f>(J21*1.06)-J21</f>
        <v>136.2192</v>
      </c>
    </row>
    <row r="26" spans="2:12" ht="15.75" thickBot="1" x14ac:dyDescent="0.3">
      <c r="H26" s="103"/>
      <c r="I26" s="104"/>
      <c r="J26" s="106"/>
    </row>
    <row r="27" spans="2:12" ht="15.75" thickBot="1" x14ac:dyDescent="0.3">
      <c r="H27" s="110"/>
      <c r="I27" s="112" t="s">
        <v>187</v>
      </c>
      <c r="J27" s="111">
        <f>SUM(J21:J26)</f>
        <v>2701.6807999999996</v>
      </c>
    </row>
    <row r="28" spans="2:12" x14ac:dyDescent="0.25">
      <c r="H28" s="103"/>
      <c r="I28" s="104"/>
      <c r="J28" s="106"/>
    </row>
    <row r="29" spans="2:12" x14ac:dyDescent="0.25">
      <c r="H29" s="103"/>
      <c r="I29" s="104" t="s">
        <v>188</v>
      </c>
      <c r="J29" s="105">
        <f>J31-J27</f>
        <v>567.35296799999969</v>
      </c>
    </row>
    <row r="30" spans="2:12" ht="15.75" thickBot="1" x14ac:dyDescent="0.3">
      <c r="H30" s="107"/>
      <c r="I30" s="108"/>
      <c r="J30" s="109"/>
    </row>
    <row r="31" spans="2:12" ht="15.75" thickBot="1" x14ac:dyDescent="0.3">
      <c r="H31" s="240" t="s">
        <v>189</v>
      </c>
      <c r="I31" s="241"/>
      <c r="J31" s="28">
        <f>J27*1.21</f>
        <v>3269.0337679999993</v>
      </c>
    </row>
  </sheetData>
  <sheetProtection algorithmName="SHA-512" hashValue="6+wGo/E16Wj95XvrntF6l1+nFLAW21fvdLWN/aZEgWmHNScNcdCibFUVls+NA3NwJJIscat4ov00IQcBu81keA==" saltValue="NFlQmJLJ6hoZQxlV9/lrbA==" spinCount="100000" sheet="1" objects="1" scenarios="1"/>
  <mergeCells count="10">
    <mergeCell ref="H31:I31"/>
    <mergeCell ref="B10:B12"/>
    <mergeCell ref="C10:C12"/>
    <mergeCell ref="B13:B15"/>
    <mergeCell ref="C13:C15"/>
    <mergeCell ref="B2:J2"/>
    <mergeCell ref="B4:B6"/>
    <mergeCell ref="C4:C6"/>
    <mergeCell ref="B7:B9"/>
    <mergeCell ref="C7:C9"/>
  </mergeCells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5E88-A99C-4D1E-A8DE-4B423909E3F7}">
  <dimension ref="B1:J91"/>
  <sheetViews>
    <sheetView tabSelected="1" zoomScaleNormal="100" workbookViewId="0">
      <selection activeCell="I4" sqref="I4"/>
    </sheetView>
  </sheetViews>
  <sheetFormatPr baseColWidth="10" defaultRowHeight="15" x14ac:dyDescent="0.25"/>
  <cols>
    <col min="2" max="2" width="19.5703125" customWidth="1"/>
    <col min="3" max="3" width="20.5703125" customWidth="1"/>
    <col min="4" max="4" width="38.140625" customWidth="1"/>
    <col min="5" max="5" width="36.140625" customWidth="1"/>
    <col min="6" max="6" width="39.5703125" customWidth="1"/>
    <col min="7" max="7" width="8.140625" bestFit="1" customWidth="1"/>
    <col min="8" max="8" width="15.5703125" customWidth="1"/>
    <col min="10" max="10" width="13.28515625" bestFit="1" customWidth="1"/>
  </cols>
  <sheetData>
    <row r="1" spans="2:10" ht="15.75" thickBot="1" x14ac:dyDescent="0.3"/>
    <row r="2" spans="2:10" ht="30" customHeight="1" thickBot="1" x14ac:dyDescent="0.3">
      <c r="B2" s="231" t="s">
        <v>1</v>
      </c>
      <c r="C2" s="232"/>
      <c r="D2" s="232"/>
      <c r="E2" s="232"/>
      <c r="F2" s="232"/>
      <c r="G2" s="232"/>
      <c r="H2" s="232"/>
      <c r="I2" s="232"/>
      <c r="J2" s="233"/>
    </row>
    <row r="3" spans="2:10" ht="45.75" thickBot="1" x14ac:dyDescent="0.3">
      <c r="B3" s="1" t="s">
        <v>2</v>
      </c>
      <c r="C3" s="2" t="s">
        <v>3</v>
      </c>
      <c r="D3" s="3" t="s">
        <v>4</v>
      </c>
      <c r="E3" s="4" t="s">
        <v>98</v>
      </c>
      <c r="F3" s="4" t="s">
        <v>0</v>
      </c>
      <c r="G3" s="4" t="s">
        <v>5</v>
      </c>
      <c r="H3" s="5" t="s">
        <v>182</v>
      </c>
      <c r="I3" s="14" t="s">
        <v>71</v>
      </c>
      <c r="J3" s="16" t="s">
        <v>91</v>
      </c>
    </row>
    <row r="4" spans="2:10" ht="25.5" x14ac:dyDescent="0.25">
      <c r="B4" s="246" t="s">
        <v>7</v>
      </c>
      <c r="C4" s="248" t="s">
        <v>8</v>
      </c>
      <c r="D4" s="114" t="s">
        <v>6</v>
      </c>
      <c r="E4" s="32" t="s">
        <v>127</v>
      </c>
      <c r="F4" s="32" t="s">
        <v>10</v>
      </c>
      <c r="G4" s="33">
        <v>1306</v>
      </c>
      <c r="H4" s="34">
        <v>4</v>
      </c>
      <c r="I4" s="35">
        <v>0.44</v>
      </c>
      <c r="J4" s="36">
        <f>G4*H4*I4</f>
        <v>2298.56</v>
      </c>
    </row>
    <row r="5" spans="2:10" ht="26.25" thickBot="1" x14ac:dyDescent="0.3">
      <c r="B5" s="247"/>
      <c r="C5" s="249"/>
      <c r="D5" s="119" t="s">
        <v>13</v>
      </c>
      <c r="E5" s="37" t="s">
        <v>126</v>
      </c>
      <c r="F5" s="37" t="s">
        <v>12</v>
      </c>
      <c r="G5" s="38">
        <v>9</v>
      </c>
      <c r="H5" s="39">
        <v>1</v>
      </c>
      <c r="I5" s="40">
        <v>62.35</v>
      </c>
      <c r="J5" s="41">
        <f t="shared" ref="J5:J36" si="0">G5*H5*I5</f>
        <v>561.15</v>
      </c>
    </row>
    <row r="6" spans="2:10" ht="15" customHeight="1" x14ac:dyDescent="0.25">
      <c r="B6" s="246" t="s">
        <v>14</v>
      </c>
      <c r="C6" s="248" t="s">
        <v>15</v>
      </c>
      <c r="D6" s="120" t="s">
        <v>16</v>
      </c>
      <c r="E6" s="32" t="s">
        <v>87</v>
      </c>
      <c r="F6" s="31" t="s">
        <v>105</v>
      </c>
      <c r="G6" s="33">
        <v>330</v>
      </c>
      <c r="H6" s="34">
        <v>2</v>
      </c>
      <c r="I6" s="35">
        <v>1.43</v>
      </c>
      <c r="J6" s="42">
        <f t="shared" si="0"/>
        <v>943.8</v>
      </c>
    </row>
    <row r="7" spans="2:10" ht="38.25" x14ac:dyDescent="0.25">
      <c r="B7" s="255"/>
      <c r="C7" s="256"/>
      <c r="D7" s="121" t="s">
        <v>11</v>
      </c>
      <c r="E7" s="44" t="s">
        <v>129</v>
      </c>
      <c r="F7" s="45" t="s">
        <v>106</v>
      </c>
      <c r="G7" s="46">
        <v>13</v>
      </c>
      <c r="H7" s="47">
        <v>18</v>
      </c>
      <c r="I7" s="48">
        <v>1.27</v>
      </c>
      <c r="J7" s="49">
        <f t="shared" si="0"/>
        <v>297.18</v>
      </c>
    </row>
    <row r="8" spans="2:10" ht="31.5" customHeight="1" thickBot="1" x14ac:dyDescent="0.3">
      <c r="B8" s="247"/>
      <c r="C8" s="249"/>
      <c r="D8" s="119" t="s">
        <v>17</v>
      </c>
      <c r="E8" s="37" t="s">
        <v>87</v>
      </c>
      <c r="F8" s="50" t="s">
        <v>107</v>
      </c>
      <c r="G8" s="38">
        <v>10</v>
      </c>
      <c r="H8" s="39">
        <v>2</v>
      </c>
      <c r="I8" s="40">
        <v>2</v>
      </c>
      <c r="J8" s="41">
        <f t="shared" si="0"/>
        <v>40</v>
      </c>
    </row>
    <row r="9" spans="2:10" x14ac:dyDescent="0.25">
      <c r="B9" s="246" t="s">
        <v>19</v>
      </c>
      <c r="C9" s="248" t="s">
        <v>20</v>
      </c>
      <c r="D9" s="120" t="s">
        <v>109</v>
      </c>
      <c r="E9" s="32" t="s">
        <v>87</v>
      </c>
      <c r="F9" s="244" t="s">
        <v>21</v>
      </c>
      <c r="G9" s="33">
        <v>19</v>
      </c>
      <c r="H9" s="34">
        <v>2</v>
      </c>
      <c r="I9" s="35">
        <v>1.43</v>
      </c>
      <c r="J9" s="42">
        <f t="shared" si="0"/>
        <v>54.339999999999996</v>
      </c>
    </row>
    <row r="10" spans="2:10" x14ac:dyDescent="0.25">
      <c r="B10" s="255"/>
      <c r="C10" s="256"/>
      <c r="D10" s="121" t="s">
        <v>11</v>
      </c>
      <c r="E10" s="44" t="s">
        <v>127</v>
      </c>
      <c r="F10" s="251"/>
      <c r="G10" s="46">
        <v>3</v>
      </c>
      <c r="H10" s="47">
        <v>4</v>
      </c>
      <c r="I10" s="48">
        <v>1.29</v>
      </c>
      <c r="J10" s="49">
        <f t="shared" si="0"/>
        <v>15.48</v>
      </c>
    </row>
    <row r="11" spans="2:10" ht="15.75" thickBot="1" x14ac:dyDescent="0.3">
      <c r="B11" s="247"/>
      <c r="C11" s="249"/>
      <c r="D11" s="119" t="s">
        <v>110</v>
      </c>
      <c r="E11" s="37" t="s">
        <v>87</v>
      </c>
      <c r="F11" s="245"/>
      <c r="G11" s="38">
        <v>5</v>
      </c>
      <c r="H11" s="39">
        <v>2</v>
      </c>
      <c r="I11" s="40">
        <v>2</v>
      </c>
      <c r="J11" s="41">
        <f t="shared" si="0"/>
        <v>20</v>
      </c>
    </row>
    <row r="12" spans="2:10" x14ac:dyDescent="0.25">
      <c r="B12" s="246" t="s">
        <v>25</v>
      </c>
      <c r="C12" s="248" t="s">
        <v>26</v>
      </c>
      <c r="D12" s="120" t="s">
        <v>109</v>
      </c>
      <c r="E12" s="32" t="s">
        <v>87</v>
      </c>
      <c r="F12" s="244" t="s">
        <v>27</v>
      </c>
      <c r="G12" s="33">
        <v>5.8</v>
      </c>
      <c r="H12" s="34">
        <v>2</v>
      </c>
      <c r="I12" s="35">
        <v>1.43</v>
      </c>
      <c r="J12" s="42">
        <f t="shared" si="0"/>
        <v>16.587999999999997</v>
      </c>
    </row>
    <row r="13" spans="2:10" x14ac:dyDescent="0.25">
      <c r="B13" s="255"/>
      <c r="C13" s="256"/>
      <c r="D13" s="121" t="s">
        <v>111</v>
      </c>
      <c r="E13" s="44" t="s">
        <v>127</v>
      </c>
      <c r="F13" s="251"/>
      <c r="G13" s="46">
        <v>3</v>
      </c>
      <c r="H13" s="47">
        <v>4</v>
      </c>
      <c r="I13" s="48">
        <v>1.29</v>
      </c>
      <c r="J13" s="49">
        <f t="shared" si="0"/>
        <v>15.48</v>
      </c>
    </row>
    <row r="14" spans="2:10" ht="15.75" thickBot="1" x14ac:dyDescent="0.3">
      <c r="B14" s="247"/>
      <c r="C14" s="249"/>
      <c r="D14" s="119" t="s">
        <v>110</v>
      </c>
      <c r="E14" s="37" t="s">
        <v>87</v>
      </c>
      <c r="F14" s="245"/>
      <c r="G14" s="38">
        <v>2</v>
      </c>
      <c r="H14" s="39">
        <v>2</v>
      </c>
      <c r="I14" s="40">
        <v>2</v>
      </c>
      <c r="J14" s="41">
        <f t="shared" si="0"/>
        <v>8</v>
      </c>
    </row>
    <row r="15" spans="2:10" ht="25.5" x14ac:dyDescent="0.25">
      <c r="B15" s="246" t="s">
        <v>31</v>
      </c>
      <c r="C15" s="248" t="s">
        <v>32</v>
      </c>
      <c r="D15" s="114" t="s">
        <v>18</v>
      </c>
      <c r="E15" s="44" t="s">
        <v>184</v>
      </c>
      <c r="F15" s="244" t="s">
        <v>33</v>
      </c>
      <c r="G15" s="33">
        <v>32</v>
      </c>
      <c r="H15" s="34">
        <v>12</v>
      </c>
      <c r="I15" s="35">
        <v>0.12</v>
      </c>
      <c r="J15" s="42">
        <f t="shared" si="0"/>
        <v>46.08</v>
      </c>
    </row>
    <row r="16" spans="2:10" ht="25.5" x14ac:dyDescent="0.25">
      <c r="B16" s="255"/>
      <c r="C16" s="256"/>
      <c r="D16" s="121" t="s">
        <v>22</v>
      </c>
      <c r="E16" s="44" t="s">
        <v>126</v>
      </c>
      <c r="F16" s="251"/>
      <c r="G16" s="46">
        <v>1</v>
      </c>
      <c r="H16" s="47">
        <v>1</v>
      </c>
      <c r="I16" s="48">
        <v>85.29</v>
      </c>
      <c r="J16" s="49">
        <f t="shared" si="0"/>
        <v>85.29</v>
      </c>
    </row>
    <row r="17" spans="2:10" x14ac:dyDescent="0.25">
      <c r="B17" s="255"/>
      <c r="C17" s="256"/>
      <c r="D17" s="121" t="s">
        <v>112</v>
      </c>
      <c r="E17" s="44" t="s">
        <v>87</v>
      </c>
      <c r="F17" s="251"/>
      <c r="G17" s="46">
        <v>5</v>
      </c>
      <c r="H17" s="47">
        <v>2</v>
      </c>
      <c r="I17" s="48">
        <v>2</v>
      </c>
      <c r="J17" s="49">
        <f t="shared" si="0"/>
        <v>20</v>
      </c>
    </row>
    <row r="18" spans="2:10" ht="15.75" thickBot="1" x14ac:dyDescent="0.3">
      <c r="B18" s="255"/>
      <c r="C18" s="256"/>
      <c r="D18" s="121" t="s">
        <v>23</v>
      </c>
      <c r="E18" s="37" t="s">
        <v>128</v>
      </c>
      <c r="F18" s="251"/>
      <c r="G18" s="46">
        <v>1</v>
      </c>
      <c r="H18" s="47">
        <v>1</v>
      </c>
      <c r="I18" s="48">
        <v>27.42</v>
      </c>
      <c r="J18" s="49">
        <f t="shared" si="0"/>
        <v>27.42</v>
      </c>
    </row>
    <row r="19" spans="2:10" ht="25.5" x14ac:dyDescent="0.25">
      <c r="B19" s="246" t="s">
        <v>35</v>
      </c>
      <c r="C19" s="248" t="s">
        <v>36</v>
      </c>
      <c r="D19" s="114" t="s">
        <v>18</v>
      </c>
      <c r="E19" s="44" t="s">
        <v>184</v>
      </c>
      <c r="F19" s="244" t="s">
        <v>37</v>
      </c>
      <c r="G19" s="33">
        <v>70</v>
      </c>
      <c r="H19" s="34">
        <v>12</v>
      </c>
      <c r="I19" s="35">
        <v>0.12</v>
      </c>
      <c r="J19" s="42">
        <f t="shared" si="0"/>
        <v>100.8</v>
      </c>
    </row>
    <row r="20" spans="2:10" x14ac:dyDescent="0.25">
      <c r="B20" s="255"/>
      <c r="C20" s="256"/>
      <c r="D20" s="121" t="s">
        <v>17</v>
      </c>
      <c r="E20" s="44" t="s">
        <v>87</v>
      </c>
      <c r="F20" s="251"/>
      <c r="G20" s="46">
        <v>10</v>
      </c>
      <c r="H20" s="47">
        <v>2</v>
      </c>
      <c r="I20" s="48">
        <v>2</v>
      </c>
      <c r="J20" s="49">
        <f t="shared" si="0"/>
        <v>40</v>
      </c>
    </row>
    <row r="21" spans="2:10" x14ac:dyDescent="0.25">
      <c r="B21" s="255"/>
      <c r="C21" s="256"/>
      <c r="D21" s="121" t="s">
        <v>109</v>
      </c>
      <c r="E21" s="44" t="s">
        <v>87</v>
      </c>
      <c r="F21" s="251"/>
      <c r="G21" s="46">
        <v>70</v>
      </c>
      <c r="H21" s="47">
        <v>2</v>
      </c>
      <c r="I21" s="48">
        <v>1.43</v>
      </c>
      <c r="J21" s="49">
        <f t="shared" si="0"/>
        <v>200.2</v>
      </c>
    </row>
    <row r="22" spans="2:10" x14ac:dyDescent="0.25">
      <c r="B22" s="255"/>
      <c r="C22" s="256"/>
      <c r="D22" s="121" t="s">
        <v>111</v>
      </c>
      <c r="E22" s="44" t="s">
        <v>127</v>
      </c>
      <c r="F22" s="251"/>
      <c r="G22" s="46">
        <v>6</v>
      </c>
      <c r="H22" s="47">
        <v>4</v>
      </c>
      <c r="I22" s="48">
        <v>1.29</v>
      </c>
      <c r="J22" s="49">
        <f t="shared" si="0"/>
        <v>30.96</v>
      </c>
    </row>
    <row r="23" spans="2:10" ht="15.75" thickBot="1" x14ac:dyDescent="0.3">
      <c r="B23" s="247"/>
      <c r="C23" s="249"/>
      <c r="D23" s="119" t="s">
        <v>113</v>
      </c>
      <c r="E23" s="37" t="s">
        <v>128</v>
      </c>
      <c r="F23" s="245"/>
      <c r="G23" s="38">
        <v>1</v>
      </c>
      <c r="H23" s="39">
        <v>1</v>
      </c>
      <c r="I23" s="40">
        <v>27.42</v>
      </c>
      <c r="J23" s="41">
        <f t="shared" si="0"/>
        <v>27.42</v>
      </c>
    </row>
    <row r="24" spans="2:10" x14ac:dyDescent="0.25">
      <c r="B24" s="246" t="s">
        <v>38</v>
      </c>
      <c r="C24" s="248" t="s">
        <v>39</v>
      </c>
      <c r="D24" s="121" t="s">
        <v>104</v>
      </c>
      <c r="E24" s="44" t="s">
        <v>87</v>
      </c>
      <c r="F24" s="44"/>
      <c r="G24" s="46">
        <v>27</v>
      </c>
      <c r="H24" s="47">
        <v>2</v>
      </c>
      <c r="I24" s="48">
        <v>1.43</v>
      </c>
      <c r="J24" s="42">
        <f t="shared" si="0"/>
        <v>77.22</v>
      </c>
    </row>
    <row r="25" spans="2:10" x14ac:dyDescent="0.25">
      <c r="B25" s="255"/>
      <c r="C25" s="256"/>
      <c r="D25" s="121" t="s">
        <v>24</v>
      </c>
      <c r="E25" s="44" t="s">
        <v>124</v>
      </c>
      <c r="F25" s="44"/>
      <c r="G25" s="46">
        <v>7.5</v>
      </c>
      <c r="H25" s="47">
        <v>3</v>
      </c>
      <c r="I25" s="48">
        <v>1.29</v>
      </c>
      <c r="J25" s="49">
        <f t="shared" si="0"/>
        <v>29.025000000000002</v>
      </c>
    </row>
    <row r="26" spans="2:10" ht="15.75" thickBot="1" x14ac:dyDescent="0.3">
      <c r="B26" s="247"/>
      <c r="C26" s="249"/>
      <c r="D26" s="119" t="s">
        <v>108</v>
      </c>
      <c r="E26" s="37" t="s">
        <v>124</v>
      </c>
      <c r="F26" s="37"/>
      <c r="G26" s="38">
        <v>100</v>
      </c>
      <c r="H26" s="39">
        <v>3</v>
      </c>
      <c r="I26" s="40">
        <f>0.15+0.44</f>
        <v>0.59</v>
      </c>
      <c r="J26" s="41">
        <f t="shared" si="0"/>
        <v>177</v>
      </c>
    </row>
    <row r="27" spans="2:10" ht="25.5" x14ac:dyDescent="0.25">
      <c r="B27" s="246" t="s">
        <v>40</v>
      </c>
      <c r="C27" s="248" t="s">
        <v>41</v>
      </c>
      <c r="D27" s="114" t="s">
        <v>18</v>
      </c>
      <c r="E27" s="44" t="s">
        <v>184</v>
      </c>
      <c r="F27" s="244" t="s">
        <v>42</v>
      </c>
      <c r="G27" s="33">
        <v>20</v>
      </c>
      <c r="H27" s="34">
        <v>12</v>
      </c>
      <c r="I27" s="35">
        <v>0.12</v>
      </c>
      <c r="J27" s="42">
        <f t="shared" si="0"/>
        <v>28.799999999999997</v>
      </c>
    </row>
    <row r="28" spans="2:10" ht="26.25" thickBot="1" x14ac:dyDescent="0.3">
      <c r="B28" s="247"/>
      <c r="C28" s="249"/>
      <c r="D28" s="119" t="s">
        <v>28</v>
      </c>
      <c r="E28" s="37" t="s">
        <v>126</v>
      </c>
      <c r="F28" s="245"/>
      <c r="G28" s="38">
        <v>1</v>
      </c>
      <c r="H28" s="39">
        <v>1</v>
      </c>
      <c r="I28" s="40">
        <v>85.29</v>
      </c>
      <c r="J28" s="41">
        <f t="shared" si="0"/>
        <v>85.29</v>
      </c>
    </row>
    <row r="29" spans="2:10" ht="25.5" x14ac:dyDescent="0.25">
      <c r="B29" s="255" t="s">
        <v>43</v>
      </c>
      <c r="C29" s="256" t="s">
        <v>44</v>
      </c>
      <c r="D29" s="115" t="s">
        <v>18</v>
      </c>
      <c r="E29" s="44" t="s">
        <v>184</v>
      </c>
      <c r="F29" s="251" t="s">
        <v>45</v>
      </c>
      <c r="G29" s="46">
        <v>27</v>
      </c>
      <c r="H29" s="47">
        <v>12</v>
      </c>
      <c r="I29" s="48">
        <v>0.12</v>
      </c>
      <c r="J29" s="49">
        <f t="shared" si="0"/>
        <v>38.879999999999995</v>
      </c>
    </row>
    <row r="30" spans="2:10" x14ac:dyDescent="0.25">
      <c r="B30" s="255"/>
      <c r="C30" s="256"/>
      <c r="D30" s="121" t="s">
        <v>23</v>
      </c>
      <c r="E30" s="44" t="s">
        <v>86</v>
      </c>
      <c r="F30" s="251"/>
      <c r="G30" s="46">
        <v>1</v>
      </c>
      <c r="H30" s="47">
        <v>1</v>
      </c>
      <c r="I30" s="48">
        <v>27.42</v>
      </c>
      <c r="J30" s="49">
        <f t="shared" si="0"/>
        <v>27.42</v>
      </c>
    </row>
    <row r="31" spans="2:10" x14ac:dyDescent="0.25">
      <c r="B31" s="255"/>
      <c r="C31" s="256"/>
      <c r="D31" s="121" t="s">
        <v>110</v>
      </c>
      <c r="E31" s="44" t="s">
        <v>87</v>
      </c>
      <c r="F31" s="251"/>
      <c r="G31" s="46">
        <v>5</v>
      </c>
      <c r="H31" s="47">
        <v>2</v>
      </c>
      <c r="I31" s="48">
        <v>2</v>
      </c>
      <c r="J31" s="49">
        <f t="shared" si="0"/>
        <v>20</v>
      </c>
    </row>
    <row r="32" spans="2:10" ht="26.25" thickBot="1" x14ac:dyDescent="0.3">
      <c r="B32" s="247"/>
      <c r="C32" s="256"/>
      <c r="D32" s="121" t="s">
        <v>29</v>
      </c>
      <c r="E32" s="44" t="s">
        <v>126</v>
      </c>
      <c r="F32" s="251"/>
      <c r="G32" s="46">
        <v>1</v>
      </c>
      <c r="H32" s="47">
        <v>1</v>
      </c>
      <c r="I32" s="48">
        <v>33.28</v>
      </c>
      <c r="J32" s="49">
        <f t="shared" si="0"/>
        <v>33.28</v>
      </c>
    </row>
    <row r="33" spans="2:10" x14ac:dyDescent="0.25">
      <c r="B33" s="257" t="s">
        <v>46</v>
      </c>
      <c r="C33" s="252" t="s">
        <v>47</v>
      </c>
      <c r="D33" s="144" t="s">
        <v>115</v>
      </c>
      <c r="E33" s="32" t="s">
        <v>124</v>
      </c>
      <c r="F33" s="244" t="s">
        <v>48</v>
      </c>
      <c r="G33" s="33">
        <v>39</v>
      </c>
      <c r="H33" s="34">
        <v>2</v>
      </c>
      <c r="I33" s="35">
        <v>0.5</v>
      </c>
      <c r="J33" s="42">
        <f t="shared" si="0"/>
        <v>39</v>
      </c>
    </row>
    <row r="34" spans="2:10" x14ac:dyDescent="0.25">
      <c r="B34" s="258"/>
      <c r="C34" s="253"/>
      <c r="D34" s="121" t="s">
        <v>109</v>
      </c>
      <c r="E34" s="44" t="s">
        <v>125</v>
      </c>
      <c r="F34" s="251"/>
      <c r="G34" s="46">
        <v>39</v>
      </c>
      <c r="H34" s="47">
        <v>1</v>
      </c>
      <c r="I34" s="48">
        <v>1.43</v>
      </c>
      <c r="J34" s="49">
        <f t="shared" si="0"/>
        <v>55.769999999999996</v>
      </c>
    </row>
    <row r="35" spans="2:10" x14ac:dyDescent="0.25">
      <c r="B35" s="258"/>
      <c r="C35" s="253"/>
      <c r="D35" s="121" t="s">
        <v>111</v>
      </c>
      <c r="E35" s="44" t="s">
        <v>124</v>
      </c>
      <c r="F35" s="251"/>
      <c r="G35" s="46">
        <v>39</v>
      </c>
      <c r="H35" s="47">
        <v>3</v>
      </c>
      <c r="I35" s="48">
        <v>0.5</v>
      </c>
      <c r="J35" s="49">
        <f t="shared" si="0"/>
        <v>58.5</v>
      </c>
    </row>
    <row r="36" spans="2:10" ht="15.75" thickBot="1" x14ac:dyDescent="0.3">
      <c r="B36" s="259"/>
      <c r="C36" s="254"/>
      <c r="D36" s="119" t="s">
        <v>30</v>
      </c>
      <c r="E36" s="37" t="s">
        <v>49</v>
      </c>
      <c r="F36" s="245"/>
      <c r="G36" s="38">
        <v>1</v>
      </c>
      <c r="H36" s="39">
        <v>1</v>
      </c>
      <c r="I36" s="40">
        <v>33.28</v>
      </c>
      <c r="J36" s="41">
        <f t="shared" si="0"/>
        <v>33.28</v>
      </c>
    </row>
    <row r="37" spans="2:10" ht="15.75" thickBot="1" x14ac:dyDescent="0.3">
      <c r="B37" s="22"/>
      <c r="C37" s="23"/>
      <c r="D37" s="9"/>
      <c r="E37" s="10"/>
      <c r="F37" s="10"/>
      <c r="G37" s="10"/>
      <c r="H37" s="15"/>
      <c r="I37" s="27" t="s">
        <v>92</v>
      </c>
      <c r="J37" s="28">
        <f>SUM(J4:J36)</f>
        <v>5552.2129999999997</v>
      </c>
    </row>
    <row r="39" spans="2:10" ht="15.75" thickBot="1" x14ac:dyDescent="0.3"/>
    <row r="40" spans="2:10" ht="30" customHeight="1" thickBot="1" x14ac:dyDescent="0.3">
      <c r="B40" s="231" t="s">
        <v>50</v>
      </c>
      <c r="C40" s="232"/>
      <c r="D40" s="232"/>
      <c r="E40" s="232"/>
      <c r="F40" s="232"/>
      <c r="G40" s="232"/>
      <c r="H40" s="232"/>
      <c r="I40" s="232"/>
      <c r="J40" s="233"/>
    </row>
    <row r="41" spans="2:10" ht="45.75" thickBot="1" x14ac:dyDescent="0.3">
      <c r="B41" s="1" t="s">
        <v>2</v>
      </c>
      <c r="C41" s="2" t="s">
        <v>3</v>
      </c>
      <c r="D41" s="3" t="s">
        <v>4</v>
      </c>
      <c r="E41" s="4" t="s">
        <v>98</v>
      </c>
      <c r="F41" s="4" t="s">
        <v>0</v>
      </c>
      <c r="G41" s="4" t="s">
        <v>5</v>
      </c>
      <c r="H41" s="5" t="s">
        <v>182</v>
      </c>
      <c r="I41" s="14" t="s">
        <v>71</v>
      </c>
      <c r="J41" s="16" t="s">
        <v>91</v>
      </c>
    </row>
    <row r="42" spans="2:10" ht="26.25" thickBot="1" x14ac:dyDescent="0.3">
      <c r="B42" s="70" t="s">
        <v>51</v>
      </c>
      <c r="C42" s="71" t="s">
        <v>52</v>
      </c>
      <c r="D42" s="116" t="s">
        <v>115</v>
      </c>
      <c r="E42" s="72" t="s">
        <v>124</v>
      </c>
      <c r="F42" s="72" t="s">
        <v>53</v>
      </c>
      <c r="G42" s="73">
        <v>36</v>
      </c>
      <c r="H42" s="82">
        <v>3</v>
      </c>
      <c r="I42" s="74">
        <v>0.5</v>
      </c>
      <c r="J42" s="75">
        <f t="shared" ref="J42" si="1">G42*H42*I42</f>
        <v>54</v>
      </c>
    </row>
    <row r="43" spans="2:10" ht="15.75" thickBot="1" x14ac:dyDescent="0.3">
      <c r="D43" s="9"/>
      <c r="E43" s="10"/>
      <c r="F43" s="10"/>
      <c r="G43" s="10"/>
      <c r="H43" s="15"/>
      <c r="I43" s="27" t="s">
        <v>92</v>
      </c>
      <c r="J43" s="28">
        <f>SUM(J42)</f>
        <v>54</v>
      </c>
    </row>
    <row r="45" spans="2:10" ht="15.75" thickBot="1" x14ac:dyDescent="0.3"/>
    <row r="46" spans="2:10" ht="15.75" thickBot="1" x14ac:dyDescent="0.3">
      <c r="B46" s="231" t="s">
        <v>54</v>
      </c>
      <c r="C46" s="232"/>
      <c r="D46" s="232"/>
      <c r="E46" s="232"/>
      <c r="F46" s="232"/>
      <c r="G46" s="232"/>
      <c r="H46" s="232"/>
      <c r="I46" s="232"/>
      <c r="J46" s="233"/>
    </row>
    <row r="47" spans="2:10" ht="45.75" thickBot="1" x14ac:dyDescent="0.3">
      <c r="B47" s="1" t="s">
        <v>2</v>
      </c>
      <c r="C47" s="2" t="s">
        <v>3</v>
      </c>
      <c r="D47" s="3" t="s">
        <v>4</v>
      </c>
      <c r="E47" s="4" t="s">
        <v>98</v>
      </c>
      <c r="F47" s="4" t="s">
        <v>0</v>
      </c>
      <c r="G47" s="4" t="s">
        <v>5</v>
      </c>
      <c r="H47" s="5" t="s">
        <v>182</v>
      </c>
      <c r="I47" s="14" t="s">
        <v>71</v>
      </c>
      <c r="J47" s="16" t="s">
        <v>91</v>
      </c>
    </row>
    <row r="48" spans="2:10" x14ac:dyDescent="0.25">
      <c r="B48" s="242" t="s">
        <v>55</v>
      </c>
      <c r="C48" s="244" t="s">
        <v>56</v>
      </c>
      <c r="D48" s="122" t="s">
        <v>57</v>
      </c>
      <c r="E48" s="31" t="s">
        <v>124</v>
      </c>
      <c r="F48" s="252" t="s">
        <v>58</v>
      </c>
      <c r="G48" s="24">
        <v>1145</v>
      </c>
      <c r="H48" s="194">
        <v>3</v>
      </c>
      <c r="I48" s="79">
        <v>0.5</v>
      </c>
      <c r="J48" s="76">
        <f t="shared" ref="J48:J60" si="2">G48*H48*I48</f>
        <v>1717.5</v>
      </c>
    </row>
    <row r="49" spans="2:10" ht="25.5" x14ac:dyDescent="0.25">
      <c r="B49" s="250"/>
      <c r="C49" s="251"/>
      <c r="D49" s="123" t="s">
        <v>116</v>
      </c>
      <c r="E49" s="44" t="s">
        <v>126</v>
      </c>
      <c r="F49" s="253"/>
      <c r="G49" s="196">
        <v>100</v>
      </c>
      <c r="H49" s="197">
        <v>1</v>
      </c>
      <c r="I49" s="80">
        <v>2</v>
      </c>
      <c r="J49" s="77">
        <f t="shared" si="2"/>
        <v>200</v>
      </c>
    </row>
    <row r="50" spans="2:10" ht="26.25" thickBot="1" x14ac:dyDescent="0.3">
      <c r="B50" s="250"/>
      <c r="C50" s="251"/>
      <c r="D50" s="124" t="s">
        <v>117</v>
      </c>
      <c r="E50" s="37" t="s">
        <v>126</v>
      </c>
      <c r="F50" s="254"/>
      <c r="G50" s="25">
        <v>11</v>
      </c>
      <c r="H50" s="195">
        <v>0.5</v>
      </c>
      <c r="I50" s="81">
        <v>62.35</v>
      </c>
      <c r="J50" s="78">
        <f t="shared" si="2"/>
        <v>342.92500000000001</v>
      </c>
    </row>
    <row r="51" spans="2:10" x14ac:dyDescent="0.25">
      <c r="B51" s="246" t="s">
        <v>59</v>
      </c>
      <c r="C51" s="248" t="s">
        <v>60</v>
      </c>
      <c r="D51" s="122" t="s">
        <v>57</v>
      </c>
      <c r="E51" s="186" t="s">
        <v>9</v>
      </c>
      <c r="F51" s="29" t="s">
        <v>130</v>
      </c>
      <c r="G51" s="196">
        <v>948</v>
      </c>
      <c r="H51" s="197">
        <v>2</v>
      </c>
      <c r="I51" s="145">
        <v>0.5</v>
      </c>
      <c r="J51" s="77">
        <f t="shared" si="2"/>
        <v>948</v>
      </c>
    </row>
    <row r="52" spans="2:10" ht="26.25" thickBot="1" x14ac:dyDescent="0.3">
      <c r="B52" s="247"/>
      <c r="C52" s="249"/>
      <c r="D52" s="124" t="s">
        <v>118</v>
      </c>
      <c r="E52" s="37" t="s">
        <v>126</v>
      </c>
      <c r="F52" s="30" t="s">
        <v>131</v>
      </c>
      <c r="G52" s="25">
        <f>9+1+1</f>
        <v>11</v>
      </c>
      <c r="H52" s="195">
        <v>0.5</v>
      </c>
      <c r="I52" s="81">
        <v>62.35</v>
      </c>
      <c r="J52" s="78">
        <f t="shared" si="2"/>
        <v>342.92500000000001</v>
      </c>
    </row>
    <row r="53" spans="2:10" ht="15" customHeight="1" x14ac:dyDescent="0.25">
      <c r="B53" s="246" t="s">
        <v>61</v>
      </c>
      <c r="C53" s="248" t="s">
        <v>62</v>
      </c>
      <c r="D53" s="123" t="s">
        <v>119</v>
      </c>
      <c r="E53" s="186" t="s">
        <v>9</v>
      </c>
      <c r="F53" s="32" t="s">
        <v>132</v>
      </c>
      <c r="G53" s="196">
        <v>28</v>
      </c>
      <c r="H53" s="197">
        <v>4</v>
      </c>
      <c r="I53" s="80">
        <v>0.5</v>
      </c>
      <c r="J53" s="77">
        <f t="shared" si="2"/>
        <v>56</v>
      </c>
    </row>
    <row r="54" spans="2:10" x14ac:dyDescent="0.25">
      <c r="B54" s="255"/>
      <c r="C54" s="256"/>
      <c r="D54" s="123" t="s">
        <v>63</v>
      </c>
      <c r="E54" s="186" t="s">
        <v>64</v>
      </c>
      <c r="F54" s="198"/>
      <c r="G54" s="196">
        <v>28</v>
      </c>
      <c r="H54" s="197">
        <v>2</v>
      </c>
      <c r="I54" s="80">
        <v>1.43</v>
      </c>
      <c r="J54" s="77">
        <f t="shared" si="2"/>
        <v>80.08</v>
      </c>
    </row>
    <row r="55" spans="2:10" ht="39" thickBot="1" x14ac:dyDescent="0.3">
      <c r="B55" s="247"/>
      <c r="C55" s="249"/>
      <c r="D55" s="124" t="s">
        <v>120</v>
      </c>
      <c r="E55" s="186" t="s">
        <v>137</v>
      </c>
      <c r="F55" s="30" t="s">
        <v>133</v>
      </c>
      <c r="G55" s="25">
        <v>18</v>
      </c>
      <c r="H55" s="195">
        <v>1</v>
      </c>
      <c r="I55" s="81">
        <v>2.9</v>
      </c>
      <c r="J55" s="78">
        <f t="shared" si="2"/>
        <v>52.199999999999996</v>
      </c>
    </row>
    <row r="56" spans="2:10" ht="15" customHeight="1" x14ac:dyDescent="0.25">
      <c r="B56" s="242" t="s">
        <v>65</v>
      </c>
      <c r="C56" s="244" t="s">
        <v>66</v>
      </c>
      <c r="D56" s="118" t="s">
        <v>97</v>
      </c>
      <c r="E56" s="185" t="s">
        <v>9</v>
      </c>
      <c r="F56" s="31" t="s">
        <v>213</v>
      </c>
      <c r="G56" s="24">
        <v>2600</v>
      </c>
      <c r="H56" s="194">
        <v>2</v>
      </c>
      <c r="I56" s="79">
        <v>0.5</v>
      </c>
      <c r="J56" s="76">
        <f t="shared" si="2"/>
        <v>2600</v>
      </c>
    </row>
    <row r="57" spans="2:10" ht="39" thickBot="1" x14ac:dyDescent="0.3">
      <c r="B57" s="243"/>
      <c r="C57" s="245"/>
      <c r="D57" s="124" t="s">
        <v>121</v>
      </c>
      <c r="E57" s="44" t="s">
        <v>126</v>
      </c>
      <c r="F57" s="30" t="s">
        <v>212</v>
      </c>
      <c r="G57" s="25">
        <v>37</v>
      </c>
      <c r="H57" s="195">
        <v>0.5</v>
      </c>
      <c r="I57" s="81">
        <v>62.35</v>
      </c>
      <c r="J57" s="78">
        <f t="shared" si="2"/>
        <v>1153.4750000000001</v>
      </c>
    </row>
    <row r="58" spans="2:10" x14ac:dyDescent="0.25">
      <c r="B58" s="242" t="s">
        <v>67</v>
      </c>
      <c r="C58" s="244" t="s">
        <v>68</v>
      </c>
      <c r="D58" s="118" t="s">
        <v>122</v>
      </c>
      <c r="E58" s="185" t="s">
        <v>9</v>
      </c>
      <c r="F58" s="252" t="s">
        <v>69</v>
      </c>
      <c r="G58" s="24">
        <v>156</v>
      </c>
      <c r="H58" s="194">
        <v>4</v>
      </c>
      <c r="I58" s="79">
        <v>0.5</v>
      </c>
      <c r="J58" s="76">
        <f t="shared" si="2"/>
        <v>312</v>
      </c>
    </row>
    <row r="59" spans="2:10" ht="25.5" x14ac:dyDescent="0.25">
      <c r="B59" s="250"/>
      <c r="C59" s="251"/>
      <c r="D59" s="117" t="s">
        <v>123</v>
      </c>
      <c r="E59" s="186" t="s">
        <v>9</v>
      </c>
      <c r="F59" s="253"/>
      <c r="G59" s="196">
        <v>30</v>
      </c>
      <c r="H59" s="197">
        <v>4</v>
      </c>
      <c r="I59" s="80">
        <v>0.5</v>
      </c>
      <c r="J59" s="77">
        <f t="shared" si="2"/>
        <v>60</v>
      </c>
    </row>
    <row r="60" spans="2:10" ht="15.75" thickBot="1" x14ac:dyDescent="0.3">
      <c r="B60" s="243"/>
      <c r="C60" s="245"/>
      <c r="D60" s="124" t="s">
        <v>121</v>
      </c>
      <c r="E60" s="187" t="s">
        <v>70</v>
      </c>
      <c r="F60" s="254"/>
      <c r="G60" s="25">
        <v>0</v>
      </c>
      <c r="H60" s="195">
        <v>1</v>
      </c>
      <c r="I60" s="81">
        <v>0</v>
      </c>
      <c r="J60" s="78">
        <f t="shared" si="2"/>
        <v>0</v>
      </c>
    </row>
    <row r="61" spans="2:10" ht="15.75" thickBot="1" x14ac:dyDescent="0.3">
      <c r="D61" s="9"/>
      <c r="E61" s="10"/>
      <c r="F61" s="10"/>
      <c r="G61" s="10"/>
      <c r="H61" s="15"/>
      <c r="I61" s="27" t="s">
        <v>92</v>
      </c>
      <c r="J61" s="28">
        <f>SUM(J48:J60)</f>
        <v>7865.1050000000005</v>
      </c>
    </row>
    <row r="63" spans="2:10" ht="15.75" thickBot="1" x14ac:dyDescent="0.3"/>
    <row r="64" spans="2:10" ht="15.75" thickBot="1" x14ac:dyDescent="0.3">
      <c r="B64" s="231" t="s">
        <v>134</v>
      </c>
      <c r="C64" s="232"/>
      <c r="D64" s="232"/>
      <c r="E64" s="232"/>
      <c r="F64" s="232"/>
      <c r="G64" s="232"/>
      <c r="H64" s="232"/>
      <c r="I64" s="232"/>
      <c r="J64" s="233"/>
    </row>
    <row r="65" spans="2:10" ht="45.75" thickBot="1" x14ac:dyDescent="0.3">
      <c r="B65" s="1" t="s">
        <v>2</v>
      </c>
      <c r="C65" s="2" t="s">
        <v>3</v>
      </c>
      <c r="D65" s="3" t="s">
        <v>4</v>
      </c>
      <c r="E65" s="4" t="s">
        <v>98</v>
      </c>
      <c r="F65" s="4" t="s">
        <v>0</v>
      </c>
      <c r="G65" s="4" t="s">
        <v>5</v>
      </c>
      <c r="H65" s="5" t="s">
        <v>182</v>
      </c>
      <c r="I65" s="14" t="s">
        <v>71</v>
      </c>
      <c r="J65" s="16" t="s">
        <v>91</v>
      </c>
    </row>
    <row r="66" spans="2:10" ht="26.25" customHeight="1" x14ac:dyDescent="0.25">
      <c r="B66" s="246" t="s">
        <v>135</v>
      </c>
      <c r="C66" s="248" t="s">
        <v>136</v>
      </c>
      <c r="D66" s="120" t="s">
        <v>146</v>
      </c>
      <c r="E66" s="32" t="s">
        <v>127</v>
      </c>
      <c r="F66" s="244" t="s">
        <v>183</v>
      </c>
      <c r="G66" s="33">
        <v>6</v>
      </c>
      <c r="H66" s="34">
        <v>4</v>
      </c>
      <c r="I66" s="83">
        <v>0.5</v>
      </c>
      <c r="J66" s="76">
        <f t="shared" ref="J66:J69" si="3">G66*H66*I66</f>
        <v>12</v>
      </c>
    </row>
    <row r="67" spans="2:10" x14ac:dyDescent="0.25">
      <c r="B67" s="255"/>
      <c r="C67" s="256"/>
      <c r="D67" s="121" t="s">
        <v>147</v>
      </c>
      <c r="E67" s="44" t="s">
        <v>145</v>
      </c>
      <c r="F67" s="251"/>
      <c r="G67" s="46">
        <v>6</v>
      </c>
      <c r="H67" s="47">
        <v>2</v>
      </c>
      <c r="I67" s="84">
        <v>1.29</v>
      </c>
      <c r="J67" s="49">
        <f t="shared" si="3"/>
        <v>15.48</v>
      </c>
    </row>
    <row r="68" spans="2:10" ht="25.5" x14ac:dyDescent="0.25">
      <c r="B68" s="255"/>
      <c r="C68" s="256"/>
      <c r="D68" s="121" t="s">
        <v>148</v>
      </c>
      <c r="E68" s="44" t="s">
        <v>127</v>
      </c>
      <c r="F68" s="251"/>
      <c r="G68" s="46">
        <v>20</v>
      </c>
      <c r="H68" s="47">
        <v>4</v>
      </c>
      <c r="I68" s="84">
        <v>0.15</v>
      </c>
      <c r="J68" s="49">
        <f t="shared" si="3"/>
        <v>12</v>
      </c>
    </row>
    <row r="69" spans="2:10" ht="26.25" thickBot="1" x14ac:dyDescent="0.3">
      <c r="B69" s="247"/>
      <c r="C69" s="249"/>
      <c r="D69" s="119" t="s">
        <v>144</v>
      </c>
      <c r="E69" s="37" t="s">
        <v>126</v>
      </c>
      <c r="F69" s="245"/>
      <c r="G69" s="38">
        <v>6</v>
      </c>
      <c r="H69" s="39">
        <v>0.5</v>
      </c>
      <c r="I69" s="85">
        <v>62.35</v>
      </c>
      <c r="J69" s="41">
        <f t="shared" si="3"/>
        <v>187.05</v>
      </c>
    </row>
    <row r="70" spans="2:10" ht="15.75" thickBot="1" x14ac:dyDescent="0.3">
      <c r="D70" s="9"/>
      <c r="E70" s="10"/>
      <c r="F70" s="10"/>
      <c r="G70" s="10"/>
      <c r="H70" s="15"/>
      <c r="I70" s="27" t="s">
        <v>92</v>
      </c>
      <c r="J70" s="28">
        <f>SUM(J66:J69)</f>
        <v>226.53000000000003</v>
      </c>
    </row>
    <row r="72" spans="2:10" ht="15.75" thickBot="1" x14ac:dyDescent="0.3"/>
    <row r="73" spans="2:10" ht="15.75" thickBot="1" x14ac:dyDescent="0.3">
      <c r="B73" s="231" t="s">
        <v>138</v>
      </c>
      <c r="C73" s="232"/>
      <c r="D73" s="232"/>
      <c r="E73" s="232"/>
      <c r="F73" s="232"/>
      <c r="G73" s="232"/>
      <c r="H73" s="232"/>
      <c r="I73" s="232"/>
      <c r="J73" s="233"/>
    </row>
    <row r="74" spans="2:10" ht="45.75" thickBot="1" x14ac:dyDescent="0.3">
      <c r="B74" s="1" t="s">
        <v>2</v>
      </c>
      <c r="C74" s="2" t="s">
        <v>3</v>
      </c>
      <c r="D74" s="3" t="s">
        <v>4</v>
      </c>
      <c r="E74" s="4" t="s">
        <v>98</v>
      </c>
      <c r="F74" s="4" t="s">
        <v>0</v>
      </c>
      <c r="G74" s="4" t="s">
        <v>5</v>
      </c>
      <c r="H74" s="5" t="s">
        <v>182</v>
      </c>
      <c r="I74" s="14" t="s">
        <v>71</v>
      </c>
      <c r="J74" s="16" t="s">
        <v>91</v>
      </c>
    </row>
    <row r="75" spans="2:10" x14ac:dyDescent="0.25">
      <c r="B75" s="246" t="s">
        <v>139</v>
      </c>
      <c r="C75" s="248" t="s">
        <v>140</v>
      </c>
      <c r="D75" s="120" t="s">
        <v>143</v>
      </c>
      <c r="E75" s="32" t="s">
        <v>127</v>
      </c>
      <c r="F75" s="32" t="s">
        <v>141</v>
      </c>
      <c r="G75" s="33">
        <v>100</v>
      </c>
      <c r="H75" s="86">
        <v>4</v>
      </c>
      <c r="I75" s="87">
        <v>0.5</v>
      </c>
      <c r="J75" s="49">
        <f t="shared" ref="J75:J76" si="4">G75*H75*I75</f>
        <v>200</v>
      </c>
    </row>
    <row r="76" spans="2:10" ht="26.25" thickBot="1" x14ac:dyDescent="0.3">
      <c r="B76" s="247"/>
      <c r="C76" s="249"/>
      <c r="D76" s="119" t="s">
        <v>144</v>
      </c>
      <c r="E76" s="37" t="s">
        <v>126</v>
      </c>
      <c r="F76" s="37" t="s">
        <v>142</v>
      </c>
      <c r="G76" s="38">
        <v>7</v>
      </c>
      <c r="H76" s="39">
        <v>0.5</v>
      </c>
      <c r="I76" s="88">
        <v>62.35</v>
      </c>
      <c r="J76" s="49">
        <f t="shared" si="4"/>
        <v>218.22499999999999</v>
      </c>
    </row>
    <row r="77" spans="2:10" ht="15.75" thickBot="1" x14ac:dyDescent="0.3">
      <c r="D77" s="9"/>
      <c r="E77" s="10"/>
      <c r="F77" s="10"/>
      <c r="G77" s="10"/>
      <c r="H77" s="15"/>
      <c r="I77" s="27" t="s">
        <v>92</v>
      </c>
      <c r="J77" s="28">
        <f>SUM(J75:J76)</f>
        <v>418.22500000000002</v>
      </c>
    </row>
    <row r="79" spans="2:10" ht="15.75" thickBot="1" x14ac:dyDescent="0.3"/>
    <row r="80" spans="2:10" x14ac:dyDescent="0.25">
      <c r="H80" s="100"/>
      <c r="I80" s="101"/>
      <c r="J80" s="102"/>
    </row>
    <row r="81" spans="8:10" x14ac:dyDescent="0.25">
      <c r="H81" s="103"/>
      <c r="I81" s="104" t="s">
        <v>92</v>
      </c>
      <c r="J81" s="105">
        <f>J37+J43+J61+J70+J77</f>
        <v>14116.073</v>
      </c>
    </row>
    <row r="82" spans="8:10" x14ac:dyDescent="0.25">
      <c r="H82" s="103"/>
      <c r="I82" s="104"/>
      <c r="J82" s="106"/>
    </row>
    <row r="83" spans="8:10" x14ac:dyDescent="0.25">
      <c r="H83" s="103"/>
      <c r="I83" s="104" t="s">
        <v>185</v>
      </c>
      <c r="J83" s="105">
        <f>(J81*1.13)-J81</f>
        <v>1835.0894899999985</v>
      </c>
    </row>
    <row r="84" spans="8:10" x14ac:dyDescent="0.25">
      <c r="H84" s="103"/>
      <c r="I84" s="104"/>
      <c r="J84" s="106"/>
    </row>
    <row r="85" spans="8:10" x14ac:dyDescent="0.25">
      <c r="H85" s="103"/>
      <c r="I85" s="104" t="s">
        <v>186</v>
      </c>
      <c r="J85" s="105">
        <f>(J81*1.06)-J81</f>
        <v>846.96438000000126</v>
      </c>
    </row>
    <row r="86" spans="8:10" ht="15.75" thickBot="1" x14ac:dyDescent="0.3">
      <c r="H86" s="103"/>
      <c r="I86" s="104"/>
      <c r="J86" s="106"/>
    </row>
    <row r="87" spans="8:10" ht="15.75" thickBot="1" x14ac:dyDescent="0.3">
      <c r="H87" s="110"/>
      <c r="I87" s="112" t="s">
        <v>187</v>
      </c>
      <c r="J87" s="111">
        <f>SUM(J81:J86)</f>
        <v>16798.12687</v>
      </c>
    </row>
    <row r="88" spans="8:10" x14ac:dyDescent="0.25">
      <c r="H88" s="103"/>
      <c r="I88" s="104"/>
      <c r="J88" s="106"/>
    </row>
    <row r="89" spans="8:10" x14ac:dyDescent="0.25">
      <c r="H89" s="103"/>
      <c r="I89" s="104" t="s">
        <v>188</v>
      </c>
      <c r="J89" s="105">
        <f>J91-J87</f>
        <v>3527.6066427000005</v>
      </c>
    </row>
    <row r="90" spans="8:10" ht="15.75" thickBot="1" x14ac:dyDescent="0.3">
      <c r="H90" s="107"/>
      <c r="I90" s="108"/>
      <c r="J90" s="109"/>
    </row>
    <row r="91" spans="8:10" ht="15.75" thickBot="1" x14ac:dyDescent="0.3">
      <c r="H91" s="240" t="s">
        <v>189</v>
      </c>
      <c r="I91" s="241"/>
      <c r="J91" s="28">
        <f>J87*1.21</f>
        <v>20325.733512700001</v>
      </c>
    </row>
  </sheetData>
  <sheetProtection algorithmName="SHA-512" hashValue="hVjZdkkClZhOrdK+kDOczHP1IBpC55cvTTepH3HwtwAMoqX5ZNlESOIl+JP3Hw72C3Zumwlm8FZuZMeZr+WYuw==" saltValue="ibnjuQMAdmsGSQ15JX12GQ==" spinCount="100000" sheet="1" objects="1" scenarios="1"/>
  <mergeCells count="50">
    <mergeCell ref="H91:I91"/>
    <mergeCell ref="B2:J2"/>
    <mergeCell ref="B4:B5"/>
    <mergeCell ref="C4:C5"/>
    <mergeCell ref="B6:B8"/>
    <mergeCell ref="C6:C8"/>
    <mergeCell ref="B9:B11"/>
    <mergeCell ref="C9:C11"/>
    <mergeCell ref="F9:F11"/>
    <mergeCell ref="B12:B14"/>
    <mergeCell ref="C12:C14"/>
    <mergeCell ref="F12:F14"/>
    <mergeCell ref="B15:B18"/>
    <mergeCell ref="C15:C18"/>
    <mergeCell ref="F15:F18"/>
    <mergeCell ref="B19:B23"/>
    <mergeCell ref="C19:C23"/>
    <mergeCell ref="F19:F23"/>
    <mergeCell ref="B48:B50"/>
    <mergeCell ref="C48:C50"/>
    <mergeCell ref="F48:F50"/>
    <mergeCell ref="B24:B26"/>
    <mergeCell ref="C24:C26"/>
    <mergeCell ref="B27:B28"/>
    <mergeCell ref="C27:C28"/>
    <mergeCell ref="F27:F28"/>
    <mergeCell ref="B29:B32"/>
    <mergeCell ref="C29:C32"/>
    <mergeCell ref="F29:F32"/>
    <mergeCell ref="B33:B36"/>
    <mergeCell ref="C33:C36"/>
    <mergeCell ref="F33:F36"/>
    <mergeCell ref="B40:J40"/>
    <mergeCell ref="B46:J46"/>
    <mergeCell ref="B51:B52"/>
    <mergeCell ref="C51:C52"/>
    <mergeCell ref="B53:B55"/>
    <mergeCell ref="C53:C55"/>
    <mergeCell ref="B56:B57"/>
    <mergeCell ref="C56:C57"/>
    <mergeCell ref="B73:J73"/>
    <mergeCell ref="B75:B76"/>
    <mergeCell ref="C75:C76"/>
    <mergeCell ref="B58:B60"/>
    <mergeCell ref="C58:C60"/>
    <mergeCell ref="F58:F60"/>
    <mergeCell ref="B64:J64"/>
    <mergeCell ref="B66:B69"/>
    <mergeCell ref="C66:C69"/>
    <mergeCell ref="F66:F69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16F6-C8B2-40C7-8824-0F3119EFCF40}">
  <dimension ref="B1:J60"/>
  <sheetViews>
    <sheetView zoomScaleNormal="100" workbookViewId="0">
      <selection activeCell="B16" sqref="B16"/>
    </sheetView>
  </sheetViews>
  <sheetFormatPr baseColWidth="10" defaultRowHeight="15" x14ac:dyDescent="0.25"/>
  <cols>
    <col min="2" max="2" width="19.5703125" customWidth="1"/>
    <col min="3" max="3" width="24.5703125" customWidth="1"/>
    <col min="4" max="4" width="38.140625" customWidth="1"/>
    <col min="5" max="5" width="36.140625" customWidth="1"/>
    <col min="6" max="6" width="39.5703125" customWidth="1"/>
    <col min="7" max="7" width="8.140625" bestFit="1" customWidth="1"/>
    <col min="8" max="8" width="15.5703125" customWidth="1"/>
    <col min="10" max="10" width="13.28515625" bestFit="1" customWidth="1"/>
  </cols>
  <sheetData>
    <row r="1" spans="2:10" ht="15.75" thickBot="1" x14ac:dyDescent="0.3"/>
    <row r="2" spans="2:10" ht="30" customHeight="1" thickBot="1" x14ac:dyDescent="0.3">
      <c r="B2" s="231" t="s">
        <v>1</v>
      </c>
      <c r="C2" s="232"/>
      <c r="D2" s="232"/>
      <c r="E2" s="232"/>
      <c r="F2" s="232"/>
      <c r="G2" s="232"/>
      <c r="H2" s="232"/>
      <c r="I2" s="232"/>
      <c r="J2" s="233"/>
    </row>
    <row r="3" spans="2:10" ht="45.75" thickBot="1" x14ac:dyDescent="0.3">
      <c r="B3" s="1" t="s">
        <v>2</v>
      </c>
      <c r="C3" s="2" t="s">
        <v>3</v>
      </c>
      <c r="D3" s="3" t="s">
        <v>4</v>
      </c>
      <c r="E3" s="4" t="s">
        <v>98</v>
      </c>
      <c r="F3" s="4" t="s">
        <v>0</v>
      </c>
      <c r="G3" s="4" t="s">
        <v>5</v>
      </c>
      <c r="H3" s="5" t="s">
        <v>182</v>
      </c>
      <c r="I3" s="14" t="s">
        <v>71</v>
      </c>
      <c r="J3" s="16" t="s">
        <v>91</v>
      </c>
    </row>
    <row r="4" spans="2:10" ht="15" customHeight="1" x14ac:dyDescent="0.25">
      <c r="B4" s="91"/>
      <c r="C4" s="51" t="s">
        <v>149</v>
      </c>
      <c r="D4" s="125" t="s">
        <v>150</v>
      </c>
      <c r="E4" s="32" t="s">
        <v>152</v>
      </c>
      <c r="F4" s="32"/>
      <c r="G4" s="33">
        <v>11</v>
      </c>
      <c r="H4" s="34">
        <v>0.5</v>
      </c>
      <c r="I4" s="93">
        <v>49.74</v>
      </c>
      <c r="J4" s="54">
        <f>G4*H4*I4</f>
        <v>273.57</v>
      </c>
    </row>
    <row r="5" spans="2:10" x14ac:dyDescent="0.25">
      <c r="B5" s="89"/>
      <c r="C5" s="55" t="s">
        <v>149</v>
      </c>
      <c r="D5" s="126" t="s">
        <v>151</v>
      </c>
      <c r="E5" s="43" t="s">
        <v>162</v>
      </c>
      <c r="F5" s="44"/>
      <c r="G5" s="46">
        <v>13</v>
      </c>
      <c r="H5" s="47">
        <v>0.5</v>
      </c>
      <c r="I5" s="94">
        <v>85.29</v>
      </c>
      <c r="J5" s="49">
        <f t="shared" ref="J5:J23" si="0">G5*H5*I5</f>
        <v>554.38499999999999</v>
      </c>
    </row>
    <row r="6" spans="2:10" x14ac:dyDescent="0.25">
      <c r="B6" s="89"/>
      <c r="C6" s="45" t="s">
        <v>155</v>
      </c>
      <c r="D6" s="127" t="s">
        <v>150</v>
      </c>
      <c r="E6" s="43" t="s">
        <v>163</v>
      </c>
      <c r="F6" s="45"/>
      <c r="G6" s="46">
        <v>0</v>
      </c>
      <c r="H6" s="47">
        <v>0.5</v>
      </c>
      <c r="I6" s="94">
        <v>62.35</v>
      </c>
      <c r="J6" s="49">
        <f t="shared" si="0"/>
        <v>0</v>
      </c>
    </row>
    <row r="7" spans="2:10" x14ac:dyDescent="0.25">
      <c r="B7" s="89"/>
      <c r="C7" s="45" t="s">
        <v>155</v>
      </c>
      <c r="D7" s="127" t="s">
        <v>153</v>
      </c>
      <c r="E7" s="43" t="s">
        <v>164</v>
      </c>
      <c r="F7" s="45"/>
      <c r="G7" s="46">
        <v>1</v>
      </c>
      <c r="H7" s="47">
        <v>0.5</v>
      </c>
      <c r="I7" s="94">
        <v>62.35</v>
      </c>
      <c r="J7" s="49">
        <f t="shared" si="0"/>
        <v>31.175000000000001</v>
      </c>
    </row>
    <row r="8" spans="2:10" x14ac:dyDescent="0.25">
      <c r="B8" s="89"/>
      <c r="C8" s="45" t="s">
        <v>155</v>
      </c>
      <c r="D8" s="127" t="s">
        <v>154</v>
      </c>
      <c r="E8" s="44" t="s">
        <v>165</v>
      </c>
      <c r="F8" s="45"/>
      <c r="G8" s="46">
        <v>1</v>
      </c>
      <c r="H8" s="47">
        <v>0.5</v>
      </c>
      <c r="I8" s="94">
        <v>33.28</v>
      </c>
      <c r="J8" s="49">
        <f t="shared" si="0"/>
        <v>16.64</v>
      </c>
    </row>
    <row r="9" spans="2:10" x14ac:dyDescent="0.25">
      <c r="B9" s="89"/>
      <c r="C9" s="45" t="s">
        <v>39</v>
      </c>
      <c r="D9" s="127" t="s">
        <v>154</v>
      </c>
      <c r="E9" s="43" t="s">
        <v>166</v>
      </c>
      <c r="F9" s="45"/>
      <c r="G9" s="46">
        <v>1</v>
      </c>
      <c r="H9" s="47">
        <v>0.5</v>
      </c>
      <c r="I9" s="94">
        <v>62.35</v>
      </c>
      <c r="J9" s="49">
        <f t="shared" si="0"/>
        <v>31.175000000000001</v>
      </c>
    </row>
    <row r="10" spans="2:10" x14ac:dyDescent="0.25">
      <c r="B10" s="89"/>
      <c r="C10" s="45" t="s">
        <v>39</v>
      </c>
      <c r="D10" s="127" t="s">
        <v>154</v>
      </c>
      <c r="E10" s="43" t="s">
        <v>167</v>
      </c>
      <c r="F10" s="45"/>
      <c r="G10" s="46">
        <v>1</v>
      </c>
      <c r="H10" s="47">
        <v>0.5</v>
      </c>
      <c r="I10" s="94">
        <v>62.35</v>
      </c>
      <c r="J10" s="49">
        <f t="shared" si="0"/>
        <v>31.175000000000001</v>
      </c>
    </row>
    <row r="11" spans="2:10" x14ac:dyDescent="0.25">
      <c r="B11" s="89"/>
      <c r="C11" s="45" t="s">
        <v>20</v>
      </c>
      <c r="D11" s="127" t="s">
        <v>154</v>
      </c>
      <c r="E11" s="43" t="s">
        <v>167</v>
      </c>
      <c r="F11" s="45"/>
      <c r="G11" s="46">
        <v>1</v>
      </c>
      <c r="H11" s="47">
        <v>0.5</v>
      </c>
      <c r="I11" s="94">
        <v>62.35</v>
      </c>
      <c r="J11" s="49">
        <f t="shared" si="0"/>
        <v>31.175000000000001</v>
      </c>
    </row>
    <row r="12" spans="2:10" x14ac:dyDescent="0.25">
      <c r="B12" s="89"/>
      <c r="C12" s="45" t="s">
        <v>20</v>
      </c>
      <c r="D12" s="127" t="s">
        <v>151</v>
      </c>
      <c r="E12" s="43" t="s">
        <v>168</v>
      </c>
      <c r="F12" s="45"/>
      <c r="G12" s="46">
        <v>1</v>
      </c>
      <c r="H12" s="47">
        <v>0.5</v>
      </c>
      <c r="I12" s="94">
        <v>49.74</v>
      </c>
      <c r="J12" s="49">
        <f t="shared" si="0"/>
        <v>24.87</v>
      </c>
    </row>
    <row r="13" spans="2:10" ht="25.5" x14ac:dyDescent="0.25">
      <c r="B13" s="89"/>
      <c r="C13" s="45" t="s">
        <v>156</v>
      </c>
      <c r="D13" s="128" t="s">
        <v>150</v>
      </c>
      <c r="E13" s="43" t="s">
        <v>162</v>
      </c>
      <c r="F13" s="45"/>
      <c r="G13" s="46">
        <v>2</v>
      </c>
      <c r="H13" s="47">
        <v>0.5</v>
      </c>
      <c r="I13" s="94">
        <v>85.29</v>
      </c>
      <c r="J13" s="49">
        <f t="shared" si="0"/>
        <v>85.29</v>
      </c>
    </row>
    <row r="14" spans="2:10" x14ac:dyDescent="0.25">
      <c r="B14" s="89"/>
      <c r="C14" s="45" t="s">
        <v>157</v>
      </c>
      <c r="D14" s="128" t="s">
        <v>154</v>
      </c>
      <c r="E14" s="43" t="s">
        <v>169</v>
      </c>
      <c r="F14" s="45"/>
      <c r="G14" s="46">
        <v>2</v>
      </c>
      <c r="H14" s="47">
        <v>0.5</v>
      </c>
      <c r="I14" s="94">
        <v>49.74</v>
      </c>
      <c r="J14" s="49">
        <f t="shared" si="0"/>
        <v>49.74</v>
      </c>
    </row>
    <row r="15" spans="2:10" x14ac:dyDescent="0.25">
      <c r="B15" s="89"/>
      <c r="C15" s="45" t="s">
        <v>158</v>
      </c>
      <c r="D15" s="128" t="s">
        <v>153</v>
      </c>
      <c r="E15" s="92" t="s">
        <v>164</v>
      </c>
      <c r="F15" s="45"/>
      <c r="G15" s="46">
        <v>10</v>
      </c>
      <c r="H15" s="47">
        <v>0.5</v>
      </c>
      <c r="I15" s="94">
        <v>62.35</v>
      </c>
      <c r="J15" s="49">
        <f t="shared" si="0"/>
        <v>311.75</v>
      </c>
    </row>
    <row r="16" spans="2:10" x14ac:dyDescent="0.25">
      <c r="B16" s="89"/>
      <c r="C16" s="45" t="s">
        <v>159</v>
      </c>
      <c r="D16" s="128" t="s">
        <v>153</v>
      </c>
      <c r="E16" s="92" t="s">
        <v>164</v>
      </c>
      <c r="F16" s="45"/>
      <c r="G16" s="46">
        <v>3</v>
      </c>
      <c r="H16" s="47">
        <v>0.5</v>
      </c>
      <c r="I16" s="94">
        <v>62.35</v>
      </c>
      <c r="J16" s="49">
        <f t="shared" si="0"/>
        <v>93.525000000000006</v>
      </c>
    </row>
    <row r="17" spans="2:10" x14ac:dyDescent="0.25">
      <c r="B17" s="89"/>
      <c r="C17" s="45" t="s">
        <v>159</v>
      </c>
      <c r="D17" s="128" t="s">
        <v>154</v>
      </c>
      <c r="E17" s="92" t="s">
        <v>170</v>
      </c>
      <c r="F17" s="45"/>
      <c r="G17" s="46">
        <v>2</v>
      </c>
      <c r="H17" s="47">
        <v>0.5</v>
      </c>
      <c r="I17" s="94">
        <v>85.29</v>
      </c>
      <c r="J17" s="49">
        <f t="shared" si="0"/>
        <v>85.29</v>
      </c>
    </row>
    <row r="18" spans="2:10" x14ac:dyDescent="0.25">
      <c r="B18" s="89"/>
      <c r="C18" s="45" t="s">
        <v>159</v>
      </c>
      <c r="D18" s="128" t="s">
        <v>154</v>
      </c>
      <c r="E18" s="92" t="s">
        <v>171</v>
      </c>
      <c r="F18" s="45"/>
      <c r="G18" s="46">
        <v>3</v>
      </c>
      <c r="H18" s="47">
        <v>0.5</v>
      </c>
      <c r="I18" s="94">
        <v>85.29</v>
      </c>
      <c r="J18" s="49">
        <f t="shared" si="0"/>
        <v>127.935</v>
      </c>
    </row>
    <row r="19" spans="2:10" x14ac:dyDescent="0.25">
      <c r="B19" s="89"/>
      <c r="C19" s="45" t="s">
        <v>159</v>
      </c>
      <c r="D19" s="128" t="s">
        <v>154</v>
      </c>
      <c r="E19" s="92" t="s">
        <v>172</v>
      </c>
      <c r="F19" s="45"/>
      <c r="G19" s="46">
        <v>0</v>
      </c>
      <c r="H19" s="47">
        <v>0.5</v>
      </c>
      <c r="I19" s="94">
        <v>95.29</v>
      </c>
      <c r="J19" s="49">
        <f t="shared" si="0"/>
        <v>0</v>
      </c>
    </row>
    <row r="20" spans="2:10" x14ac:dyDescent="0.25">
      <c r="B20" s="89"/>
      <c r="C20" s="45" t="s">
        <v>160</v>
      </c>
      <c r="D20" s="128" t="s">
        <v>154</v>
      </c>
      <c r="E20" s="92" t="s">
        <v>166</v>
      </c>
      <c r="F20" s="45"/>
      <c r="G20" s="46">
        <v>13</v>
      </c>
      <c r="H20" s="47">
        <v>0.5</v>
      </c>
      <c r="I20" s="94">
        <v>62.35</v>
      </c>
      <c r="J20" s="49">
        <f t="shared" si="0"/>
        <v>405.27500000000003</v>
      </c>
    </row>
    <row r="21" spans="2:10" x14ac:dyDescent="0.25">
      <c r="B21" s="89"/>
      <c r="C21" s="45" t="s">
        <v>160</v>
      </c>
      <c r="D21" s="128" t="s">
        <v>154</v>
      </c>
      <c r="E21" s="43" t="s">
        <v>167</v>
      </c>
      <c r="F21" s="45"/>
      <c r="G21" s="46">
        <v>2</v>
      </c>
      <c r="H21" s="47">
        <v>0.5</v>
      </c>
      <c r="I21" s="94">
        <v>62.35</v>
      </c>
      <c r="J21" s="49">
        <f t="shared" si="0"/>
        <v>62.35</v>
      </c>
    </row>
    <row r="22" spans="2:10" x14ac:dyDescent="0.25">
      <c r="B22" s="89"/>
      <c r="C22" s="45" t="s">
        <v>160</v>
      </c>
      <c r="D22" s="128" t="s">
        <v>154</v>
      </c>
      <c r="E22" s="92" t="s">
        <v>173</v>
      </c>
      <c r="F22" s="45"/>
      <c r="G22" s="46">
        <v>3</v>
      </c>
      <c r="H22" s="47">
        <v>0.5</v>
      </c>
      <c r="I22" s="94">
        <v>62.35</v>
      </c>
      <c r="J22" s="49">
        <f t="shared" si="0"/>
        <v>93.525000000000006</v>
      </c>
    </row>
    <row r="23" spans="2:10" x14ac:dyDescent="0.25">
      <c r="B23" s="89"/>
      <c r="C23" s="45" t="s">
        <v>161</v>
      </c>
      <c r="D23" s="128" t="s">
        <v>154</v>
      </c>
      <c r="E23" s="92" t="s">
        <v>165</v>
      </c>
      <c r="F23" s="45"/>
      <c r="G23" s="46">
        <v>10</v>
      </c>
      <c r="H23" s="47">
        <v>0.5</v>
      </c>
      <c r="I23" s="94">
        <v>33.28</v>
      </c>
      <c r="J23" s="49">
        <f t="shared" si="0"/>
        <v>166.4</v>
      </c>
    </row>
    <row r="24" spans="2:10" ht="15.75" thickBot="1" x14ac:dyDescent="0.3">
      <c r="B24" s="90"/>
      <c r="C24" s="30" t="s">
        <v>161</v>
      </c>
      <c r="D24" s="129" t="s">
        <v>153</v>
      </c>
      <c r="E24" s="37" t="s">
        <v>164</v>
      </c>
      <c r="F24" s="50"/>
      <c r="G24" s="38">
        <v>1</v>
      </c>
      <c r="H24" s="39">
        <v>0.5</v>
      </c>
      <c r="I24" s="40">
        <v>62.35</v>
      </c>
      <c r="J24" s="41">
        <f t="shared" ref="J24" si="1">G24*H24*I24</f>
        <v>31.175000000000001</v>
      </c>
    </row>
    <row r="25" spans="2:10" ht="15.75" thickBot="1" x14ac:dyDescent="0.3">
      <c r="B25" s="22"/>
      <c r="C25" s="23"/>
      <c r="D25" s="9"/>
      <c r="E25" s="10"/>
      <c r="F25" s="10"/>
      <c r="G25" s="10"/>
      <c r="H25" s="15"/>
      <c r="I25" s="27" t="s">
        <v>92</v>
      </c>
      <c r="J25" s="28">
        <f>SUM(J4:J24)</f>
        <v>2506.42</v>
      </c>
    </row>
    <row r="27" spans="2:10" ht="15.75" thickBot="1" x14ac:dyDescent="0.3"/>
    <row r="28" spans="2:10" ht="15.75" thickBot="1" x14ac:dyDescent="0.3">
      <c r="B28" s="231" t="s">
        <v>54</v>
      </c>
      <c r="C28" s="232"/>
      <c r="D28" s="232"/>
      <c r="E28" s="232"/>
      <c r="F28" s="232"/>
      <c r="G28" s="232"/>
      <c r="H28" s="232"/>
      <c r="I28" s="232"/>
      <c r="J28" s="233"/>
    </row>
    <row r="29" spans="2:10" ht="45.75" thickBot="1" x14ac:dyDescent="0.3">
      <c r="B29" s="1" t="s">
        <v>2</v>
      </c>
      <c r="C29" s="2" t="s">
        <v>3</v>
      </c>
      <c r="D29" s="3" t="s">
        <v>4</v>
      </c>
      <c r="E29" s="4" t="s">
        <v>98</v>
      </c>
      <c r="F29" s="4" t="s">
        <v>0</v>
      </c>
      <c r="G29" s="4" t="s">
        <v>5</v>
      </c>
      <c r="H29" s="5" t="s">
        <v>182</v>
      </c>
      <c r="I29" s="14" t="s">
        <v>71</v>
      </c>
      <c r="J29" s="16" t="s">
        <v>91</v>
      </c>
    </row>
    <row r="30" spans="2:10" ht="25.5" x14ac:dyDescent="0.25">
      <c r="B30" s="91"/>
      <c r="C30" s="31" t="s">
        <v>174</v>
      </c>
      <c r="D30" s="130" t="s">
        <v>153</v>
      </c>
      <c r="E30" s="31" t="s">
        <v>176</v>
      </c>
      <c r="F30" s="29"/>
      <c r="G30" s="24">
        <v>5</v>
      </c>
      <c r="H30" s="194">
        <v>0.5</v>
      </c>
      <c r="I30" s="79">
        <v>62.35</v>
      </c>
      <c r="J30" s="76">
        <f t="shared" ref="J30:J31" si="2">G30*H30*I30</f>
        <v>155.875</v>
      </c>
    </row>
    <row r="31" spans="2:10" ht="26.25" thickBot="1" x14ac:dyDescent="0.3">
      <c r="B31" s="90"/>
      <c r="C31" s="50" t="s">
        <v>175</v>
      </c>
      <c r="D31" s="131" t="s">
        <v>153</v>
      </c>
      <c r="E31" s="37" t="s">
        <v>176</v>
      </c>
      <c r="F31" s="30"/>
      <c r="G31" s="25">
        <v>12</v>
      </c>
      <c r="H31" s="195">
        <v>0.5</v>
      </c>
      <c r="I31" s="81">
        <v>62.35</v>
      </c>
      <c r="J31" s="78">
        <f t="shared" si="2"/>
        <v>374.1</v>
      </c>
    </row>
    <row r="32" spans="2:10" ht="15.75" thickBot="1" x14ac:dyDescent="0.3">
      <c r="D32" s="9"/>
      <c r="E32" s="10"/>
      <c r="F32" s="10"/>
      <c r="G32" s="10"/>
      <c r="H32" s="15"/>
      <c r="I32" s="27" t="s">
        <v>92</v>
      </c>
      <c r="J32" s="95">
        <f>SUM(J30:J31)</f>
        <v>529.97500000000002</v>
      </c>
    </row>
    <row r="34" spans="2:10" ht="15.75" thickBot="1" x14ac:dyDescent="0.3"/>
    <row r="35" spans="2:10" ht="15.75" thickBot="1" x14ac:dyDescent="0.3">
      <c r="B35" s="231" t="s">
        <v>134</v>
      </c>
      <c r="C35" s="232"/>
      <c r="D35" s="232"/>
      <c r="E35" s="232"/>
      <c r="F35" s="232"/>
      <c r="G35" s="232"/>
      <c r="H35" s="232"/>
      <c r="I35" s="232"/>
      <c r="J35" s="233"/>
    </row>
    <row r="36" spans="2:10" ht="45.75" thickBot="1" x14ac:dyDescent="0.3">
      <c r="B36" s="1" t="s">
        <v>2</v>
      </c>
      <c r="C36" s="2" t="s">
        <v>3</v>
      </c>
      <c r="D36" s="3" t="s">
        <v>4</v>
      </c>
      <c r="E36" s="4" t="s">
        <v>98</v>
      </c>
      <c r="F36" s="4" t="s">
        <v>0</v>
      </c>
      <c r="G36" s="4" t="s">
        <v>5</v>
      </c>
      <c r="H36" s="5" t="s">
        <v>182</v>
      </c>
      <c r="I36" s="14" t="s">
        <v>71</v>
      </c>
      <c r="J36" s="16" t="s">
        <v>91</v>
      </c>
    </row>
    <row r="37" spans="2:10" x14ac:dyDescent="0.25">
      <c r="B37" s="91"/>
      <c r="C37" s="96" t="s">
        <v>177</v>
      </c>
      <c r="D37" s="130" t="s">
        <v>153</v>
      </c>
      <c r="E37" s="31" t="s">
        <v>164</v>
      </c>
      <c r="F37" s="29"/>
      <c r="G37" s="24">
        <v>6</v>
      </c>
      <c r="H37" s="194">
        <v>0.5</v>
      </c>
      <c r="I37" s="79">
        <v>62.35</v>
      </c>
      <c r="J37" s="76">
        <f t="shared" ref="J37:J38" si="3">G37*H37*I37</f>
        <v>187.05</v>
      </c>
    </row>
    <row r="38" spans="2:10" ht="39" thickBot="1" x14ac:dyDescent="0.3">
      <c r="B38" s="90"/>
      <c r="C38" s="97" t="s">
        <v>178</v>
      </c>
      <c r="D38" s="131" t="s">
        <v>153</v>
      </c>
      <c r="E38" s="37" t="s">
        <v>164</v>
      </c>
      <c r="F38" s="30"/>
      <c r="G38" s="25">
        <v>1</v>
      </c>
      <c r="H38" s="195">
        <v>0.5</v>
      </c>
      <c r="I38" s="81">
        <v>62.35</v>
      </c>
      <c r="J38" s="78">
        <f t="shared" si="3"/>
        <v>31.175000000000001</v>
      </c>
    </row>
    <row r="39" spans="2:10" ht="15.75" thickBot="1" x14ac:dyDescent="0.3">
      <c r="D39" s="9"/>
      <c r="E39" s="10"/>
      <c r="F39" s="10"/>
      <c r="G39" s="10"/>
      <c r="H39" s="15"/>
      <c r="I39" s="27" t="s">
        <v>92</v>
      </c>
      <c r="J39" s="28">
        <f>SUM(J37:J38)</f>
        <v>218.22500000000002</v>
      </c>
    </row>
    <row r="41" spans="2:10" ht="15.75" thickBot="1" x14ac:dyDescent="0.3"/>
    <row r="42" spans="2:10" ht="15.75" thickBot="1" x14ac:dyDescent="0.3">
      <c r="B42" s="260" t="s">
        <v>200</v>
      </c>
      <c r="C42" s="232"/>
      <c r="D42" s="232"/>
      <c r="E42" s="232"/>
      <c r="F42" s="232"/>
      <c r="G42" s="232"/>
      <c r="H42" s="232"/>
      <c r="I42" s="232"/>
      <c r="J42" s="233"/>
    </row>
    <row r="43" spans="2:10" ht="45.75" thickBot="1" x14ac:dyDescent="0.3">
      <c r="B43" s="1" t="s">
        <v>2</v>
      </c>
      <c r="C43" s="2" t="s">
        <v>3</v>
      </c>
      <c r="D43" s="3" t="s">
        <v>4</v>
      </c>
      <c r="E43" s="4" t="s">
        <v>98</v>
      </c>
      <c r="F43" s="4" t="s">
        <v>0</v>
      </c>
      <c r="G43" s="4" t="s">
        <v>5</v>
      </c>
      <c r="H43" s="5" t="s">
        <v>182</v>
      </c>
      <c r="I43" s="14" t="s">
        <v>71</v>
      </c>
      <c r="J43" s="16" t="s">
        <v>91</v>
      </c>
    </row>
    <row r="44" spans="2:10" ht="15.75" thickBot="1" x14ac:dyDescent="0.3">
      <c r="B44" s="70"/>
      <c r="C44" s="71" t="s">
        <v>179</v>
      </c>
      <c r="D44" s="132" t="s">
        <v>153</v>
      </c>
      <c r="E44" s="98" t="s">
        <v>164</v>
      </c>
      <c r="F44" s="98"/>
      <c r="G44" s="73">
        <v>48</v>
      </c>
      <c r="H44" s="193">
        <v>0.5</v>
      </c>
      <c r="I44" s="99">
        <v>62.35</v>
      </c>
      <c r="J44" s="75">
        <f>+G44*I44</f>
        <v>2992.8</v>
      </c>
    </row>
    <row r="45" spans="2:10" ht="15.75" thickBot="1" x14ac:dyDescent="0.3">
      <c r="D45" s="9"/>
      <c r="E45" s="10"/>
      <c r="F45" s="10"/>
      <c r="G45" s="10"/>
      <c r="H45" s="15"/>
      <c r="I45" s="27" t="s">
        <v>92</v>
      </c>
      <c r="J45" s="95">
        <f>SUM(J44:J44)</f>
        <v>2992.8</v>
      </c>
    </row>
    <row r="48" spans="2:10" ht="15.75" thickBot="1" x14ac:dyDescent="0.3"/>
    <row r="49" spans="8:10" x14ac:dyDescent="0.25">
      <c r="H49" s="100"/>
      <c r="I49" s="101"/>
      <c r="J49" s="102"/>
    </row>
    <row r="50" spans="8:10" x14ac:dyDescent="0.25">
      <c r="H50" s="103"/>
      <c r="I50" s="104" t="s">
        <v>92</v>
      </c>
      <c r="J50" s="105">
        <f>J25+J32+J39+J45</f>
        <v>6247.42</v>
      </c>
    </row>
    <row r="51" spans="8:10" x14ac:dyDescent="0.25">
      <c r="H51" s="103"/>
      <c r="I51" s="104"/>
      <c r="J51" s="106"/>
    </row>
    <row r="52" spans="8:10" x14ac:dyDescent="0.25">
      <c r="H52" s="103"/>
      <c r="I52" s="104" t="s">
        <v>185</v>
      </c>
      <c r="J52" s="105">
        <f>(J50*1.13)-J50</f>
        <v>812.16459999999915</v>
      </c>
    </row>
    <row r="53" spans="8:10" x14ac:dyDescent="0.25">
      <c r="H53" s="103"/>
      <c r="I53" s="104"/>
      <c r="J53" s="106"/>
    </row>
    <row r="54" spans="8:10" x14ac:dyDescent="0.25">
      <c r="H54" s="103"/>
      <c r="I54" s="104" t="s">
        <v>186</v>
      </c>
      <c r="J54" s="105">
        <f>(J50*1.06)-J50</f>
        <v>374.84520000000066</v>
      </c>
    </row>
    <row r="55" spans="8:10" ht="15.75" thickBot="1" x14ac:dyDescent="0.3">
      <c r="H55" s="103"/>
      <c r="I55" s="104"/>
      <c r="J55" s="106"/>
    </row>
    <row r="56" spans="8:10" ht="15.75" thickBot="1" x14ac:dyDescent="0.3">
      <c r="H56" s="110"/>
      <c r="I56" s="112" t="s">
        <v>187</v>
      </c>
      <c r="J56" s="111">
        <f>SUM(J50:J55)</f>
        <v>7434.4297999999999</v>
      </c>
    </row>
    <row r="57" spans="8:10" x14ac:dyDescent="0.25">
      <c r="H57" s="103"/>
      <c r="I57" s="104"/>
      <c r="J57" s="106"/>
    </row>
    <row r="58" spans="8:10" x14ac:dyDescent="0.25">
      <c r="H58" s="103"/>
      <c r="I58" s="104" t="s">
        <v>188</v>
      </c>
      <c r="J58" s="105">
        <f>J60-J56</f>
        <v>1561.2302579999996</v>
      </c>
    </row>
    <row r="59" spans="8:10" ht="15.75" thickBot="1" x14ac:dyDescent="0.3">
      <c r="H59" s="107"/>
      <c r="I59" s="108"/>
      <c r="J59" s="109"/>
    </row>
    <row r="60" spans="8:10" ht="15.75" thickBot="1" x14ac:dyDescent="0.3">
      <c r="H60" s="240" t="s">
        <v>189</v>
      </c>
      <c r="I60" s="241"/>
      <c r="J60" s="28">
        <f>J56*1.21</f>
        <v>8995.6600579999995</v>
      </c>
    </row>
  </sheetData>
  <sheetProtection algorithmName="SHA-512" hashValue="MyIuKCqSNR1ulcYh62ykQlKDXSsUzGuk98qdCULM9rFGPkfN+CMwHfEbynm81K5OTXtqvlNkagexPgmtepNnNw==" saltValue="YGcR1BptjGWsqg6tWBRm7A==" spinCount="100000" sheet="1" objects="1" scenarios="1"/>
  <mergeCells count="5">
    <mergeCell ref="B35:J35"/>
    <mergeCell ref="B42:J42"/>
    <mergeCell ref="B28:J28"/>
    <mergeCell ref="B2:J2"/>
    <mergeCell ref="H60:I60"/>
  </mergeCells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08B9-9CC4-4F7E-BEA8-055C80EFB60C}">
  <dimension ref="B1:J20"/>
  <sheetViews>
    <sheetView zoomScaleNormal="100" workbookViewId="0">
      <selection activeCell="C14" sqref="C14"/>
    </sheetView>
  </sheetViews>
  <sheetFormatPr baseColWidth="10" defaultRowHeight="15" x14ac:dyDescent="0.25"/>
  <cols>
    <col min="2" max="2" width="19.5703125" customWidth="1"/>
    <col min="3" max="3" width="24.5703125" customWidth="1"/>
    <col min="4" max="4" width="38.140625" customWidth="1"/>
    <col min="5" max="5" width="36.140625" customWidth="1"/>
    <col min="6" max="6" width="39.5703125" customWidth="1"/>
    <col min="7" max="7" width="8.140625" bestFit="1" customWidth="1"/>
    <col min="8" max="8" width="15.5703125" customWidth="1"/>
    <col min="10" max="10" width="13.28515625" bestFit="1" customWidth="1"/>
  </cols>
  <sheetData>
    <row r="1" spans="2:10" ht="15.75" thickBot="1" x14ac:dyDescent="0.3"/>
    <row r="2" spans="2:10" ht="30" customHeight="1" thickBot="1" x14ac:dyDescent="0.3">
      <c r="B2" s="260" t="s">
        <v>180</v>
      </c>
      <c r="C2" s="232"/>
      <c r="D2" s="232"/>
      <c r="E2" s="232"/>
      <c r="F2" s="232"/>
      <c r="G2" s="232"/>
      <c r="H2" s="232"/>
      <c r="I2" s="232"/>
      <c r="J2" s="233"/>
    </row>
    <row r="3" spans="2:10" ht="45.75" thickBot="1" x14ac:dyDescent="0.3">
      <c r="B3" s="1" t="s">
        <v>2</v>
      </c>
      <c r="C3" s="2" t="s">
        <v>3</v>
      </c>
      <c r="D3" s="3" t="s">
        <v>4</v>
      </c>
      <c r="E3" s="4" t="s">
        <v>98</v>
      </c>
      <c r="F3" s="4" t="s">
        <v>0</v>
      </c>
      <c r="G3" s="4" t="s">
        <v>5</v>
      </c>
      <c r="H3" s="5" t="s">
        <v>182</v>
      </c>
      <c r="I3" s="14" t="s">
        <v>71</v>
      </c>
      <c r="J3" s="16" t="s">
        <v>91</v>
      </c>
    </row>
    <row r="4" spans="2:10" ht="39" thickBot="1" x14ac:dyDescent="0.3">
      <c r="B4" s="70"/>
      <c r="C4" s="71" t="s">
        <v>193</v>
      </c>
      <c r="D4" s="113" t="s">
        <v>192</v>
      </c>
      <c r="E4" s="98" t="s">
        <v>210</v>
      </c>
      <c r="F4" s="98" t="s">
        <v>181</v>
      </c>
      <c r="G4" s="73">
        <v>20</v>
      </c>
      <c r="H4" s="193">
        <v>3</v>
      </c>
      <c r="I4" s="74">
        <v>51</v>
      </c>
      <c r="J4" s="75">
        <f>G4*H4*I4</f>
        <v>3060</v>
      </c>
    </row>
    <row r="5" spans="2:10" ht="15.75" thickBot="1" x14ac:dyDescent="0.3">
      <c r="D5" s="9"/>
      <c r="E5" s="10"/>
      <c r="F5" s="10"/>
      <c r="G5" s="10"/>
      <c r="H5" s="15"/>
      <c r="I5" s="27" t="s">
        <v>92</v>
      </c>
      <c r="J5" s="95">
        <f>SUM(J4:J4)</f>
        <v>3060</v>
      </c>
    </row>
    <row r="8" spans="2:10" ht="15.75" thickBot="1" x14ac:dyDescent="0.3"/>
    <row r="9" spans="2:10" x14ac:dyDescent="0.25">
      <c r="H9" s="100"/>
      <c r="I9" s="101"/>
      <c r="J9" s="102"/>
    </row>
    <row r="10" spans="2:10" x14ac:dyDescent="0.25">
      <c r="H10" s="103"/>
      <c r="I10" s="104" t="s">
        <v>92</v>
      </c>
      <c r="J10" s="105">
        <f>J5</f>
        <v>3060</v>
      </c>
    </row>
    <row r="11" spans="2:10" x14ac:dyDescent="0.25">
      <c r="H11" s="103"/>
      <c r="I11" s="104"/>
      <c r="J11" s="106"/>
    </row>
    <row r="12" spans="2:10" x14ac:dyDescent="0.25">
      <c r="H12" s="103"/>
      <c r="I12" s="104" t="s">
        <v>185</v>
      </c>
      <c r="J12" s="105">
        <f>(J10*1.13)-J10</f>
        <v>397.79999999999973</v>
      </c>
    </row>
    <row r="13" spans="2:10" x14ac:dyDescent="0.25">
      <c r="H13" s="103"/>
      <c r="I13" s="104"/>
      <c r="J13" s="106"/>
    </row>
    <row r="14" spans="2:10" x14ac:dyDescent="0.25">
      <c r="H14" s="103"/>
      <c r="I14" s="104" t="s">
        <v>186</v>
      </c>
      <c r="J14" s="105">
        <f>(J10*1.06)-J10</f>
        <v>183.60000000000036</v>
      </c>
    </row>
    <row r="15" spans="2:10" ht="15.75" thickBot="1" x14ac:dyDescent="0.3">
      <c r="H15" s="103"/>
      <c r="I15" s="104"/>
      <c r="J15" s="106"/>
    </row>
    <row r="16" spans="2:10" ht="15.75" thickBot="1" x14ac:dyDescent="0.3">
      <c r="H16" s="110"/>
      <c r="I16" s="112" t="s">
        <v>187</v>
      </c>
      <c r="J16" s="111">
        <f>SUM(J10:J15)</f>
        <v>3641.4</v>
      </c>
    </row>
    <row r="17" spans="5:10" x14ac:dyDescent="0.25">
      <c r="H17" s="103"/>
      <c r="I17" s="104"/>
      <c r="J17" s="106"/>
    </row>
    <row r="18" spans="5:10" x14ac:dyDescent="0.25">
      <c r="E18" s="141"/>
      <c r="H18" s="103"/>
      <c r="I18" s="104" t="s">
        <v>188</v>
      </c>
      <c r="J18" s="105">
        <f>J20-J16</f>
        <v>764.69399999999996</v>
      </c>
    </row>
    <row r="19" spans="5:10" ht="15.75" thickBot="1" x14ac:dyDescent="0.3">
      <c r="H19" s="107"/>
      <c r="I19" s="108"/>
      <c r="J19" s="109"/>
    </row>
    <row r="20" spans="5:10" ht="15.75" thickBot="1" x14ac:dyDescent="0.3">
      <c r="H20" s="240" t="s">
        <v>189</v>
      </c>
      <c r="I20" s="241"/>
      <c r="J20" s="28">
        <f>J16*1.21</f>
        <v>4406.0940000000001</v>
      </c>
    </row>
  </sheetData>
  <sheetProtection algorithmName="SHA-512" hashValue="EyiTMw51Rgh04q4zkwbHpfcCvnkix55mTKTsAPIrjz0R8s4c2CLsu4y9fX/iq1r/ra/A4V7XdmwPhe3wijgIHQ==" saltValue="kQvONIIod9ee5xHTOYMRcg==" spinCount="100000" sheet="1" objects="1" scenarios="1"/>
  <mergeCells count="2">
    <mergeCell ref="B2:J2"/>
    <mergeCell ref="H20:I20"/>
  </mergeCells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7EEF-74A3-47C1-8A8A-01597B94A27D}">
  <sheetPr>
    <pageSetUpPr fitToPage="1"/>
  </sheetPr>
  <dimension ref="B2:C56"/>
  <sheetViews>
    <sheetView zoomScaleNormal="100" workbookViewId="0">
      <selection activeCell="K11" sqref="K11"/>
    </sheetView>
  </sheetViews>
  <sheetFormatPr baseColWidth="10" defaultRowHeight="15" x14ac:dyDescent="0.25"/>
  <cols>
    <col min="2" max="2" width="37.140625" bestFit="1" customWidth="1"/>
    <col min="3" max="3" width="13.28515625" bestFit="1" customWidth="1"/>
  </cols>
  <sheetData>
    <row r="2" spans="2:3" ht="15.75" thickBot="1" x14ac:dyDescent="0.3"/>
    <row r="3" spans="2:3" ht="18.75" thickBot="1" x14ac:dyDescent="0.3">
      <c r="B3" s="199" t="s">
        <v>191</v>
      </c>
      <c r="C3" s="218" t="s">
        <v>34</v>
      </c>
    </row>
    <row r="4" spans="2:3" x14ac:dyDescent="0.25">
      <c r="B4" s="200" t="s">
        <v>211</v>
      </c>
      <c r="C4" s="201">
        <v>5578.1200000000008</v>
      </c>
    </row>
    <row r="5" spans="2:3" x14ac:dyDescent="0.25">
      <c r="B5" s="200" t="s">
        <v>194</v>
      </c>
      <c r="C5" s="201">
        <v>3060</v>
      </c>
    </row>
    <row r="6" spans="2:3" ht="15.75" thickBot="1" x14ac:dyDescent="0.3">
      <c r="B6" s="202" t="s">
        <v>202</v>
      </c>
      <c r="C6" s="203">
        <f>SUM(C4:C5)</f>
        <v>8638.1200000000008</v>
      </c>
    </row>
    <row r="7" spans="2:3" x14ac:dyDescent="0.25">
      <c r="B7" s="209"/>
      <c r="C7" s="210"/>
    </row>
    <row r="8" spans="2:3" ht="15.75" thickBot="1" x14ac:dyDescent="0.3"/>
    <row r="9" spans="2:3" ht="18.75" thickBot="1" x14ac:dyDescent="0.3">
      <c r="B9" s="204" t="s">
        <v>195</v>
      </c>
      <c r="C9" s="219" t="s">
        <v>34</v>
      </c>
    </row>
    <row r="10" spans="2:3" x14ac:dyDescent="0.25">
      <c r="B10" s="205" t="s">
        <v>196</v>
      </c>
      <c r="C10" s="206">
        <v>2506.42</v>
      </c>
    </row>
    <row r="11" spans="2:3" x14ac:dyDescent="0.25">
      <c r="B11" s="205" t="s">
        <v>197</v>
      </c>
      <c r="C11" s="206">
        <v>529.97500000000002</v>
      </c>
    </row>
    <row r="12" spans="2:3" x14ac:dyDescent="0.25">
      <c r="B12" s="207" t="s">
        <v>198</v>
      </c>
      <c r="C12" s="206">
        <v>218.22500000000002</v>
      </c>
    </row>
    <row r="13" spans="2:3" x14ac:dyDescent="0.25">
      <c r="B13" s="207" t="s">
        <v>199</v>
      </c>
      <c r="C13" s="206">
        <v>2992.8</v>
      </c>
    </row>
    <row r="14" spans="2:3" ht="15.75" thickBot="1" x14ac:dyDescent="0.3">
      <c r="B14" s="202" t="s">
        <v>201</v>
      </c>
      <c r="C14" s="208">
        <f>SUM(C10:C13)</f>
        <v>6247.42</v>
      </c>
    </row>
    <row r="15" spans="2:3" x14ac:dyDescent="0.25">
      <c r="C15" s="101"/>
    </row>
    <row r="16" spans="2:3" ht="15.75" thickBot="1" x14ac:dyDescent="0.3"/>
    <row r="17" spans="2:3" ht="18.75" thickBot="1" x14ac:dyDescent="0.3">
      <c r="B17" s="211" t="s">
        <v>114</v>
      </c>
      <c r="C17" s="220" t="s">
        <v>34</v>
      </c>
    </row>
    <row r="18" spans="2:3" x14ac:dyDescent="0.25">
      <c r="B18" s="212" t="s">
        <v>72</v>
      </c>
      <c r="C18" s="206">
        <v>1048.7849999999999</v>
      </c>
    </row>
    <row r="19" spans="2:3" x14ac:dyDescent="0.25">
      <c r="B19" s="212" t="s">
        <v>75</v>
      </c>
      <c r="C19" s="206">
        <v>205.53749999999999</v>
      </c>
    </row>
    <row r="20" spans="2:3" x14ac:dyDescent="0.25">
      <c r="B20" s="212" t="s">
        <v>77</v>
      </c>
      <c r="C20" s="206">
        <v>130.47749999999999</v>
      </c>
    </row>
    <row r="21" spans="2:3" x14ac:dyDescent="0.25">
      <c r="B21" s="212" t="s">
        <v>84</v>
      </c>
      <c r="C21" s="206">
        <v>885.52</v>
      </c>
    </row>
    <row r="22" spans="2:3" ht="15.75" thickBot="1" x14ac:dyDescent="0.3">
      <c r="B22" s="202" t="s">
        <v>203</v>
      </c>
      <c r="C22" s="213">
        <f>SUM(C18:C21)</f>
        <v>2270.3199999999997</v>
      </c>
    </row>
    <row r="23" spans="2:3" x14ac:dyDescent="0.25">
      <c r="C23" s="101"/>
    </row>
    <row r="24" spans="2:3" ht="15.75" thickBot="1" x14ac:dyDescent="0.3"/>
    <row r="25" spans="2:3" ht="18.75" thickBot="1" x14ac:dyDescent="0.3">
      <c r="B25" s="214" t="s">
        <v>204</v>
      </c>
      <c r="C25" s="221" t="s">
        <v>34</v>
      </c>
    </row>
    <row r="26" spans="2:3" x14ac:dyDescent="0.25">
      <c r="B26" s="215" t="s">
        <v>7</v>
      </c>
      <c r="C26" s="206">
        <v>561.15</v>
      </c>
    </row>
    <row r="27" spans="2:3" x14ac:dyDescent="0.25">
      <c r="B27" s="216" t="s">
        <v>14</v>
      </c>
      <c r="C27" s="206">
        <v>1280.98</v>
      </c>
    </row>
    <row r="28" spans="2:3" x14ac:dyDescent="0.25">
      <c r="B28" s="216" t="s">
        <v>19</v>
      </c>
      <c r="C28" s="206">
        <v>89.82</v>
      </c>
    </row>
    <row r="29" spans="2:3" x14ac:dyDescent="0.25">
      <c r="B29" s="216" t="s">
        <v>25</v>
      </c>
      <c r="C29" s="206">
        <v>40.067999999999998</v>
      </c>
    </row>
    <row r="30" spans="2:3" x14ac:dyDescent="0.25">
      <c r="B30" s="216" t="s">
        <v>205</v>
      </c>
      <c r="C30" s="206">
        <v>132.71</v>
      </c>
    </row>
    <row r="31" spans="2:3" x14ac:dyDescent="0.25">
      <c r="B31" s="216" t="s">
        <v>206</v>
      </c>
      <c r="C31" s="206">
        <v>298.58</v>
      </c>
    </row>
    <row r="32" spans="2:3" x14ac:dyDescent="0.25">
      <c r="B32" s="216" t="s">
        <v>207</v>
      </c>
      <c r="C32" s="206">
        <v>283.245</v>
      </c>
    </row>
    <row r="33" spans="2:3" x14ac:dyDescent="0.25">
      <c r="B33" s="216" t="s">
        <v>208</v>
      </c>
      <c r="C33" s="206">
        <v>85.29</v>
      </c>
    </row>
    <row r="34" spans="2:3" x14ac:dyDescent="0.25">
      <c r="B34" s="216" t="s">
        <v>209</v>
      </c>
      <c r="C34" s="206">
        <v>80.7</v>
      </c>
    </row>
    <row r="35" spans="2:3" x14ac:dyDescent="0.25">
      <c r="B35" s="216" t="s">
        <v>46</v>
      </c>
      <c r="C35" s="206">
        <v>147.55000000000001</v>
      </c>
    </row>
    <row r="36" spans="2:3" x14ac:dyDescent="0.25">
      <c r="B36" s="216" t="s">
        <v>55</v>
      </c>
      <c r="C36" s="206">
        <v>2260.4250000000002</v>
      </c>
    </row>
    <row r="37" spans="2:3" x14ac:dyDescent="0.25">
      <c r="B37" s="216" t="s">
        <v>59</v>
      </c>
      <c r="C37" s="206">
        <v>1290.925</v>
      </c>
    </row>
    <row r="38" spans="2:3" x14ac:dyDescent="0.25">
      <c r="B38" s="216" t="s">
        <v>61</v>
      </c>
      <c r="C38" s="206">
        <v>188.27999999999997</v>
      </c>
    </row>
    <row r="39" spans="2:3" x14ac:dyDescent="0.25">
      <c r="B39" s="216" t="s">
        <v>65</v>
      </c>
      <c r="C39" s="206">
        <v>1153.4750000000001</v>
      </c>
    </row>
    <row r="40" spans="2:3" x14ac:dyDescent="0.25">
      <c r="B40" s="216" t="s">
        <v>67</v>
      </c>
      <c r="C40" s="206">
        <v>0</v>
      </c>
    </row>
    <row r="41" spans="2:3" x14ac:dyDescent="0.25">
      <c r="B41" s="216" t="s">
        <v>135</v>
      </c>
      <c r="C41" s="206">
        <v>226.53000000000003</v>
      </c>
    </row>
    <row r="42" spans="2:3" x14ac:dyDescent="0.25">
      <c r="B42" s="216" t="s">
        <v>139</v>
      </c>
      <c r="C42" s="206">
        <v>418.22500000000002</v>
      </c>
    </row>
    <row r="43" spans="2:3" ht="15.75" thickBot="1" x14ac:dyDescent="0.3">
      <c r="B43" s="202" t="s">
        <v>203</v>
      </c>
      <c r="C43" s="217">
        <f>SUM(C26:C42)</f>
        <v>8537.9529999999995</v>
      </c>
    </row>
    <row r="45" spans="2:3" ht="15.75" thickBot="1" x14ac:dyDescent="0.3"/>
    <row r="46" spans="2:3" x14ac:dyDescent="0.25">
      <c r="B46" s="188" t="s">
        <v>34</v>
      </c>
      <c r="C46" s="142">
        <f>C43+C22+C14+C6</f>
        <v>25693.813000000002</v>
      </c>
    </row>
    <row r="47" spans="2:3" x14ac:dyDescent="0.25">
      <c r="B47" s="103"/>
      <c r="C47" s="143"/>
    </row>
    <row r="48" spans="2:3" x14ac:dyDescent="0.25">
      <c r="B48" s="189" t="s">
        <v>185</v>
      </c>
      <c r="C48" s="105">
        <f>(C46*1.13)-C46</f>
        <v>3340.1956899999968</v>
      </c>
    </row>
    <row r="49" spans="2:3" x14ac:dyDescent="0.25">
      <c r="B49" s="189"/>
      <c r="C49" s="106"/>
    </row>
    <row r="50" spans="2:3" x14ac:dyDescent="0.25">
      <c r="B50" s="189" t="s">
        <v>186</v>
      </c>
      <c r="C50" s="105">
        <f>(C46*1.06)-C46</f>
        <v>1541.6287800000027</v>
      </c>
    </row>
    <row r="51" spans="2:3" ht="15.75" thickBot="1" x14ac:dyDescent="0.3">
      <c r="B51" s="189"/>
      <c r="C51" s="106"/>
    </row>
    <row r="52" spans="2:3" ht="15.75" thickBot="1" x14ac:dyDescent="0.3">
      <c r="B52" s="190" t="s">
        <v>187</v>
      </c>
      <c r="C52" s="111">
        <f>SUM(C46:C51)</f>
        <v>30575.637470000001</v>
      </c>
    </row>
    <row r="53" spans="2:3" x14ac:dyDescent="0.25">
      <c r="B53" s="189"/>
      <c r="C53" s="106"/>
    </row>
    <row r="54" spans="2:3" x14ac:dyDescent="0.25">
      <c r="B54" s="189" t="s">
        <v>188</v>
      </c>
      <c r="C54" s="105">
        <f>C56-C52</f>
        <v>6420.8838687000025</v>
      </c>
    </row>
    <row r="55" spans="2:3" ht="15.75" thickBot="1" x14ac:dyDescent="0.3">
      <c r="B55" s="191"/>
      <c r="C55" s="109"/>
    </row>
    <row r="56" spans="2:3" ht="15.75" thickBot="1" x14ac:dyDescent="0.3">
      <c r="B56" s="192" t="s">
        <v>189</v>
      </c>
      <c r="C56" s="28">
        <f>C52*1.21</f>
        <v>36996.521338700004</v>
      </c>
    </row>
  </sheetData>
  <sheetProtection algorithmName="SHA-512" hashValue="rh7SlKcnufBX5oGYv7CavMe8G73lPC9id9B8fhcKQNs+8VX8LuE7yp+8KqrCTf/Y38FGJRL+CuhUToiA0Tq3LQ==" saltValue="BvbPbHTMeMIFR772DUQI6g==" spinCount="100000" sheet="1" objects="1" scenarios="1"/>
  <phoneticPr fontId="17" type="noConversion"/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200E-99E2-4387-B8B5-BCF94A2E4296}">
  <dimension ref="A4:G82"/>
  <sheetViews>
    <sheetView topLeftCell="A20" zoomScaleNormal="100" workbookViewId="0">
      <selection activeCell="F37" sqref="F37"/>
    </sheetView>
  </sheetViews>
  <sheetFormatPr baseColWidth="10" defaultRowHeight="15" x14ac:dyDescent="0.25"/>
  <cols>
    <col min="1" max="1" width="13.42578125" style="146" bestFit="1" customWidth="1"/>
    <col min="2" max="2" width="62.42578125" style="146" bestFit="1" customWidth="1"/>
    <col min="3" max="3" width="43.140625" style="146" bestFit="1" customWidth="1"/>
    <col min="4" max="4" width="17.140625" style="146" bestFit="1" customWidth="1"/>
    <col min="5" max="5" width="7.28515625" style="149" bestFit="1" customWidth="1"/>
    <col min="6" max="6" width="10.42578125" style="146" customWidth="1"/>
    <col min="7" max="7" width="13.28515625" style="146" bestFit="1" customWidth="1"/>
    <col min="8" max="16384" width="11.42578125" style="146"/>
  </cols>
  <sheetData>
    <row r="4" spans="1:7" x14ac:dyDescent="0.25">
      <c r="A4" s="150"/>
      <c r="B4" s="151" t="s">
        <v>363</v>
      </c>
      <c r="C4" s="150"/>
      <c r="D4" s="150"/>
      <c r="E4" s="152"/>
      <c r="F4" s="150"/>
      <c r="G4" s="150"/>
    </row>
    <row r="5" spans="1:7" x14ac:dyDescent="0.25">
      <c r="A5" s="150"/>
      <c r="B5" s="150"/>
      <c r="C5" s="150"/>
      <c r="D5" s="150"/>
      <c r="E5" s="152"/>
      <c r="F5" s="150"/>
      <c r="G5" s="150"/>
    </row>
    <row r="6" spans="1:7" x14ac:dyDescent="0.25">
      <c r="A6" s="151"/>
      <c r="B6" s="153"/>
      <c r="C6" s="151" t="s">
        <v>214</v>
      </c>
      <c r="D6" s="154"/>
      <c r="E6" s="155" t="s">
        <v>215</v>
      </c>
      <c r="F6" s="156"/>
      <c r="G6" s="157" t="s">
        <v>216</v>
      </c>
    </row>
    <row r="7" spans="1:7" x14ac:dyDescent="0.25">
      <c r="A7" s="151"/>
      <c r="B7" s="151" t="s">
        <v>138</v>
      </c>
      <c r="C7" s="151" t="s">
        <v>217</v>
      </c>
      <c r="D7" s="158"/>
      <c r="E7" s="159"/>
      <c r="F7" s="160"/>
      <c r="G7" s="157"/>
    </row>
    <row r="8" spans="1:7" x14ac:dyDescent="0.25">
      <c r="A8" s="153" t="s">
        <v>218</v>
      </c>
      <c r="B8" s="153" t="s">
        <v>219</v>
      </c>
      <c r="C8" s="153"/>
      <c r="D8" s="147" t="s">
        <v>6</v>
      </c>
      <c r="E8" s="161">
        <v>3700</v>
      </c>
      <c r="F8" s="162">
        <f>'Zones Verdes Urbanes'!$I$4</f>
        <v>0.44</v>
      </c>
      <c r="G8" s="163">
        <f>E8*F8</f>
        <v>1628</v>
      </c>
    </row>
    <row r="9" spans="1:7" x14ac:dyDescent="0.25">
      <c r="A9" s="153"/>
      <c r="B9" s="153"/>
      <c r="C9" s="153"/>
      <c r="D9" s="153"/>
      <c r="E9" s="161"/>
      <c r="F9" s="164"/>
      <c r="G9" s="163"/>
    </row>
    <row r="10" spans="1:7" x14ac:dyDescent="0.25">
      <c r="A10" s="153"/>
      <c r="B10" s="151" t="s">
        <v>134</v>
      </c>
      <c r="C10" s="153"/>
      <c r="D10" s="153"/>
      <c r="E10" s="161"/>
      <c r="F10" s="164"/>
      <c r="G10" s="163"/>
    </row>
    <row r="11" spans="1:7" x14ac:dyDescent="0.25">
      <c r="A11" s="153" t="s">
        <v>220</v>
      </c>
      <c r="B11" s="153" t="s">
        <v>221</v>
      </c>
      <c r="C11" s="153" t="s">
        <v>222</v>
      </c>
      <c r="D11" s="147" t="s">
        <v>6</v>
      </c>
      <c r="E11" s="161">
        <v>2991</v>
      </c>
      <c r="F11" s="162">
        <f>'Zones Verdes Urbanes'!$I$4</f>
        <v>0.44</v>
      </c>
      <c r="G11" s="163">
        <f t="shared" ref="G11:G17" si="0">E11*F11</f>
        <v>1316.04</v>
      </c>
    </row>
    <row r="12" spans="1:7" x14ac:dyDescent="0.25">
      <c r="A12" s="153"/>
      <c r="B12" s="153" t="s">
        <v>223</v>
      </c>
      <c r="C12" s="153" t="s">
        <v>224</v>
      </c>
      <c r="D12" s="147" t="s">
        <v>6</v>
      </c>
      <c r="E12" s="161">
        <v>1134</v>
      </c>
      <c r="F12" s="162">
        <f>'Zones Verdes Urbanes'!$I$4</f>
        <v>0.44</v>
      </c>
      <c r="G12" s="163">
        <f t="shared" si="0"/>
        <v>498.96</v>
      </c>
    </row>
    <row r="13" spans="1:7" x14ac:dyDescent="0.25">
      <c r="A13" s="153" t="s">
        <v>225</v>
      </c>
      <c r="B13" s="153" t="s">
        <v>226</v>
      </c>
      <c r="C13" s="153" t="s">
        <v>227</v>
      </c>
      <c r="D13" s="147" t="s">
        <v>6</v>
      </c>
      <c r="E13" s="161">
        <v>416</v>
      </c>
      <c r="F13" s="162">
        <f>'Zones Verdes Urbanes'!$I$4</f>
        <v>0.44</v>
      </c>
      <c r="G13" s="163">
        <f t="shared" si="0"/>
        <v>183.04</v>
      </c>
    </row>
    <row r="14" spans="1:7" x14ac:dyDescent="0.25">
      <c r="A14" s="153" t="s">
        <v>228</v>
      </c>
      <c r="B14" s="153" t="s">
        <v>229</v>
      </c>
      <c r="C14" s="153" t="s">
        <v>230</v>
      </c>
      <c r="D14" s="147" t="s">
        <v>6</v>
      </c>
      <c r="E14" s="161">
        <v>528</v>
      </c>
      <c r="F14" s="162">
        <f>'Zones Verdes Urbanes'!$I$4</f>
        <v>0.44</v>
      </c>
      <c r="G14" s="163">
        <f t="shared" si="0"/>
        <v>232.32</v>
      </c>
    </row>
    <row r="15" spans="1:7" x14ac:dyDescent="0.25">
      <c r="A15" s="153" t="s">
        <v>231</v>
      </c>
      <c r="B15" s="153" t="s">
        <v>232</v>
      </c>
      <c r="C15" s="153" t="s">
        <v>233</v>
      </c>
      <c r="D15" s="147" t="s">
        <v>6</v>
      </c>
      <c r="E15" s="161">
        <v>406</v>
      </c>
      <c r="F15" s="162">
        <f>'Zones Verdes Urbanes'!$I$4</f>
        <v>0.44</v>
      </c>
      <c r="G15" s="163">
        <f t="shared" si="0"/>
        <v>178.64000000000001</v>
      </c>
    </row>
    <row r="16" spans="1:7" x14ac:dyDescent="0.25">
      <c r="A16" s="153" t="s">
        <v>234</v>
      </c>
      <c r="B16" s="153" t="s">
        <v>235</v>
      </c>
      <c r="C16" s="153" t="s">
        <v>236</v>
      </c>
      <c r="D16" s="147" t="s">
        <v>6</v>
      </c>
      <c r="E16" s="161">
        <v>521</v>
      </c>
      <c r="F16" s="162">
        <f>'Zones Verdes Urbanes'!$I$4</f>
        <v>0.44</v>
      </c>
      <c r="G16" s="163">
        <f t="shared" si="0"/>
        <v>229.24</v>
      </c>
    </row>
    <row r="17" spans="1:7" x14ac:dyDescent="0.25">
      <c r="A17" s="153" t="s">
        <v>237</v>
      </c>
      <c r="B17" s="153" t="s">
        <v>238</v>
      </c>
      <c r="C17" s="153"/>
      <c r="D17" s="147" t="s">
        <v>6</v>
      </c>
      <c r="E17" s="161">
        <v>230</v>
      </c>
      <c r="F17" s="162">
        <f>'Zones Verdes Urbanes'!$I$4</f>
        <v>0.44</v>
      </c>
      <c r="G17" s="163">
        <f t="shared" si="0"/>
        <v>101.2</v>
      </c>
    </row>
    <row r="18" spans="1:7" x14ac:dyDescent="0.25">
      <c r="A18" s="153"/>
      <c r="B18" s="153"/>
      <c r="C18" s="153"/>
      <c r="D18" s="153"/>
      <c r="E18" s="161"/>
      <c r="F18" s="164"/>
      <c r="G18" s="163"/>
    </row>
    <row r="19" spans="1:7" x14ac:dyDescent="0.25">
      <c r="A19" s="153"/>
      <c r="B19" s="151" t="s">
        <v>54</v>
      </c>
      <c r="C19" s="153"/>
      <c r="D19" s="153"/>
      <c r="E19" s="161"/>
      <c r="F19" s="164"/>
      <c r="G19" s="163"/>
    </row>
    <row r="20" spans="1:7" x14ac:dyDescent="0.25">
      <c r="A20" s="153" t="s">
        <v>239</v>
      </c>
      <c r="B20" s="153" t="s">
        <v>240</v>
      </c>
      <c r="C20" s="153"/>
      <c r="D20" s="147" t="s">
        <v>6</v>
      </c>
      <c r="E20" s="161">
        <v>1125</v>
      </c>
      <c r="F20" s="162">
        <f>'Zones Verdes Urbanes'!$I$4</f>
        <v>0.44</v>
      </c>
      <c r="G20" s="163">
        <f t="shared" ref="G20:G39" si="1">E20*F20</f>
        <v>495</v>
      </c>
    </row>
    <row r="21" spans="1:7" x14ac:dyDescent="0.25">
      <c r="A21" s="153" t="s">
        <v>241</v>
      </c>
      <c r="B21" s="153" t="s">
        <v>242</v>
      </c>
      <c r="C21" s="153" t="s">
        <v>243</v>
      </c>
      <c r="D21" s="147" t="s">
        <v>6</v>
      </c>
      <c r="E21" s="161">
        <v>690</v>
      </c>
      <c r="F21" s="162">
        <f>'Zones Verdes Urbanes'!$I$4</f>
        <v>0.44</v>
      </c>
      <c r="G21" s="163">
        <f t="shared" si="1"/>
        <v>303.60000000000002</v>
      </c>
    </row>
    <row r="22" spans="1:7" x14ac:dyDescent="0.25">
      <c r="A22" s="153" t="s">
        <v>244</v>
      </c>
      <c r="B22" s="153" t="s">
        <v>245</v>
      </c>
      <c r="C22" s="153" t="s">
        <v>246</v>
      </c>
      <c r="D22" s="147" t="s">
        <v>6</v>
      </c>
      <c r="E22" s="161">
        <v>618</v>
      </c>
      <c r="F22" s="162">
        <f>'Zones Verdes Urbanes'!$I$4</f>
        <v>0.44</v>
      </c>
      <c r="G22" s="163">
        <f t="shared" si="1"/>
        <v>271.92</v>
      </c>
    </row>
    <row r="23" spans="1:7" x14ac:dyDescent="0.25">
      <c r="A23" s="153" t="s">
        <v>247</v>
      </c>
      <c r="B23" s="153" t="s">
        <v>248</v>
      </c>
      <c r="C23" s="153" t="s">
        <v>249</v>
      </c>
      <c r="D23" s="147" t="s">
        <v>6</v>
      </c>
      <c r="E23" s="161">
        <v>634</v>
      </c>
      <c r="F23" s="162">
        <f>'Zones Verdes Urbanes'!$I$4</f>
        <v>0.44</v>
      </c>
      <c r="G23" s="163">
        <f t="shared" si="1"/>
        <v>278.95999999999998</v>
      </c>
    </row>
    <row r="24" spans="1:7" x14ac:dyDescent="0.25">
      <c r="A24" s="153" t="s">
        <v>250</v>
      </c>
      <c r="B24" s="153" t="s">
        <v>251</v>
      </c>
      <c r="C24" s="153"/>
      <c r="D24" s="147" t="s">
        <v>6</v>
      </c>
      <c r="E24" s="161">
        <v>273</v>
      </c>
      <c r="F24" s="162">
        <f>'Zones Verdes Urbanes'!$I$4</f>
        <v>0.44</v>
      </c>
      <c r="G24" s="163">
        <f t="shared" si="1"/>
        <v>120.12</v>
      </c>
    </row>
    <row r="25" spans="1:7" x14ac:dyDescent="0.25">
      <c r="A25" s="153" t="s">
        <v>252</v>
      </c>
      <c r="B25" s="153" t="s">
        <v>253</v>
      </c>
      <c r="C25" s="153" t="s">
        <v>254</v>
      </c>
      <c r="D25" s="147" t="s">
        <v>6</v>
      </c>
      <c r="E25" s="161">
        <v>388</v>
      </c>
      <c r="F25" s="162">
        <f>'Zones Verdes Urbanes'!$I$4</f>
        <v>0.44</v>
      </c>
      <c r="G25" s="163">
        <f t="shared" si="1"/>
        <v>170.72</v>
      </c>
    </row>
    <row r="26" spans="1:7" x14ac:dyDescent="0.25">
      <c r="A26" s="153" t="s">
        <v>255</v>
      </c>
      <c r="B26" s="153" t="s">
        <v>256</v>
      </c>
      <c r="C26" s="165" t="s">
        <v>257</v>
      </c>
      <c r="D26" s="147" t="s">
        <v>6</v>
      </c>
      <c r="E26" s="161">
        <v>1280</v>
      </c>
      <c r="F26" s="162">
        <f>'Zones Verdes Urbanes'!$I$4</f>
        <v>0.44</v>
      </c>
      <c r="G26" s="163">
        <f t="shared" si="1"/>
        <v>563.20000000000005</v>
      </c>
    </row>
    <row r="27" spans="1:7" x14ac:dyDescent="0.25">
      <c r="A27" s="153" t="s">
        <v>258</v>
      </c>
      <c r="B27" s="153" t="s">
        <v>259</v>
      </c>
      <c r="C27" s="153" t="s">
        <v>260</v>
      </c>
      <c r="D27" s="147" t="s">
        <v>6</v>
      </c>
      <c r="E27" s="161">
        <v>1454</v>
      </c>
      <c r="F27" s="162">
        <f>'Zones Verdes Urbanes'!$I$4</f>
        <v>0.44</v>
      </c>
      <c r="G27" s="163">
        <f t="shared" si="1"/>
        <v>639.76</v>
      </c>
    </row>
    <row r="28" spans="1:7" ht="38.25" x14ac:dyDescent="0.25">
      <c r="A28" s="153" t="s">
        <v>261</v>
      </c>
      <c r="B28" s="153" t="s">
        <v>262</v>
      </c>
      <c r="C28" s="166" t="s">
        <v>362</v>
      </c>
      <c r="D28" s="147" t="s">
        <v>6</v>
      </c>
      <c r="E28" s="161">
        <v>709</v>
      </c>
      <c r="F28" s="162">
        <f>'Zones Verdes Urbanes'!$I$4</f>
        <v>0.44</v>
      </c>
      <c r="G28" s="163">
        <f t="shared" si="1"/>
        <v>311.95999999999998</v>
      </c>
    </row>
    <row r="29" spans="1:7" x14ac:dyDescent="0.25">
      <c r="A29" s="153" t="s">
        <v>263</v>
      </c>
      <c r="B29" s="153" t="s">
        <v>264</v>
      </c>
      <c r="C29" s="153"/>
      <c r="D29" s="147" t="s">
        <v>6</v>
      </c>
      <c r="E29" s="161">
        <v>2600</v>
      </c>
      <c r="F29" s="162">
        <f>'Zones Verdes Urbanes'!$I$4</f>
        <v>0.44</v>
      </c>
      <c r="G29" s="163">
        <f t="shared" si="1"/>
        <v>1144</v>
      </c>
    </row>
    <row r="30" spans="1:7" x14ac:dyDescent="0.25">
      <c r="A30" s="153" t="s">
        <v>265</v>
      </c>
      <c r="B30" s="153" t="s">
        <v>266</v>
      </c>
      <c r="C30" s="153" t="s">
        <v>267</v>
      </c>
      <c r="D30" s="147" t="s">
        <v>6</v>
      </c>
      <c r="E30" s="161">
        <v>219</v>
      </c>
      <c r="F30" s="162">
        <f>'Zones Verdes Urbanes'!$I$4</f>
        <v>0.44</v>
      </c>
      <c r="G30" s="163">
        <f t="shared" si="1"/>
        <v>96.36</v>
      </c>
    </row>
    <row r="31" spans="1:7" x14ac:dyDescent="0.25">
      <c r="A31" s="153" t="s">
        <v>268</v>
      </c>
      <c r="B31" s="153" t="s">
        <v>269</v>
      </c>
      <c r="C31" s="153" t="s">
        <v>270</v>
      </c>
      <c r="D31" s="147" t="s">
        <v>6</v>
      </c>
      <c r="E31" s="161">
        <v>1008</v>
      </c>
      <c r="F31" s="162">
        <f>'Zones Verdes Urbanes'!$I$4</f>
        <v>0.44</v>
      </c>
      <c r="G31" s="163">
        <f t="shared" si="1"/>
        <v>443.52</v>
      </c>
    </row>
    <row r="32" spans="1:7" x14ac:dyDescent="0.25">
      <c r="A32" s="153" t="s">
        <v>271</v>
      </c>
      <c r="B32" s="153" t="s">
        <v>272</v>
      </c>
      <c r="C32" s="153" t="s">
        <v>273</v>
      </c>
      <c r="D32" s="147" t="s">
        <v>6</v>
      </c>
      <c r="E32" s="161">
        <v>1071</v>
      </c>
      <c r="F32" s="162">
        <f>'Zones Verdes Urbanes'!$I$4</f>
        <v>0.44</v>
      </c>
      <c r="G32" s="163">
        <f t="shared" si="1"/>
        <v>471.24</v>
      </c>
    </row>
    <row r="33" spans="1:7" x14ac:dyDescent="0.25">
      <c r="A33" s="153" t="s">
        <v>274</v>
      </c>
      <c r="B33" s="153" t="s">
        <v>275</v>
      </c>
      <c r="C33" s="153" t="s">
        <v>276</v>
      </c>
      <c r="D33" s="147" t="s">
        <v>6</v>
      </c>
      <c r="E33" s="161">
        <v>400</v>
      </c>
      <c r="F33" s="162">
        <f>'Zones Verdes Urbanes'!$I$4</f>
        <v>0.44</v>
      </c>
      <c r="G33" s="163">
        <f t="shared" si="1"/>
        <v>176</v>
      </c>
    </row>
    <row r="34" spans="1:7" x14ac:dyDescent="0.25">
      <c r="A34" s="153" t="s">
        <v>277</v>
      </c>
      <c r="B34" s="167" t="s">
        <v>278</v>
      </c>
      <c r="C34" s="167" t="s">
        <v>279</v>
      </c>
      <c r="D34" s="147" t="s">
        <v>6</v>
      </c>
      <c r="E34" s="168">
        <v>170</v>
      </c>
      <c r="F34" s="162">
        <f>'Zones Verdes Urbanes'!$I$4</f>
        <v>0.44</v>
      </c>
      <c r="G34" s="163">
        <f t="shared" si="1"/>
        <v>74.8</v>
      </c>
    </row>
    <row r="35" spans="1:7" x14ac:dyDescent="0.25">
      <c r="A35" s="153" t="s">
        <v>280</v>
      </c>
      <c r="B35" s="167" t="s">
        <v>281</v>
      </c>
      <c r="C35" s="167" t="s">
        <v>282</v>
      </c>
      <c r="D35" s="147" t="s">
        <v>6</v>
      </c>
      <c r="E35" s="161">
        <v>580</v>
      </c>
      <c r="F35" s="162">
        <f>'Zones Verdes Urbanes'!$I$4</f>
        <v>0.44</v>
      </c>
      <c r="G35" s="163">
        <f t="shared" si="1"/>
        <v>255.2</v>
      </c>
    </row>
    <row r="36" spans="1:7" x14ac:dyDescent="0.25">
      <c r="A36" s="153" t="s">
        <v>283</v>
      </c>
      <c r="B36" s="167" t="s">
        <v>284</v>
      </c>
      <c r="C36" s="167" t="s">
        <v>285</v>
      </c>
      <c r="D36" s="147" t="s">
        <v>6</v>
      </c>
      <c r="E36" s="161">
        <v>2055</v>
      </c>
      <c r="F36" s="162">
        <f>'Zones Verdes Urbanes'!$I$4</f>
        <v>0.44</v>
      </c>
      <c r="G36" s="163">
        <f t="shared" si="1"/>
        <v>904.2</v>
      </c>
    </row>
    <row r="37" spans="1:7" x14ac:dyDescent="0.25">
      <c r="A37" s="153" t="s">
        <v>286</v>
      </c>
      <c r="B37" s="167" t="s">
        <v>287</v>
      </c>
      <c r="C37" s="167" t="s">
        <v>288</v>
      </c>
      <c r="D37" s="147" t="s">
        <v>6</v>
      </c>
      <c r="E37" s="161">
        <v>120</v>
      </c>
      <c r="F37" s="162">
        <f>'Zones Verdes Urbanes'!$I$4</f>
        <v>0.44</v>
      </c>
      <c r="G37" s="163">
        <f t="shared" si="1"/>
        <v>52.8</v>
      </c>
    </row>
    <row r="38" spans="1:7" x14ac:dyDescent="0.25">
      <c r="A38" s="153" t="s">
        <v>289</v>
      </c>
      <c r="B38" s="167" t="s">
        <v>290</v>
      </c>
      <c r="C38" s="167"/>
      <c r="D38" s="147" t="s">
        <v>6</v>
      </c>
      <c r="E38" s="161">
        <v>800</v>
      </c>
      <c r="F38" s="162">
        <f>'Zones Verdes Urbanes'!$I$4</f>
        <v>0.44</v>
      </c>
      <c r="G38" s="163">
        <f t="shared" si="1"/>
        <v>352</v>
      </c>
    </row>
    <row r="39" spans="1:7" x14ac:dyDescent="0.25">
      <c r="A39" s="153" t="s">
        <v>291</v>
      </c>
      <c r="B39" s="167" t="s">
        <v>292</v>
      </c>
      <c r="C39" s="165" t="s">
        <v>293</v>
      </c>
      <c r="D39" s="147" t="s">
        <v>6</v>
      </c>
      <c r="E39" s="161">
        <v>629</v>
      </c>
      <c r="F39" s="162">
        <f>'Zones Verdes Urbanes'!$I$4</f>
        <v>0.44</v>
      </c>
      <c r="G39" s="163">
        <f t="shared" si="1"/>
        <v>276.76</v>
      </c>
    </row>
    <row r="40" spans="1:7" x14ac:dyDescent="0.25">
      <c r="A40" s="153"/>
      <c r="B40" s="167"/>
      <c r="C40" s="165"/>
      <c r="D40" s="165"/>
      <c r="E40" s="161"/>
      <c r="F40" s="164"/>
      <c r="G40" s="163"/>
    </row>
    <row r="41" spans="1:7" x14ac:dyDescent="0.25">
      <c r="A41" s="153"/>
      <c r="B41" s="167"/>
      <c r="C41" s="167"/>
      <c r="D41" s="167"/>
      <c r="E41" s="161"/>
      <c r="F41" s="164"/>
      <c r="G41" s="163"/>
    </row>
    <row r="42" spans="1:7" x14ac:dyDescent="0.25">
      <c r="A42" s="153"/>
      <c r="B42" s="151" t="s">
        <v>294</v>
      </c>
      <c r="C42" s="153"/>
      <c r="D42" s="148"/>
      <c r="E42" s="161"/>
      <c r="F42" s="164"/>
      <c r="G42" s="169"/>
    </row>
    <row r="43" spans="1:7" x14ac:dyDescent="0.25">
      <c r="A43" s="153" t="s">
        <v>295</v>
      </c>
      <c r="B43" s="167" t="s">
        <v>296</v>
      </c>
      <c r="C43" s="167" t="s">
        <v>297</v>
      </c>
      <c r="D43" s="147" t="s">
        <v>6</v>
      </c>
      <c r="E43" s="168">
        <v>2011</v>
      </c>
      <c r="F43" s="162">
        <f>'Zones Verdes Urbanes'!$I$4</f>
        <v>0.44</v>
      </c>
      <c r="G43" s="163">
        <f t="shared" ref="G43:G57" si="2">E43*F43</f>
        <v>884.84</v>
      </c>
    </row>
    <row r="44" spans="1:7" x14ac:dyDescent="0.25">
      <c r="A44" s="153" t="s">
        <v>298</v>
      </c>
      <c r="B44" s="167" t="s">
        <v>299</v>
      </c>
      <c r="C44" s="167" t="s">
        <v>300</v>
      </c>
      <c r="D44" s="147" t="s">
        <v>6</v>
      </c>
      <c r="E44" s="168">
        <v>3500</v>
      </c>
      <c r="F44" s="162">
        <f>'Zones Verdes Urbanes'!$I$4</f>
        <v>0.44</v>
      </c>
      <c r="G44" s="163">
        <f t="shared" si="2"/>
        <v>1540</v>
      </c>
    </row>
    <row r="45" spans="1:7" x14ac:dyDescent="0.25">
      <c r="A45" s="153" t="s">
        <v>301</v>
      </c>
      <c r="B45" s="167" t="s">
        <v>302</v>
      </c>
      <c r="C45" s="167" t="s">
        <v>303</v>
      </c>
      <c r="D45" s="147" t="s">
        <v>6</v>
      </c>
      <c r="E45" s="168">
        <v>1111</v>
      </c>
      <c r="F45" s="162">
        <f>'Zones Verdes Urbanes'!$I$4</f>
        <v>0.44</v>
      </c>
      <c r="G45" s="163">
        <f t="shared" si="2"/>
        <v>488.84</v>
      </c>
    </row>
    <row r="46" spans="1:7" x14ac:dyDescent="0.25">
      <c r="A46" s="153" t="s">
        <v>304</v>
      </c>
      <c r="B46" s="167" t="s">
        <v>305</v>
      </c>
      <c r="C46" s="167" t="s">
        <v>306</v>
      </c>
      <c r="D46" s="147" t="s">
        <v>6</v>
      </c>
      <c r="E46" s="168">
        <v>532</v>
      </c>
      <c r="F46" s="162">
        <f>'Zones Verdes Urbanes'!$I$4</f>
        <v>0.44</v>
      </c>
      <c r="G46" s="163">
        <f t="shared" si="2"/>
        <v>234.08</v>
      </c>
    </row>
    <row r="47" spans="1:7" x14ac:dyDescent="0.25">
      <c r="A47" s="153" t="s">
        <v>307</v>
      </c>
      <c r="B47" s="167" t="s">
        <v>308</v>
      </c>
      <c r="C47" s="167" t="s">
        <v>309</v>
      </c>
      <c r="D47" s="147" t="s">
        <v>6</v>
      </c>
      <c r="E47" s="168">
        <v>1212</v>
      </c>
      <c r="F47" s="162">
        <f>'Zones Verdes Urbanes'!$I$4</f>
        <v>0.44</v>
      </c>
      <c r="G47" s="163">
        <f t="shared" si="2"/>
        <v>533.28</v>
      </c>
    </row>
    <row r="48" spans="1:7" x14ac:dyDescent="0.25">
      <c r="A48" s="153" t="s">
        <v>310</v>
      </c>
      <c r="B48" s="167" t="s">
        <v>311</v>
      </c>
      <c r="C48" s="167" t="s">
        <v>312</v>
      </c>
      <c r="D48" s="147" t="s">
        <v>6</v>
      </c>
      <c r="E48" s="168">
        <v>2900</v>
      </c>
      <c r="F48" s="162">
        <f>'Zones Verdes Urbanes'!$I$4</f>
        <v>0.44</v>
      </c>
      <c r="G48" s="163">
        <f t="shared" si="2"/>
        <v>1276</v>
      </c>
    </row>
    <row r="49" spans="1:7" x14ac:dyDescent="0.25">
      <c r="A49" s="153" t="s">
        <v>313</v>
      </c>
      <c r="B49" s="167" t="s">
        <v>314</v>
      </c>
      <c r="C49" s="167" t="s">
        <v>315</v>
      </c>
      <c r="D49" s="147" t="s">
        <v>6</v>
      </c>
      <c r="E49" s="168">
        <v>262</v>
      </c>
      <c r="F49" s="162">
        <f>'Zones Verdes Urbanes'!$I$4</f>
        <v>0.44</v>
      </c>
      <c r="G49" s="163">
        <f t="shared" si="2"/>
        <v>115.28</v>
      </c>
    </row>
    <row r="50" spans="1:7" x14ac:dyDescent="0.25">
      <c r="A50" s="153" t="s">
        <v>316</v>
      </c>
      <c r="B50" s="167" t="s">
        <v>317</v>
      </c>
      <c r="C50" s="167" t="s">
        <v>318</v>
      </c>
      <c r="D50" s="147" t="s">
        <v>6</v>
      </c>
      <c r="E50" s="168">
        <v>490</v>
      </c>
      <c r="F50" s="162">
        <f>'Zones Verdes Urbanes'!$I$4</f>
        <v>0.44</v>
      </c>
      <c r="G50" s="163">
        <f t="shared" si="2"/>
        <v>215.6</v>
      </c>
    </row>
    <row r="51" spans="1:7" x14ac:dyDescent="0.25">
      <c r="A51" s="153" t="s">
        <v>319</v>
      </c>
      <c r="B51" s="167" t="s">
        <v>320</v>
      </c>
      <c r="C51" s="167" t="s">
        <v>321</v>
      </c>
      <c r="D51" s="147" t="s">
        <v>6</v>
      </c>
      <c r="E51" s="168">
        <v>390</v>
      </c>
      <c r="F51" s="162">
        <f>'Zones Verdes Urbanes'!$I$4</f>
        <v>0.44</v>
      </c>
      <c r="G51" s="163">
        <f t="shared" si="2"/>
        <v>171.6</v>
      </c>
    </row>
    <row r="52" spans="1:7" x14ac:dyDescent="0.25">
      <c r="A52" s="153" t="s">
        <v>322</v>
      </c>
      <c r="B52" s="167" t="s">
        <v>323</v>
      </c>
      <c r="C52" s="167" t="s">
        <v>324</v>
      </c>
      <c r="D52" s="147" t="s">
        <v>6</v>
      </c>
      <c r="E52" s="168">
        <f>80*2</f>
        <v>160</v>
      </c>
      <c r="F52" s="162">
        <f>'Zones Verdes Urbanes'!$I$4</f>
        <v>0.44</v>
      </c>
      <c r="G52" s="163">
        <f t="shared" si="2"/>
        <v>70.400000000000006</v>
      </c>
    </row>
    <row r="53" spans="1:7" x14ac:dyDescent="0.25">
      <c r="A53" s="153" t="s">
        <v>325</v>
      </c>
      <c r="B53" s="167" t="s">
        <v>326</v>
      </c>
      <c r="C53" s="167" t="s">
        <v>327</v>
      </c>
      <c r="D53" s="147" t="s">
        <v>6</v>
      </c>
      <c r="E53" s="170">
        <f>48*2</f>
        <v>96</v>
      </c>
      <c r="F53" s="162">
        <f>'Zones Verdes Urbanes'!$I$4</f>
        <v>0.44</v>
      </c>
      <c r="G53" s="163">
        <f t="shared" si="2"/>
        <v>42.24</v>
      </c>
    </row>
    <row r="54" spans="1:7" x14ac:dyDescent="0.25">
      <c r="A54" s="153" t="s">
        <v>328</v>
      </c>
      <c r="B54" s="167" t="s">
        <v>329</v>
      </c>
      <c r="C54" s="167" t="s">
        <v>330</v>
      </c>
      <c r="D54" s="147" t="s">
        <v>6</v>
      </c>
      <c r="E54" s="168">
        <f>100*3</f>
        <v>300</v>
      </c>
      <c r="F54" s="162">
        <f>'Zones Verdes Urbanes'!$I$4</f>
        <v>0.44</v>
      </c>
      <c r="G54" s="163">
        <f t="shared" si="2"/>
        <v>132</v>
      </c>
    </row>
    <row r="55" spans="1:7" x14ac:dyDescent="0.25">
      <c r="A55" s="153" t="s">
        <v>331</v>
      </c>
      <c r="B55" s="167" t="s">
        <v>332</v>
      </c>
      <c r="C55" s="167"/>
      <c r="D55" s="147" t="s">
        <v>6</v>
      </c>
      <c r="E55" s="168">
        <v>3430</v>
      </c>
      <c r="F55" s="162">
        <f>'Zones Verdes Urbanes'!$I$4</f>
        <v>0.44</v>
      </c>
      <c r="G55" s="163">
        <f t="shared" si="2"/>
        <v>1509.2</v>
      </c>
    </row>
    <row r="56" spans="1:7" x14ac:dyDescent="0.25">
      <c r="A56" s="153" t="s">
        <v>333</v>
      </c>
      <c r="B56" s="167" t="s">
        <v>334</v>
      </c>
      <c r="C56" s="167"/>
      <c r="D56" s="147" t="s">
        <v>6</v>
      </c>
      <c r="E56" s="168">
        <v>9000</v>
      </c>
      <c r="F56" s="162">
        <f>'Zones Verdes Urbanes'!$I$4</f>
        <v>0.44</v>
      </c>
      <c r="G56" s="163">
        <f t="shared" si="2"/>
        <v>3960</v>
      </c>
    </row>
    <row r="57" spans="1:7" x14ac:dyDescent="0.25">
      <c r="A57" s="153" t="s">
        <v>335</v>
      </c>
      <c r="B57" s="167" t="s">
        <v>336</v>
      </c>
      <c r="C57" s="167"/>
      <c r="D57" s="147" t="s">
        <v>6</v>
      </c>
      <c r="E57" s="168">
        <v>815</v>
      </c>
      <c r="F57" s="162">
        <f>'Zones Verdes Urbanes'!$I$4</f>
        <v>0.44</v>
      </c>
      <c r="G57" s="163">
        <f t="shared" si="2"/>
        <v>358.6</v>
      </c>
    </row>
    <row r="58" spans="1:7" x14ac:dyDescent="0.25">
      <c r="A58" s="153"/>
      <c r="B58" s="167"/>
      <c r="C58" s="167"/>
      <c r="D58" s="167"/>
      <c r="E58" s="168"/>
      <c r="F58" s="171"/>
      <c r="G58" s="172"/>
    </row>
    <row r="59" spans="1:7" x14ac:dyDescent="0.25">
      <c r="A59" s="153"/>
      <c r="B59" s="151" t="s">
        <v>337</v>
      </c>
      <c r="C59" s="167"/>
      <c r="D59" s="167"/>
      <c r="E59" s="168"/>
      <c r="F59" s="171"/>
      <c r="G59" s="153"/>
    </row>
    <row r="60" spans="1:7" x14ac:dyDescent="0.25">
      <c r="A60" s="153" t="s">
        <v>338</v>
      </c>
      <c r="B60" s="167" t="s">
        <v>339</v>
      </c>
      <c r="C60" s="167"/>
      <c r="D60" s="147" t="s">
        <v>6</v>
      </c>
      <c r="E60" s="168">
        <v>800</v>
      </c>
      <c r="F60" s="162">
        <f>'Zones Verdes Urbanes'!$I$4</f>
        <v>0.44</v>
      </c>
      <c r="G60" s="163">
        <f t="shared" ref="G60:G67" si="3">E60*F60</f>
        <v>352</v>
      </c>
    </row>
    <row r="61" spans="1:7" x14ac:dyDescent="0.25">
      <c r="A61" s="153" t="s">
        <v>340</v>
      </c>
      <c r="B61" s="167" t="s">
        <v>341</v>
      </c>
      <c r="C61" s="167"/>
      <c r="D61" s="147" t="s">
        <v>6</v>
      </c>
      <c r="E61" s="168">
        <v>1483</v>
      </c>
      <c r="F61" s="162">
        <f>'Zones Verdes Urbanes'!$I$4</f>
        <v>0.44</v>
      </c>
      <c r="G61" s="163">
        <f t="shared" si="3"/>
        <v>652.52</v>
      </c>
    </row>
    <row r="62" spans="1:7" x14ac:dyDescent="0.25">
      <c r="A62" s="153" t="s">
        <v>342</v>
      </c>
      <c r="B62" s="167" t="s">
        <v>343</v>
      </c>
      <c r="C62" s="167"/>
      <c r="D62" s="147" t="s">
        <v>6</v>
      </c>
      <c r="E62" s="168">
        <v>158</v>
      </c>
      <c r="F62" s="162">
        <f>'Zones Verdes Urbanes'!$I$4</f>
        <v>0.44</v>
      </c>
      <c r="G62" s="163">
        <f t="shared" si="3"/>
        <v>69.52</v>
      </c>
    </row>
    <row r="63" spans="1:7" x14ac:dyDescent="0.25">
      <c r="A63" s="153" t="s">
        <v>344</v>
      </c>
      <c r="B63" s="167" t="s">
        <v>345</v>
      </c>
      <c r="C63" s="167"/>
      <c r="D63" s="147" t="s">
        <v>6</v>
      </c>
      <c r="E63" s="168">
        <v>380</v>
      </c>
      <c r="F63" s="162">
        <f>'Zones Verdes Urbanes'!$I$4</f>
        <v>0.44</v>
      </c>
      <c r="G63" s="163">
        <f t="shared" si="3"/>
        <v>167.2</v>
      </c>
    </row>
    <row r="64" spans="1:7" x14ac:dyDescent="0.25">
      <c r="A64" s="153" t="s">
        <v>346</v>
      </c>
      <c r="B64" s="167" t="s">
        <v>347</v>
      </c>
      <c r="C64" s="167"/>
      <c r="D64" s="147" t="s">
        <v>6</v>
      </c>
      <c r="E64" s="168">
        <v>800</v>
      </c>
      <c r="F64" s="162">
        <f>'Zones Verdes Urbanes'!$I$4</f>
        <v>0.44</v>
      </c>
      <c r="G64" s="163">
        <f t="shared" si="3"/>
        <v>352</v>
      </c>
    </row>
    <row r="65" spans="1:7" x14ac:dyDescent="0.25">
      <c r="A65" s="153" t="s">
        <v>348</v>
      </c>
      <c r="B65" s="167" t="s">
        <v>349</v>
      </c>
      <c r="C65" s="167"/>
      <c r="D65" s="147" t="s">
        <v>6</v>
      </c>
      <c r="E65" s="168">
        <v>1081</v>
      </c>
      <c r="F65" s="162">
        <f>'Zones Verdes Urbanes'!$I$4</f>
        <v>0.44</v>
      </c>
      <c r="G65" s="163">
        <f t="shared" si="3"/>
        <v>475.64</v>
      </c>
    </row>
    <row r="66" spans="1:7" x14ac:dyDescent="0.25">
      <c r="A66" s="153" t="s">
        <v>350</v>
      </c>
      <c r="B66" s="167" t="s">
        <v>351</v>
      </c>
      <c r="C66" s="165" t="s">
        <v>352</v>
      </c>
      <c r="D66" s="147" t="s">
        <v>6</v>
      </c>
      <c r="E66" s="168">
        <v>1048</v>
      </c>
      <c r="F66" s="162">
        <f>'Zones Verdes Urbanes'!$I$4</f>
        <v>0.44</v>
      </c>
      <c r="G66" s="163">
        <f t="shared" si="3"/>
        <v>461.12</v>
      </c>
    </row>
    <row r="67" spans="1:7" x14ac:dyDescent="0.25">
      <c r="A67" s="153" t="s">
        <v>353</v>
      </c>
      <c r="B67" s="167" t="s">
        <v>354</v>
      </c>
      <c r="C67" s="167"/>
      <c r="D67" s="147" t="s">
        <v>6</v>
      </c>
      <c r="E67" s="168">
        <v>5710</v>
      </c>
      <c r="F67" s="162">
        <f>'Zones Verdes Urbanes'!$I$4</f>
        <v>0.44</v>
      </c>
      <c r="G67" s="163">
        <f t="shared" si="3"/>
        <v>2512.4</v>
      </c>
    </row>
    <row r="68" spans="1:7" x14ac:dyDescent="0.25">
      <c r="A68" s="153"/>
      <c r="B68" s="167"/>
      <c r="C68" s="167"/>
      <c r="D68" s="148"/>
      <c r="E68" s="173"/>
      <c r="F68" s="164"/>
      <c r="G68" s="174"/>
    </row>
    <row r="69" spans="1:7" x14ac:dyDescent="0.25">
      <c r="A69" s="153"/>
      <c r="B69" s="151" t="s">
        <v>355</v>
      </c>
      <c r="C69" s="167"/>
      <c r="D69" s="167"/>
      <c r="E69" s="168"/>
      <c r="F69" s="171"/>
      <c r="G69" s="172"/>
    </row>
    <row r="70" spans="1:7" x14ac:dyDescent="0.25">
      <c r="A70" s="153" t="s">
        <v>356</v>
      </c>
      <c r="B70" s="153" t="s">
        <v>357</v>
      </c>
      <c r="C70" s="153" t="s">
        <v>358</v>
      </c>
      <c r="D70" s="147" t="s">
        <v>6</v>
      </c>
      <c r="E70" s="161">
        <v>5200</v>
      </c>
      <c r="F70" s="162">
        <f>'Zones Verdes Urbanes'!$I$4</f>
        <v>0.44</v>
      </c>
      <c r="G70" s="163">
        <f>E70*F70</f>
        <v>2288</v>
      </c>
    </row>
    <row r="71" spans="1:7" x14ac:dyDescent="0.25">
      <c r="A71" s="153" t="s">
        <v>359</v>
      </c>
      <c r="B71" s="153" t="s">
        <v>360</v>
      </c>
      <c r="C71" s="153"/>
      <c r="D71" s="147" t="s">
        <v>6</v>
      </c>
      <c r="E71" s="175">
        <v>16811</v>
      </c>
      <c r="F71" s="162">
        <f>'Zones Verdes Urbanes'!$I$4</f>
        <v>0.44</v>
      </c>
      <c r="G71" s="163">
        <f>E71*F71</f>
        <v>7396.84</v>
      </c>
    </row>
    <row r="72" spans="1:7" x14ac:dyDescent="0.25">
      <c r="A72" s="92"/>
      <c r="B72" s="92"/>
      <c r="C72" s="176" t="s">
        <v>361</v>
      </c>
      <c r="D72" s="176"/>
      <c r="E72" s="177">
        <f>SUM(E8:E71)</f>
        <v>86429</v>
      </c>
      <c r="F72" s="151"/>
      <c r="G72" s="178">
        <f>SUM(G8:G71)</f>
        <v>38028.76</v>
      </c>
    </row>
    <row r="73" spans="1:7" ht="15.75" thickBot="1" x14ac:dyDescent="0.3">
      <c r="A73" s="150"/>
      <c r="B73" s="150"/>
      <c r="C73" s="150"/>
      <c r="D73" s="150"/>
      <c r="E73" s="152"/>
      <c r="F73" s="150"/>
      <c r="G73" s="150"/>
    </row>
    <row r="74" spans="1:7" x14ac:dyDescent="0.2">
      <c r="A74" s="150"/>
      <c r="B74" s="150"/>
      <c r="C74" s="150"/>
      <c r="D74" s="150"/>
      <c r="E74" s="222"/>
      <c r="F74" s="183" t="s">
        <v>185</v>
      </c>
      <c r="G74" s="223">
        <f>(G72*1.13)-G72</f>
        <v>4943.7387999999992</v>
      </c>
    </row>
    <row r="75" spans="1:7" x14ac:dyDescent="0.2">
      <c r="A75" s="150"/>
      <c r="B75" s="150"/>
      <c r="C75" s="150"/>
      <c r="D75" s="150"/>
      <c r="E75" s="224"/>
      <c r="F75" s="225"/>
      <c r="G75" s="226"/>
    </row>
    <row r="76" spans="1:7" x14ac:dyDescent="0.2">
      <c r="A76" s="150"/>
      <c r="B76" s="150"/>
      <c r="C76" s="150"/>
      <c r="D76" s="150"/>
      <c r="E76" s="224"/>
      <c r="F76" s="225" t="s">
        <v>186</v>
      </c>
      <c r="G76" s="227">
        <f>(G72*1.06)-G72</f>
        <v>2281.7256000000052</v>
      </c>
    </row>
    <row r="77" spans="1:7" ht="15.75" thickBot="1" x14ac:dyDescent="0.25">
      <c r="A77" s="150"/>
      <c r="B77" s="150"/>
      <c r="C77" s="150"/>
      <c r="D77" s="150"/>
      <c r="E77" s="228"/>
      <c r="F77" s="225"/>
      <c r="G77" s="229"/>
    </row>
    <row r="78" spans="1:7" ht="15.75" thickBot="1" x14ac:dyDescent="0.25">
      <c r="A78" s="150"/>
      <c r="B78" s="150"/>
      <c r="C78" s="150"/>
      <c r="D78" s="150"/>
      <c r="E78" s="180"/>
      <c r="F78" s="181" t="s">
        <v>187</v>
      </c>
      <c r="G78" s="182">
        <f>SUM(G72:G77)</f>
        <v>45254.224400000006</v>
      </c>
    </row>
    <row r="79" spans="1:7" x14ac:dyDescent="0.2">
      <c r="A79" s="150"/>
      <c r="B79" s="150"/>
      <c r="C79" s="150"/>
      <c r="D79" s="150"/>
      <c r="E79" s="222"/>
      <c r="F79" s="225"/>
      <c r="G79" s="230"/>
    </row>
    <row r="80" spans="1:7" x14ac:dyDescent="0.2">
      <c r="A80" s="150"/>
      <c r="B80" s="150"/>
      <c r="C80" s="150"/>
      <c r="D80" s="150"/>
      <c r="E80" s="224"/>
      <c r="F80" s="225" t="s">
        <v>188</v>
      </c>
      <c r="G80" s="227">
        <f>G82-G78</f>
        <v>9503.3871240000008</v>
      </c>
    </row>
    <row r="81" spans="1:7" ht="15.75" thickBot="1" x14ac:dyDescent="0.25">
      <c r="A81" s="150"/>
      <c r="B81" s="150"/>
      <c r="C81" s="150"/>
      <c r="D81" s="150"/>
      <c r="E81" s="228"/>
      <c r="F81" s="179"/>
      <c r="G81" s="229"/>
    </row>
    <row r="82" spans="1:7" ht="15.75" thickBot="1" x14ac:dyDescent="0.25">
      <c r="A82" s="150"/>
      <c r="B82" s="150"/>
      <c r="C82" s="150"/>
      <c r="D82" s="150"/>
      <c r="E82" s="261" t="s">
        <v>189</v>
      </c>
      <c r="F82" s="262"/>
      <c r="G82" s="184">
        <f>G78*1.21</f>
        <v>54757.611524000007</v>
      </c>
    </row>
  </sheetData>
  <sheetProtection algorithmName="SHA-512" hashValue="oPbfh35fni1/L6dSUY/71aOqsY/xY53rVifTmbxJ1N3H1PHAuC7IZv7SQ5bMx2aCDWL6ZP7Y0qw6xyzA2j6Plg==" saltValue="BFQg6YgOOC/uH5OiAKLXRA==" spinCount="100000" sheet="1" objects="1" scenarios="1"/>
  <mergeCells count="1">
    <mergeCell ref="E82:F82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Jardineres</vt:lpstr>
      <vt:lpstr>Zones Verdes Urbanes</vt:lpstr>
      <vt:lpstr>Arbrat</vt:lpstr>
      <vt:lpstr>Voreres</vt:lpstr>
      <vt:lpstr>RESUMEN</vt:lpstr>
      <vt:lpstr>Extres ZV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Adrià Camino Fideu</dc:creator>
  <cp:lastModifiedBy>Francisco Gamez Choren</cp:lastModifiedBy>
  <cp:lastPrinted>2025-05-12T16:29:50Z</cp:lastPrinted>
  <dcterms:created xsi:type="dcterms:W3CDTF">2015-06-05T18:17:20Z</dcterms:created>
  <dcterms:modified xsi:type="dcterms:W3CDTF">2025-05-12T16:30:26Z</dcterms:modified>
</cp:coreProperties>
</file>