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ressupost" sheetId="1" r:id="rId1"/>
    <sheet name="resumen" sheetId="2" r:id="rId2"/>
  </sheets>
  <definedNames>
    <definedName name="_xlnm.Print_Area" localSheetId="0">pressupost!$B$2:$G$368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4" i="1" l="1"/>
  <c r="E303" i="1"/>
  <c r="G301" i="1"/>
  <c r="G302" i="1"/>
  <c r="G300" i="1"/>
  <c r="G283" i="1"/>
  <c r="G282" i="1"/>
  <c r="G281" i="1"/>
  <c r="G277" i="1"/>
  <c r="E278" i="1" s="1"/>
  <c r="G276" i="1"/>
  <c r="G307" i="1"/>
  <c r="G303" i="1" l="1"/>
  <c r="E298" i="1" s="1"/>
  <c r="G298" i="1" s="1"/>
  <c r="E284" i="1"/>
  <c r="G284" i="1" s="1"/>
  <c r="E279" i="1"/>
  <c r="G279" i="1" s="1"/>
  <c r="G278" i="1"/>
  <c r="E274" i="1" s="1"/>
  <c r="G274" i="1" s="1"/>
  <c r="G289" i="1"/>
  <c r="G288" i="1"/>
  <c r="E290" i="1" s="1"/>
  <c r="G290" i="1" s="1"/>
  <c r="G287" i="1"/>
  <c r="E285" i="1" l="1"/>
  <c r="G285" i="1" s="1"/>
  <c r="G272" i="1" l="1"/>
  <c r="G271" i="1"/>
  <c r="G270" i="1"/>
  <c r="G266" i="1"/>
  <c r="G265" i="1"/>
  <c r="G264" i="1"/>
  <c r="E267" i="1" s="1"/>
  <c r="G267" i="1" s="1"/>
  <c r="G254" i="1"/>
  <c r="G253" i="1"/>
  <c r="G252" i="1"/>
  <c r="G251" i="1"/>
  <c r="G250" i="1"/>
  <c r="G249" i="1"/>
  <c r="G245" i="1"/>
  <c r="G244" i="1"/>
  <c r="G243" i="1"/>
  <c r="G242" i="1"/>
  <c r="G241" i="1"/>
  <c r="G240" i="1"/>
  <c r="E246" i="1" s="1"/>
  <c r="G246" i="1" s="1"/>
  <c r="G236" i="1"/>
  <c r="G235" i="1"/>
  <c r="G234" i="1"/>
  <c r="G233" i="1"/>
  <c r="G232" i="1"/>
  <c r="G231" i="1"/>
  <c r="G226" i="1"/>
  <c r="G225" i="1"/>
  <c r="G224" i="1"/>
  <c r="G221" i="1"/>
  <c r="G227" i="1"/>
  <c r="G223" i="1"/>
  <c r="G222" i="1"/>
  <c r="G217" i="1"/>
  <c r="G216" i="1"/>
  <c r="G215" i="1"/>
  <c r="G189" i="1"/>
  <c r="G188" i="1"/>
  <c r="G187" i="1"/>
  <c r="G175" i="1"/>
  <c r="G174" i="1"/>
  <c r="G173" i="1"/>
  <c r="G80" i="1"/>
  <c r="E273" i="1" l="1"/>
  <c r="G273" i="1" s="1"/>
  <c r="E268" i="1"/>
  <c r="G268" i="1" s="1"/>
  <c r="E262" i="1"/>
  <c r="G262" i="1" s="1"/>
  <c r="E237" i="1"/>
  <c r="G237" i="1" s="1"/>
  <c r="E255" i="1"/>
  <c r="G255" i="1" s="1"/>
  <c r="E247" i="1" s="1"/>
  <c r="G247" i="1" s="1"/>
  <c r="E238" i="1"/>
  <c r="G238" i="1" s="1"/>
  <c r="E229" i="1"/>
  <c r="G229" i="1" s="1"/>
  <c r="E228" i="1"/>
  <c r="G228" i="1" s="1"/>
  <c r="E219" i="1" s="1"/>
  <c r="G219" i="1" s="1"/>
  <c r="E190" i="1"/>
  <c r="G190" i="1" s="1"/>
  <c r="E185" i="1" s="1"/>
  <c r="G185" i="1" s="1"/>
  <c r="E218" i="1"/>
  <c r="G218" i="1" s="1"/>
  <c r="E213" i="1" s="1"/>
  <c r="G213" i="1" s="1"/>
  <c r="E176" i="1"/>
  <c r="G176" i="1" s="1"/>
  <c r="E171" i="1" s="1"/>
  <c r="G171" i="1" s="1"/>
  <c r="F4" i="1" l="1"/>
  <c r="G335" i="1"/>
  <c r="G334" i="1"/>
  <c r="G333" i="1"/>
  <c r="G209" i="1"/>
  <c r="G208" i="1"/>
  <c r="G207" i="1"/>
  <c r="G206" i="1"/>
  <c r="G202" i="1"/>
  <c r="G201" i="1"/>
  <c r="G200" i="1"/>
  <c r="G196" i="1"/>
  <c r="G195" i="1"/>
  <c r="G194" i="1"/>
  <c r="G193" i="1"/>
  <c r="E203" i="1" l="1"/>
  <c r="G203" i="1" s="1"/>
  <c r="E198" i="1" s="1"/>
  <c r="G198" i="1" s="1"/>
  <c r="E336" i="1"/>
  <c r="G336" i="1" s="1"/>
  <c r="E331" i="1" s="1"/>
  <c r="G331" i="1" s="1"/>
  <c r="G197" i="1"/>
  <c r="E210" i="1"/>
  <c r="G210" i="1" s="1"/>
  <c r="E204" i="1" l="1"/>
  <c r="G204" i="1" s="1"/>
  <c r="E191" i="1"/>
  <c r="G191" i="1" s="1"/>
  <c r="G163" i="1" l="1"/>
  <c r="G162" i="1"/>
  <c r="G161" i="1"/>
  <c r="G160" i="1"/>
  <c r="G159" i="1"/>
  <c r="G155" i="1"/>
  <c r="G154" i="1"/>
  <c r="G153" i="1"/>
  <c r="G152" i="1"/>
  <c r="G151" i="1"/>
  <c r="G126" i="1"/>
  <c r="G125" i="1"/>
  <c r="G124" i="1"/>
  <c r="G123" i="1"/>
  <c r="G119" i="1"/>
  <c r="G118" i="1"/>
  <c r="G117" i="1"/>
  <c r="G116" i="1"/>
  <c r="G67" i="1"/>
  <c r="G66" i="1"/>
  <c r="G65" i="1"/>
  <c r="G64" i="1"/>
  <c r="G63" i="1"/>
  <c r="G62" i="1"/>
  <c r="G58" i="1"/>
  <c r="G57" i="1"/>
  <c r="G56" i="1"/>
  <c r="G55" i="1"/>
  <c r="G54" i="1"/>
  <c r="G53" i="1"/>
  <c r="G49" i="1"/>
  <c r="G48" i="1"/>
  <c r="G47" i="1"/>
  <c r="G43" i="1"/>
  <c r="G42" i="1"/>
  <c r="G41" i="1"/>
  <c r="E156" i="1" l="1"/>
  <c r="G156" i="1" s="1"/>
  <c r="E149" i="1" s="1"/>
  <c r="G149" i="1" s="1"/>
  <c r="E164" i="1"/>
  <c r="G164" i="1" s="1"/>
  <c r="E157" i="1" s="1"/>
  <c r="G157" i="1" s="1"/>
  <c r="E120" i="1"/>
  <c r="G120" i="1" s="1"/>
  <c r="E114" i="1" s="1"/>
  <c r="G114" i="1" s="1"/>
  <c r="E59" i="1"/>
  <c r="G59" i="1" s="1"/>
  <c r="E51" i="1" s="1"/>
  <c r="G51" i="1" s="1"/>
  <c r="E127" i="1"/>
  <c r="G127" i="1" s="1"/>
  <c r="E121" i="1" s="1"/>
  <c r="G121" i="1" s="1"/>
  <c r="E44" i="1"/>
  <c r="G44" i="1" s="1"/>
  <c r="E39" i="1" s="1"/>
  <c r="G39" i="1" s="1"/>
  <c r="E68" i="1"/>
  <c r="G68" i="1" s="1"/>
  <c r="E50" i="1"/>
  <c r="G50" i="1" s="1"/>
  <c r="E45" i="1" s="1"/>
  <c r="G45" i="1" s="1"/>
  <c r="E60" i="1" l="1"/>
  <c r="G60" i="1" s="1"/>
  <c r="G296" i="1" l="1"/>
  <c r="G295" i="1"/>
  <c r="G294" i="1"/>
  <c r="G293" i="1"/>
  <c r="G328" i="1"/>
  <c r="E297" i="1" l="1"/>
  <c r="G297" i="1" s="1"/>
  <c r="E291" i="1" s="1"/>
  <c r="G291" i="1" s="1"/>
  <c r="E18" i="1"/>
  <c r="G81" i="1"/>
  <c r="G79" i="1"/>
  <c r="G78" i="1"/>
  <c r="G87" i="1"/>
  <c r="G86" i="1"/>
  <c r="G85" i="1"/>
  <c r="E82" i="1" l="1"/>
  <c r="G82" i="1" s="1"/>
  <c r="E76" i="1" s="1"/>
  <c r="G76" i="1" s="1"/>
  <c r="E88" i="1"/>
  <c r="G88" i="1" s="1"/>
  <c r="E83" i="1" s="1"/>
  <c r="G83" i="1" l="1"/>
  <c r="G360" i="1" l="1"/>
  <c r="G359" i="1"/>
  <c r="G358" i="1"/>
  <c r="E361" i="1" l="1"/>
  <c r="G361" i="1" s="1"/>
  <c r="E356" i="1" s="1"/>
  <c r="G356" i="1" l="1"/>
  <c r="G169" i="1"/>
  <c r="G168" i="1"/>
  <c r="G167" i="1"/>
  <c r="E170" i="1" l="1"/>
  <c r="G170" i="1" s="1"/>
  <c r="E165" i="1" l="1"/>
  <c r="G165" i="1" s="1"/>
  <c r="G74" i="1"/>
  <c r="G73" i="1"/>
  <c r="G72" i="1"/>
  <c r="G71" i="1"/>
  <c r="E75" i="1" l="1"/>
  <c r="G75" i="1" s="1"/>
  <c r="E69" i="1" s="1"/>
  <c r="G69" i="1" l="1"/>
  <c r="G103" i="1"/>
  <c r="G102" i="1"/>
  <c r="G101" i="1"/>
  <c r="G100" i="1"/>
  <c r="G31" i="1"/>
  <c r="G30" i="1"/>
  <c r="G29" i="1"/>
  <c r="E104" i="1" l="1"/>
  <c r="G104" i="1" s="1"/>
  <c r="E32" i="1"/>
  <c r="G32" i="1" s="1"/>
  <c r="E27" i="1" s="1"/>
  <c r="E98" i="1" l="1"/>
  <c r="G98" i="1" s="1"/>
  <c r="G27" i="1"/>
  <c r="G323" i="1"/>
  <c r="G322" i="1"/>
  <c r="G318" i="1"/>
  <c r="G317" i="1"/>
  <c r="G316" i="1"/>
  <c r="G312" i="1"/>
  <c r="G311" i="1"/>
  <c r="G310" i="1"/>
  <c r="G260" i="1"/>
  <c r="G259" i="1"/>
  <c r="G258" i="1"/>
  <c r="G110" i="1"/>
  <c r="G109" i="1"/>
  <c r="G108" i="1"/>
  <c r="G107" i="1"/>
  <c r="E313" i="1" l="1"/>
  <c r="G313" i="1" s="1"/>
  <c r="E308" i="1" s="1"/>
  <c r="G308" i="1" s="1"/>
  <c r="E319" i="1"/>
  <c r="G319" i="1" s="1"/>
  <c r="E314" i="1" s="1"/>
  <c r="G314" i="1" s="1"/>
  <c r="E324" i="1"/>
  <c r="G324" i="1" s="1"/>
  <c r="E320" i="1" s="1"/>
  <c r="G320" i="1" s="1"/>
  <c r="E261" i="1"/>
  <c r="G261" i="1" s="1"/>
  <c r="E111" i="1"/>
  <c r="G111" i="1" s="1"/>
  <c r="E105" i="1" l="1"/>
  <c r="G105" i="1" s="1"/>
  <c r="E256" i="1"/>
  <c r="G256" i="1" s="1"/>
  <c r="G147" i="1"/>
  <c r="G146" i="1"/>
  <c r="G145" i="1"/>
  <c r="G144" i="1"/>
  <c r="B10" i="2" l="1"/>
  <c r="E148" i="1"/>
  <c r="G148" i="1" s="1"/>
  <c r="E142" i="1" l="1"/>
  <c r="G142" i="1" s="1"/>
  <c r="E10" i="1"/>
  <c r="G325" i="1" l="1"/>
  <c r="G132" i="1"/>
  <c r="G37" i="1" l="1"/>
  <c r="G36" i="1"/>
  <c r="G35" i="1"/>
  <c r="E38" i="1" l="1"/>
  <c r="G38" i="1" s="1"/>
  <c r="E33" i="1" l="1"/>
  <c r="G33" i="1" s="1"/>
  <c r="G16" i="1"/>
  <c r="G15" i="1"/>
  <c r="G14" i="1"/>
  <c r="E17" i="1" l="1"/>
  <c r="G17" i="1" s="1"/>
  <c r="E12" i="1" s="1"/>
  <c r="G12" i="1" l="1"/>
  <c r="G133" i="1"/>
  <c r="G131" i="1"/>
  <c r="G130" i="1"/>
  <c r="E134" i="1" l="1"/>
  <c r="G134" i="1" s="1"/>
  <c r="E128" i="1" l="1"/>
  <c r="G128" i="1" s="1"/>
  <c r="G10" i="1" l="1"/>
  <c r="G9" i="1"/>
  <c r="G8" i="1"/>
  <c r="G7" i="1"/>
  <c r="G6" i="1"/>
  <c r="E11" i="1" l="1"/>
  <c r="G11" i="1" s="1"/>
  <c r="E4" i="1" l="1"/>
  <c r="G4" i="1" s="1"/>
  <c r="G340" i="1"/>
  <c r="G183" i="1" l="1"/>
  <c r="G182" i="1"/>
  <c r="G181" i="1"/>
  <c r="E184" i="1" l="1"/>
  <c r="G184" i="1" s="1"/>
  <c r="E179" i="1" l="1"/>
  <c r="G179" i="1" s="1"/>
  <c r="G354" i="1"/>
  <c r="G353" i="1"/>
  <c r="G352" i="1"/>
  <c r="G348" i="1"/>
  <c r="G347" i="1"/>
  <c r="G346" i="1"/>
  <c r="G345" i="1"/>
  <c r="G341" i="1"/>
  <c r="G339" i="1"/>
  <c r="G211" i="1" l="1"/>
  <c r="B9" i="2" s="1"/>
  <c r="E342" i="1"/>
  <c r="G342" i="1" s="1"/>
  <c r="E349" i="1"/>
  <c r="G349" i="1" s="1"/>
  <c r="E343" i="1" s="1"/>
  <c r="E355" i="1"/>
  <c r="G355" i="1" s="1"/>
  <c r="E350" i="1" s="1"/>
  <c r="E337" i="1" l="1"/>
  <c r="G337" i="1" s="1"/>
  <c r="G343" i="1"/>
  <c r="G350" i="1"/>
  <c r="G362" i="1" l="1"/>
  <c r="G137" i="1"/>
  <c r="G138" i="1"/>
  <c r="G139" i="1"/>
  <c r="G140" i="1"/>
  <c r="G23" i="1"/>
  <c r="G24" i="1"/>
  <c r="G25" i="1"/>
  <c r="G93" i="1"/>
  <c r="G94" i="1"/>
  <c r="G95" i="1"/>
  <c r="G96" i="1"/>
  <c r="G327" i="1"/>
  <c r="G329" i="1" s="1"/>
  <c r="B13" i="2" l="1"/>
  <c r="B12" i="2"/>
  <c r="E26" i="1"/>
  <c r="G26" i="1" s="1"/>
  <c r="E21" i="1" s="1"/>
  <c r="E141" i="1"/>
  <c r="G141" i="1" s="1"/>
  <c r="E135" i="1" s="1"/>
  <c r="E97" i="1"/>
  <c r="G97" i="1" s="1"/>
  <c r="E91" i="1" s="1"/>
  <c r="G21" i="1" l="1"/>
  <c r="G89" i="1" s="1"/>
  <c r="G135" i="1"/>
  <c r="G177" i="1" s="1"/>
  <c r="G91" i="1"/>
  <c r="G112" i="1" s="1"/>
  <c r="G18" i="1" l="1"/>
  <c r="B6" i="2"/>
  <c r="B8" i="2"/>
  <c r="B11" i="2"/>
  <c r="G19" i="1" l="1"/>
  <c r="B7" i="2"/>
  <c r="G305" i="1" l="1"/>
  <c r="G363" i="1" s="1"/>
  <c r="B5" i="2"/>
  <c r="B4" i="2" s="1"/>
  <c r="G365" i="1" l="1"/>
  <c r="G364" i="1"/>
  <c r="G366" i="1" s="1"/>
  <c r="B15" i="2"/>
  <c r="G367" i="1" l="1"/>
  <c r="B17" i="2"/>
  <c r="B16" i="2"/>
  <c r="G368" i="1"/>
  <c r="B18" i="2" l="1"/>
  <c r="B19" i="2"/>
  <c r="B20" i="2" s="1"/>
</calcChain>
</file>

<file path=xl/sharedStrings.xml><?xml version="1.0" encoding="utf-8"?>
<sst xmlns="http://schemas.openxmlformats.org/spreadsheetml/2006/main" count="1231" uniqueCount="312">
  <si>
    <t>CAPÍTOL 01. INSTAL·LACIÓ FOTOVOLTAICA</t>
  </si>
  <si>
    <t>CAPÍTOL 01.01  CAMP DE CAPTACIÓ</t>
  </si>
  <si>
    <t>Preu</t>
  </si>
  <si>
    <t>Quantitat</t>
  </si>
  <si>
    <t>€</t>
  </si>
  <si>
    <t>KGE1XXX1</t>
  </si>
  <si>
    <t>u</t>
  </si>
  <si>
    <t>Codi</t>
  </si>
  <si>
    <t>U.M.</t>
  </si>
  <si>
    <t>Definició</t>
  </si>
  <si>
    <t>A012H000</t>
  </si>
  <si>
    <t>h</t>
  </si>
  <si>
    <t>Oficial 1a electricista</t>
  </si>
  <si>
    <t>A013H000</t>
  </si>
  <si>
    <t>Ajudant electricista</t>
  </si>
  <si>
    <t>BGWE1000</t>
  </si>
  <si>
    <t>Part proporcional d'accessoris per a mòdul fotovoltaic</t>
  </si>
  <si>
    <t>BGE4XXX1</t>
  </si>
  <si>
    <t>BGE6XXX1</t>
  </si>
  <si>
    <t>A%AUX001</t>
  </si>
  <si>
    <t>%</t>
  </si>
  <si>
    <t>Despeses auxiliars sobre la mà d'obra</t>
  </si>
  <si>
    <t>KGE2XXX1</t>
  </si>
  <si>
    <t>BGE2XXX1</t>
  </si>
  <si>
    <t>TOTAL CAPÍTOL 01.01</t>
  </si>
  <si>
    <t>CAPÍTOL 01.02. CABLEJAT i CANALITZACIONS</t>
  </si>
  <si>
    <t>KG31F146</t>
  </si>
  <si>
    <t>m</t>
  </si>
  <si>
    <t>Subministrament i muntatge de Cable amb conductor de coure de tensió assignada0,6/1 kV, de designació ZZ-F, construcció segons norma UNE-EN 50618, unipolar, de secció 1x4 mm2, amb coberta del cable de poliolefines, classe de reacció al foc Fca segons la norma UNE-EN 50575 amb baixa emissió fums, col·locat en canal o safata</t>
  </si>
  <si>
    <t>BG31F140</t>
  </si>
  <si>
    <t>Cable amb conductor de coure de tensió assignada0,6/1 kV, de designació ZZ-F, construcció segons norma UNE-EN 50618, unipolar, de secció 1x4 mm2, amb coberta del cable de poliolefines, classe de reacció al foc Fca segons la norma UNE-EN 50575 amb baixa emissió fums</t>
  </si>
  <si>
    <t>TOTAL CAPÍTOL 01.02</t>
  </si>
  <si>
    <t>CAPÍTOL 01.03. PROTECCIONS CORRENT CONTINU</t>
  </si>
  <si>
    <t>KG456182</t>
  </si>
  <si>
    <t>Subministrament i muntatge de tallacircuit amb fusible cilíndric de 20 A, unipolar, amb portafusible articulat de 14x51 mm i muntat superficialment</t>
  </si>
  <si>
    <t>BG456180</t>
  </si>
  <si>
    <t>Tallacircuit amb fusible cilíndric de 20 A, unipolar, amb portafusible articulat de 14x51 mm i muntat superficialment</t>
  </si>
  <si>
    <t>BGW45000</t>
  </si>
  <si>
    <t>Part proporcional d'accessoris per a tallacircuits amb fusible cilíndric</t>
  </si>
  <si>
    <t>BGW48000</t>
  </si>
  <si>
    <t>Part proporcional d'accessoris per a protectors de sobretensions</t>
  </si>
  <si>
    <t>U.A.</t>
  </si>
  <si>
    <t>TOTAL CAPÍTOL 01.03</t>
  </si>
  <si>
    <t>CAPÍTOL 01.04. PROTECCIONS CORRENT ALTERN</t>
  </si>
  <si>
    <t>Part proporcional d'accessoris  per a interruptors magnetotèrmics</t>
  </si>
  <si>
    <t>KG48A442</t>
  </si>
  <si>
    <t>Subministrament i muntatge de Protector per a sobretensions transitòries, tetrapolar (3P+N), de 20kA d'intensitat màxima transitòria, de 4 mòduls DIN de 18 mm d'amplària, col·locat</t>
  </si>
  <si>
    <t>BG48A442</t>
  </si>
  <si>
    <t xml:space="preserve">Protector per a sobretensions transitòries, tetrapolar (3P+N), de 20 kA d'intensitat màxima transitòria, de 4 mòduls DIN de 18 mm d'amplària, per a muntar sobre carril DIN	</t>
  </si>
  <si>
    <t>TOTAL CAPÍTOL 01.04</t>
  </si>
  <si>
    <t>CAPÍTOL 01.05. POSADA A TERRA</t>
  </si>
  <si>
    <t>TOTAL CAPÍTOL 01.05</t>
  </si>
  <si>
    <t>TOTAL PRESSUPOST CAPÍTOL 01. INSTAL·LACIÓ FOTOVOLTAICA</t>
  </si>
  <si>
    <t>CAPÍTOL 02. SEGURETAT I SALUT</t>
  </si>
  <si>
    <t>TOTAL PRESSUPOST CAPÍTOL 02. SEGURETAT I SALUT</t>
  </si>
  <si>
    <t>1GE1XX30</t>
  </si>
  <si>
    <t>IVA (21%)</t>
  </si>
  <si>
    <t>Subministrament i muntatge de Cable de xarxa de 4 parells, amb connectors RJ45, categoria 6 S/FTP, col·locat</t>
  </si>
  <si>
    <t>A012M000</t>
  </si>
  <si>
    <t>A013M000</t>
  </si>
  <si>
    <t xml:space="preserve">Cable de xarxa de 4 parells, amb connectors RJ45 categoria 6 S/FTP, fins a 1 m de llargària </t>
  </si>
  <si>
    <t>Subministrament i muntatge de router 4G per a carril DIN</t>
  </si>
  <si>
    <t>Router 4G per a carril DIN</t>
  </si>
  <si>
    <t xml:space="preserve">Oficial 1a muntador	</t>
  </si>
  <si>
    <t>EP7EXXX2</t>
  </si>
  <si>
    <t>BP7EXXX2</t>
  </si>
  <si>
    <t>KP43D471</t>
  </si>
  <si>
    <t>BP43XXX1</t>
  </si>
  <si>
    <t>EG1B0462</t>
  </si>
  <si>
    <t>Armari de polièster de 500x400x200 mm, amb porta i finestreta, muntat superficialment</t>
  </si>
  <si>
    <t>BG1B0460</t>
  </si>
  <si>
    <t>Armari de polièster de 500x400x200 mm, amb porta i finestreta</t>
  </si>
  <si>
    <t>BGW1B000</t>
  </si>
  <si>
    <t xml:space="preserve">Part proporcional d'accessoris per a armaris de polièster	</t>
  </si>
  <si>
    <t>Despeses auxiliars sobre la mà d'obra.</t>
  </si>
  <si>
    <t xml:space="preserve">CAPÍTOL 02. SEGURETAT I SALUT     </t>
  </si>
  <si>
    <t xml:space="preserve">Oficial 1a electricista	</t>
  </si>
  <si>
    <t>EG2DE3D7</t>
  </si>
  <si>
    <t>Subministrament i muntatge de Safata metàl·lica de xapa perforada amb coberta d'acer galvanitzat sendzimir, d'alçària 30 mm i amplària 100 mm, col·locada sobre suports horitzontals amb elements de suport</t>
  </si>
  <si>
    <t>BG2DE3D0</t>
  </si>
  <si>
    <t xml:space="preserve">Safata metàl·lica de xapa perforada d'acer galvanitzat sendzimir, d'alçària 30 mm i amplària 100 mm	</t>
  </si>
  <si>
    <t>BG2ZABD0</t>
  </si>
  <si>
    <t xml:space="preserve">Coberta per a safata metàl·lica de xapa, d'acer galvanitzat sendzimir, de 100 mm d'amplària	</t>
  </si>
  <si>
    <t>BGW2DC3D</t>
  </si>
  <si>
    <t xml:space="preserve">Part proporcional d'accessoris i elements d'acabat per a safates metàl·liques d'acer galvanitzat sendzimir, de 30 mm d'alçària i 100 mm d'amplària	</t>
  </si>
  <si>
    <t>BGY2ACD1</t>
  </si>
  <si>
    <t>TOTAL PRESSUPOST CAPÍTOL 04.  MONITORATGE I TELEGESTIÓ</t>
  </si>
  <si>
    <t>C1503000</t>
  </si>
  <si>
    <t xml:space="preserve">Camió grua	</t>
  </si>
  <si>
    <t>BGW23000</t>
  </si>
  <si>
    <t xml:space="preserve">Part proporcional d'accessoris per a tubs rígids d'acer		</t>
  </si>
  <si>
    <t>CAPÍTOL 03. LEGALITZACIÓ I DRETS D'EXTENSIÓ</t>
  </si>
  <si>
    <t>TOTAL PRESSUPOST CAPÍTOL 03.  LEGALITZACIÓ I DRETS D'EXTENSIÓ</t>
  </si>
  <si>
    <t xml:space="preserve">Part proporcional d'elements de suport per a safates metàl·liques d'acer galvanitzat sendzimir de 100 mm d'amplària, per a instal·lació sobre suports horitzontals	</t>
  </si>
  <si>
    <t>EG1PXXX1</t>
  </si>
  <si>
    <t>BG1PXXX1</t>
  </si>
  <si>
    <t>Estructura de suport autoportant per a mòduls fotovoltaics en posició horitzontal, de perfils d'alumini extruït, per a col·locar sobre coberta inclinada, inclou contrapesos</t>
  </si>
  <si>
    <t>BG51XXX1</t>
  </si>
  <si>
    <t>EG43D132</t>
  </si>
  <si>
    <t>PB70XXX1</t>
  </si>
  <si>
    <t>Execució de totes les activitats i subministraments d'equips col·lectius i individuals, i el seu manteniment segons les prescripcions establertes en el Pla de Seguretat i Salut durant tota la duració dels treballs, complint la normativa vigent</t>
  </si>
  <si>
    <t>Legalització de la instal·lació - Inclou taxes, documentació As-Built, inspeccions per part d'entitats, tràmits i gestions per a la posada en marxa de l'autoconsum</t>
  </si>
  <si>
    <t>EG1B0A62</t>
  </si>
  <si>
    <t>Armari de polièster de 800x600x300 mm, amb porta i finestreta, muntat superficialment</t>
  </si>
  <si>
    <t>BG1B0A60</t>
  </si>
  <si>
    <t xml:space="preserve">Armari de polièster de 800x600x300 mm, amb porta i finestreta	</t>
  </si>
  <si>
    <t>CAPÍTOL 04. MONITORATGE</t>
  </si>
  <si>
    <t>CAPÍTOL 04. SISTEMA DE MONITORATGE</t>
  </si>
  <si>
    <t>EB71UE10</t>
  </si>
  <si>
    <t>Conjunt d'elements per als dos extrems d'una línia de vida horitzontal fixa, format per dos terminals d'alumini fixats amb cargols d'acer inoxidable, un tensor de forqueta per a regulació del cable i dos terminals de cable amb elements protectors, segons UNE_EN 795/A1</t>
  </si>
  <si>
    <t>B0A63H00</t>
  </si>
  <si>
    <t xml:space="preserve">Tac químic de diàmetre 12 mm, amb cargol, volandera i femella	</t>
  </si>
  <si>
    <t>B147UE10</t>
  </si>
  <si>
    <t xml:space="preserve">Conjunt d'elements per als dos extrems d'una línia de vida horitzontal, fixa, formats per dos terminals d'alumini per a fixar amb cargols d'acer inoxidable, un tensor de forqueta per a regulació del cable i dos terminals de cable amb elements protectors, segons UNE_EN 795/A1	</t>
  </si>
  <si>
    <t>EB71UH10</t>
  </si>
  <si>
    <t>Element de suport intermedi per a línia de vida horitzontal fixa, d'alumini, fixat amb cargols d'acer inoxidable, segons UNE_EN 795/A1</t>
  </si>
  <si>
    <t>A0137000</t>
  </si>
  <si>
    <t xml:space="preserve">Ajudant col·locador	r	</t>
  </si>
  <si>
    <t>B147UH10</t>
  </si>
  <si>
    <t xml:space="preserve">Element de suport intermedi per a línia de vida horitzontal fixa, d'alumini, per a fixar amb cargols d'acer inoxidable, segons UNE_EN 795/A1	</t>
  </si>
  <si>
    <t>EB71UC10</t>
  </si>
  <si>
    <t xml:space="preserve">Cable d'acer inoxidable 316, de 10 mm de diàmetre i composició 7x19+0, homologat per a línia de vida horitzontal segons UNE_EN 795/A1, fixat als terminals i als elements de suport intermig (separació &lt; 15 m) i tesat	</t>
  </si>
  <si>
    <t>B147UC10</t>
  </si>
  <si>
    <t xml:space="preserve">Cable d'acer inoxidable 316, de 10 mm de diàmetre i composició 7x19+0, homologat per a línia de vida segons UNE_EN 795/A1	</t>
  </si>
  <si>
    <t>KG1YXXX1</t>
  </si>
  <si>
    <t>KG3RXXX1</t>
  </si>
  <si>
    <t>Subministrament i muntatge de Connector MC4 impermeable de doble anella de segellat mascle/femella per a conexions de cable DC</t>
  </si>
  <si>
    <t>Ayudante electricista</t>
  </si>
  <si>
    <t>BG48A222</t>
  </si>
  <si>
    <t>Connector MC4 impermeable de doble anella de segellat mascle/femella per a conexions de cable DC</t>
  </si>
  <si>
    <t>KG48A222</t>
  </si>
  <si>
    <t>Subministrament i muntatge de Protector per a sobretensions transitòries, bipolar (1P+N), de 20kA d'intensitat màxima transitòria, de 2 mòduls DIN de 18 mm d'amplària, col·locat</t>
  </si>
  <si>
    <t>Protector per a sobretensions transitòries, bipolar, (1P+N), de 20 kA d'intensitat màxima transitòria, de 2 mòduls DIN de 18 mm d'amplària, per a muntar sobre carril DIN</t>
  </si>
  <si>
    <t>Mòdul fotovoltaic monocristal·lí per a instal·lació de connexió a xarxa Jinko Solar model JKM570N-72HL4  o equivalent, potència de pic 570 Wp, amb marc d'alumini anoditzat, protecció amb vidre trempat, caixa de connexió, precablejat amb connectors especials, amb una eficiència mínima del 22,07%, amb estructura autoportant de suport per a 1 mòdul fotovoltaic en posició vertical, de perfils d'alumini extruït, per a col·locar sobre coberta inclinada</t>
  </si>
  <si>
    <t>Inversor per a instal·lació fotovoltaica Huawei SUN2000-40KTL-M3 o equivalent, trifàsic, potència nominal de sortida 40.000 W, grau de protecció IP-66</t>
  </si>
  <si>
    <t>KG23EB15</t>
  </si>
  <si>
    <t>BG23EB10</t>
  </si>
  <si>
    <t>Tallacircuit unipolar, amb fusible de ganiveta de 63 A, amb base de grandària 1, muntat superficialment amb cargols</t>
  </si>
  <si>
    <t>BGW13000</t>
  </si>
  <si>
    <t>Part proporcional d'accessoris de caixa per a quadre de comandament i protecció</t>
  </si>
  <si>
    <t>Subministrament e instal·lació Caixa general de protecció CGP-12-250/250/BUC</t>
  </si>
  <si>
    <t>Caixa general de protecció CGP-12-250/250/BUC</t>
  </si>
  <si>
    <t>EG1PXXX5</t>
  </si>
  <si>
    <t>EG1PXXX4</t>
  </si>
  <si>
    <t>EG1BXXX1</t>
  </si>
  <si>
    <t>BG1BXXX2</t>
  </si>
  <si>
    <t>KG312134</t>
  </si>
  <si>
    <t>Subministrament i muntatge de 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tub</t>
  </si>
  <si>
    <t>BG312130</t>
  </si>
  <si>
    <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tub</t>
  </si>
  <si>
    <t>1GE1XX31</t>
  </si>
  <si>
    <t>KG51XXX3</t>
  </si>
  <si>
    <t>BG51XXX4</t>
  </si>
  <si>
    <t>KG22H515</t>
  </si>
  <si>
    <t>Subministrament i muntatge de 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 muntat superficialment</t>
  </si>
  <si>
    <t>BG22H510</t>
  </si>
  <si>
    <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t>
  </si>
  <si>
    <t>BGW42000</t>
  </si>
  <si>
    <t>Parte proporcional d'accessoris per a interruptors diferencials</t>
  </si>
  <si>
    <t>m3</t>
  </si>
  <si>
    <t>AUX001</t>
  </si>
  <si>
    <t>A0122000</t>
  </si>
  <si>
    <t>Oficial 1a paleta</t>
  </si>
  <si>
    <t>A0140000</t>
  </si>
  <si>
    <t>Manobre</t>
  </si>
  <si>
    <r>
      <t>m</t>
    </r>
    <r>
      <rPr>
        <vertAlign val="superscript"/>
        <sz val="8"/>
        <color theme="1"/>
        <rFont val="Arial"/>
        <family val="2"/>
      </rPr>
      <t>3</t>
    </r>
  </si>
  <si>
    <t>TOTAL PRESSUPOST D’EXECUCIÓ MATERIAL</t>
  </si>
  <si>
    <t>Despeses generals (13%)</t>
  </si>
  <si>
    <t>Benefici industrial (6%)</t>
  </si>
  <si>
    <t>PRESSUPOST D’EXECUCIÓ PER CONTRACTE</t>
  </si>
  <si>
    <t>SUBTOTAL</t>
  </si>
  <si>
    <t>PRESSUPOST D'EXECUCIÓ PER CONTRACTE</t>
  </si>
  <si>
    <t>Estudi per al punt de connexió</t>
  </si>
  <si>
    <t>P9ERXXX1</t>
  </si>
  <si>
    <t>Reposició de paviment de panot, col·locat a l'estesa amb morter</t>
  </si>
  <si>
    <t>P93RXXX1</t>
  </si>
  <si>
    <t>Base vorera amb formigó de 200 kg/m3</t>
  </si>
  <si>
    <t>P9E1XXX1</t>
  </si>
  <si>
    <t>Paviment de panot per a vorera</t>
  </si>
  <si>
    <t>BENEFICI INDUSTRIAL (13%)</t>
  </si>
  <si>
    <t>DESPESES GENERALS (6%)</t>
  </si>
  <si>
    <t>PRESSUPOST FINAL IVA INCLÒS</t>
  </si>
  <si>
    <t>EG43XXX1</t>
  </si>
  <si>
    <t>Caixa general de protecció Pinazo PNZ-CGP 10 250 BUC IB 300694</t>
  </si>
  <si>
    <t>EG2DE3F7</t>
  </si>
  <si>
    <t>Subministrament i muntatge de Safata metàl·lica de xapa perforada amb coberta d'acer galvanitzat sendzimir, d'alçària 30 mm i amplària 200 mm, col·locada sobre suports horitzontals amb elements de suport</t>
  </si>
  <si>
    <t>BG2DE3F0</t>
  </si>
  <si>
    <t>Safata metàl·lica de xapa perforada d'acer galvanitzat sendzimir, d'alçària 30 mm i amplària 200 mm</t>
  </si>
  <si>
    <t>BG2ZABF0</t>
  </si>
  <si>
    <t>Coberta per a safata metàl·lica de xapa, d'acer galvanitzat sendzimir, de 200 mm d'amplària</t>
  </si>
  <si>
    <t>BGW2DC3F</t>
  </si>
  <si>
    <t xml:space="preserve">Part proporcional d'accessoris i elements d'acabat per a safates metàl·liques d'acer galvanitzat sendzimir, de 30 mm d'alçària i 200 mm d'amplària	</t>
  </si>
  <si>
    <t>BGY2ACF1</t>
  </si>
  <si>
    <t xml:space="preserve">Part proporcional d'elements de suport per a safates metàl·liques d'acer galvanitzat sendzimir de 200 mm d'amplària, per a instal·lació sobre suports horitzontals	</t>
  </si>
  <si>
    <t>Conjunt de protecció i mesura TMF10 per a consumidors individuals majors de 55 kW, fins a 111kW en acometides trifàsics.</t>
  </si>
  <si>
    <t>Tallacircuit unipolar, amb fusible de ganiveta de 160 A, amb base de grandària 1, muntat superficialment amb cargols</t>
  </si>
  <si>
    <t>EG43C132</t>
  </si>
  <si>
    <t>BGY38000</t>
  </si>
  <si>
    <t xml:space="preserve">Part proporcional d'elements especials per a conductors de coure nus </t>
  </si>
  <si>
    <t>BGDZXXX1</t>
  </si>
  <si>
    <t>Subministrament i muntatge de Punt de connexió a terra amb pont seccionador de platina de coure, muntat en caixa estanca i col·locat superficialment</t>
  </si>
  <si>
    <t>BGDZ1102</t>
  </si>
  <si>
    <t>Punt de connexió a terra amb pont seccionador de platina de coure, muntat en caixa estanca i col·locat superficialment</t>
  </si>
  <si>
    <t>EGD1322E</t>
  </si>
  <si>
    <t>Subministrament i muntatge de Piqueta de connexió a terra d'acer, amb recobriment de coure 300 µm de gruix, de 2000 mm llargària de 14,6 mm de diàmetre, clavada a terra</t>
  </si>
  <si>
    <t>BGD13220</t>
  </si>
  <si>
    <t>Piqueta de connexió a terra d'acer, amb recobriment de coure 300 µm de gruix, de 2000 mm llargària de 14,6 mm de diàmetre, clavada a terra</t>
  </si>
  <si>
    <t>BGYD1000</t>
  </si>
  <si>
    <t>Part proporcional d'elements especials per a piquetes de connexió a terra</t>
  </si>
  <si>
    <t>Subministrament i muntatge de dispositiu HUAWEI SmartLogger SL3000A o similar, per a la comunicació de l'inversor amb el sistema de monitoratge. Amb protocol de comunicacions Modbus TCP</t>
  </si>
  <si>
    <t>HUAWEI SmartLogger SL3000A o similar, per a la comunicació de l'inversor amb el sistema de monitoratge. Amb protocol de comunicacions Modbus TCP</t>
  </si>
  <si>
    <t>Subministrament i muntatge de Mòdul fotovoltaic monocristal·lí per a instal·lació de connexió a xarxa Jinko Solar model JKM540M-72HL4  o equivalent, potència de pic 540 Wp, amb marc d'alumini anoditzat, protecció amb vidre trempat, caixa de connexió, precablejat amb connectors especials, amb una eficiència mínima del 20,90%, amb estructura de suport per a 1 mòdul fotovoltaic en posició vertical, de perfils d'alumini extruït, per a col·locar sobre coberta inclinada, muntat i connectat.</t>
  </si>
  <si>
    <t xml:space="preserve">Subministrament i muntatge d'Inversor per a instal·lació fotovoltaica Huawei SUN2000-30KTL-M3 o equivalent, trifàsic, potència nominal de sortida 30.000 W, grau de protecció IP-66, col·locat </t>
  </si>
  <si>
    <t>KG312576</t>
  </si>
  <si>
    <t>Cable amb conductor de coure de tensió assignada0,6/1 kV, de designació RZ1-K (AS), construcció segons norma UNE 21123-4, tetrapolar, de secció 4x16 mm2, amb coberta del cable de poliolefines, classe de reacció al foc Cca-s1b, d1, a1 segons la norma UNE-EN 50575 amb baixa emissió fums, col·locat en canal o safata</t>
  </si>
  <si>
    <t>BG312570</t>
  </si>
  <si>
    <t xml:space="preserve">Cable amb conductor de coure de tensió assignada0,6/1 kV, de designació RZ1-K (AS), construcció segons norma UNE 21123-4, tetrapolar, de secció 4x16 mm2, amb coberta del cable de poliolefines, classe de reacció al foc Cca-s1b, d1, a1 segons la norma UNE-EN 50575 amb baixa emissió fums	</t>
  </si>
  <si>
    <t>BG3121C0</t>
  </si>
  <si>
    <t>KG3121C4</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</si>
  <si>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tub</t>
  </si>
  <si>
    <t xml:space="preserve">Cable amb conductor de coure de tensió assignada0,6/1 kV, de designació RZ1-K (AS), construcció segons norma UNE 21123-4, unipolar, de secció 1x95 mm2, amb coberta del cable de poliolefines, classe de reacció al foc Cca-s1b, d1, a1 segons la norma UNE-EN 50575 amb baixa emissió fums	</t>
  </si>
  <si>
    <t>KG3121A4</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</si>
  <si>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tub</t>
  </si>
  <si>
    <t>BG3121A0</t>
  </si>
  <si>
    <t xml:space="preserve">Cable amb conductor de coure de tensió assignada0,6/1 kV, de designació RZ1-K (AS), construcció segons norma UNE 21123-4, unipolar, de secció 1x50 mm2, amb coberta del cable de poliolefines, classe de reacció al foc Cca-s1b, d1, a1 segons la norma UNE-EN 50575 amb baixa emissió fums	</t>
  </si>
  <si>
    <t>Subministrament i muntatge de Tub rígid d'acer galvanitzat, de 40 mm de diàmetre nominal, resistència a l'impacte de 20 J, resistència a compressió de 4000 N, amb unió endollada i muntat superficialment</t>
  </si>
  <si>
    <t>Tub rígid d'acer galvanitzat, de 40 mm de diàmetre nominal, resistència a l'impacte de 20 J, resistència a compressió de 4000 N</t>
  </si>
  <si>
    <t>KG21HD1J</t>
  </si>
  <si>
    <t>Tub rígid de plàstic sense halògens, de 63 mm de diàmetre nominal, aïllant i no propagador de la flama, amb una resistència a l'impacte de 2 J, resistència a compressió de 1250 N i una rigidesa dielèctrica de 2000 V, amb unió endollada i muntat superficialment</t>
  </si>
  <si>
    <t>BG21HD10</t>
  </si>
  <si>
    <t xml:space="preserve">Tub rígid de plàstic sense halògens, de 63 mm de diàmetre nominal, aïllant i no propagador de la flama, amb una resistència a l'impacte de 2 J, resistència a compressió de 1250 N i una rigidesa dielèctrica de 2000 V	</t>
  </si>
  <si>
    <t>BGW21000</t>
  </si>
  <si>
    <t xml:space="preserve">Part proporcional d'accessoris per a tubs rígids de PVC	</t>
  </si>
  <si>
    <t>Tub flexible corrugat de plàstic sense halògens, de 63 mm de diàmetre nominal, aïllant i no propagador de la flama, de baixa emissió de fums i sense emissió de gasos tòxics ni corrosius, resistència a l'impacte de 2 J, resistència a compressió de 320 N i una rigidesa dielèctrica de 2000 V, muntat sobre sostremort</t>
  </si>
  <si>
    <t>EG22XXX1</t>
  </si>
  <si>
    <t>BG22XXX1</t>
  </si>
  <si>
    <t xml:space="preserve">Tub flexible corrugat de plàstic sense halògens, de 63 mm de diàmetre nominal, aïllant i no propagador de la flama, de baixa emissió de fums i sense emissió de gasos tòxics ni corrosius, resistència a l'impacte de 2 J, resistència a compressió de 320 N i una rigidesa dielèctrica de 2000 V	</t>
  </si>
  <si>
    <t>EG42WVQP</t>
  </si>
  <si>
    <t>Bloc diferencial de caixa emmotllada de la classe A, gamma industrial, de fins a 160 A d'intensitat nominal, tetrapolar (4P), de sensibilitat entre 0,03 i 3 A, de desconnexió regulable entre les posicions fixe instantani, fixe selectiu i retardat, amb temps de retard de 0 ms, 60 ms i 150 o 310 ms respectivament, amb botó de test incorporat i indicador mecànic de defecte, construït segons les especificacions de la norma UNE-EN 60947-2, de 7 mòduls DIN de 18 mm d'amplària, muntat en perfil DIN</t>
  </si>
  <si>
    <t>BG42WVQP</t>
  </si>
  <si>
    <t>Bloc diferencial de caixa emmotllada de la classe A, gamma industrial, de fins a 160 A d'intensitat nominal, tetrapolar (4P), d'entre 0,03 i 3 A de sensibilitat, de desconnexió regulable entre les posicions fixe instantani, fixe selectiu i retardat amb temps de retard de 0 ms, 60 ms i 150 o 310 ms respectivament amb botó de test incorporat i indicador mecànic de defecte, construït segons les especificacions de la norma UNE-EN 60947-2, de 7 mòduls DIN de 18 mm d'amplària, per a muntar en perfil DIN</t>
  </si>
  <si>
    <t>KG41HBRP</t>
  </si>
  <si>
    <t>Interruptor automàtic magnetotèrmic de caixa emmotllada, de 160 A d'intensitat màxima i calibrat a 160 A, amb 4 pols i 4 relès i bloc de relès magnetotèrmic estàndard, de 36 kA de poder de tall segons UNE-EN 60947-2, muntat superficialment</t>
  </si>
  <si>
    <t>BG41HBRP</t>
  </si>
  <si>
    <t xml:space="preserve">Interruptor automàtic magnetotèrmic de caixa emmotllada, de 160 A d'intensitat màxima i calibrat a 160 A, amb 4 pols i 4 relès i bloc de relès magnetotèrmic estàndard, de 36 kA de poder de tall segons UNE-EN 60947-2, per a muntar superficialment	</t>
  </si>
  <si>
    <t>KG415DJJ</t>
  </si>
  <si>
    <t>Interruptor automàtic magnetotèrmic de 50 A d'intensitat nominal, tipus PIA corba C, tetrapolar (4P), de 6000 A de poder de tall segons UNE-EN 60898 i de 10 kA de poder de tall segons UNE-EN 60947-2, de 4 mòduls DIN de 18 mm d'amplària, muntat en perfil DIN</t>
  </si>
  <si>
    <t>BG415DJJ</t>
  </si>
  <si>
    <t xml:space="preserve">Interruptor automàtic magnetotèrmic de 50 A d'intensitat nominal, tipus PIA corba C, tetrapolar (4P), de 6000 A de poder de tall segons UNE-EN 60898 i de 10 kA de poder de tall segons UNE-EN 60947-2, de 4 mòduls DIN de 18 mm d'amplària, per a muntar en perfil DIN	</t>
  </si>
  <si>
    <t>Conjunt de protecció i mesura del tipus TMF10 per a subministrament trifàsic individual superior a 55 kW, per a mesura indirecta, potència entre 55 i 111 kW, tensió de 400 V, format per conjunt de caixes modulars de doble aïllament de polièster reforçat amb fibra de vidre de mides totals 630x1440x171 mm, amb fusibles de 160A, Equip de comptage, amb protecció diferencial, col·locat superficialment</t>
  </si>
  <si>
    <t>Equip de comptatge per a subministre BT entre 80 A i 125 A, amb comptador trifàsic CIRCUTOR CIRWATT B 410-QD1A-90B10 o equivalent, digital multifució de 2 o 4 quadrants, precisió 1 en activa i 2 en reactiva, comunicació amb port COM1 (RS-232, RS-485), per a mesura indirecta, inclosos transformadors d'intensitat 150/5</t>
  </si>
  <si>
    <t>Partida alçada adequació TMF10 de subministre per a substitució de fusibles a tipus BUC</t>
  </si>
  <si>
    <t>EG1PXXX6</t>
  </si>
  <si>
    <t>EG1PXXX7</t>
  </si>
  <si>
    <t>Subministrament e instal·lació de Conjunt premuntat CGP-9-160/BUC+CS</t>
  </si>
  <si>
    <t>Conjunt premuntat CGP-9-160/BUC+CS</t>
  </si>
  <si>
    <t>CAPÍTOL 01.06. OBRA CIVIL</t>
  </si>
  <si>
    <t>KG380A07</t>
  </si>
  <si>
    <t>Conductor de coure nu, unipolar de secció 1x50 mm2, muntat en malla de connexió a terra</t>
  </si>
  <si>
    <t>BG380A00</t>
  </si>
  <si>
    <t xml:space="preserve">Conductor de coure nu, unipolar de secció 1x50 mm2	</t>
  </si>
  <si>
    <t>F2168943</t>
  </si>
  <si>
    <t>Enderroc de paret de bloc foradat de morter de ciment de 20 cm de gruix, a mà i amb martell trencador manual i càrrega manual de runa sobre camió o contenidor</t>
  </si>
  <si>
    <t>m2</t>
  </si>
  <si>
    <t>A0150000</t>
  </si>
  <si>
    <t>Manobre especialista</t>
  </si>
  <si>
    <t>C2001000</t>
  </si>
  <si>
    <t>Martell trencador manual</t>
  </si>
  <si>
    <t>K612LM1V</t>
  </si>
  <si>
    <t>Paret divisòria recolzada de gruix 11,5 cm, de totxana, LD, de 240x115x100 mm, per a revestir, categoria I, segons la norma UNE-EN 771-1, col·locat amb morter per a ram de paleta industrialitzat M 5 (5 N/mm2) de designació (G) segons norma UNE-EN 998-2</t>
  </si>
  <si>
    <t>B0111000</t>
  </si>
  <si>
    <t>Aigua</t>
  </si>
  <si>
    <t>B0710250</t>
  </si>
  <si>
    <t>t</t>
  </si>
  <si>
    <t>Morter per a ram de paleta, classe M 5 (5 N/mm2), a granel, de designació (G) segons norma UNE-EN 998-2</t>
  </si>
  <si>
    <t>B0FA1HA0</t>
  </si>
  <si>
    <t>Totxana de 240x115x100 mm, categoria I, LD, segons la norma UNE-EN 771-1</t>
  </si>
  <si>
    <t>C1704100</t>
  </si>
  <si>
    <t>Mesclador continu amb sitja per a morter preparat a granel</t>
  </si>
  <si>
    <t>14H7XXX1</t>
  </si>
  <si>
    <t>Llinda estructural de 250 mm d'amplària amb peça U de morter d'argila expandida, per a un buit d'obra de 80 cm amb recolzaments de 20 cm, armada amb una quantia de 3,3 kg/u d'acer en barres corrugades B500S i reblert de formigó lleuger d'argila expandida 15 a 18 N/mm2 de resistència a compressió</t>
  </si>
  <si>
    <t>E4B73000</t>
  </si>
  <si>
    <t>kg</t>
  </si>
  <si>
    <t>Armadura per a llindes AP500 S d'acer en barres corrugades B500S de límit elàstic &gt;= 500 N/mm2</t>
  </si>
  <si>
    <t>E4H77H1A</t>
  </si>
  <si>
    <t>Llinda estructural de 25 cm d'amplària, de peça U llisa de 200x200x250 mm, de morter d'argila expandida per a revestir, categoria I, segons la norma UNE-EN 771-3, col·locat amb morter mixt 1:1:7</t>
  </si>
  <si>
    <t>E4HZ7A04</t>
  </si>
  <si>
    <t>Formigonament per a fàbrica de blocs de morter d'argila expandida, amb formigó lleuger d'argila expandida, 15 a 18 N/mm2 de resistència a la compressió, de densitat 1200 a 1400 kg/m3, elaborat a l'obra amb formigonera de 165 l, col·locat manualment</t>
  </si>
  <si>
    <t>Llinda estructural de 250 mm d'amplària amb peça U de morter d'argila expandida, per a un buit d'obra de 120 cm amb recolzaments de 20 cm, armada amb una quantia de 3,4 kg/u d'acer en barres corrugades B500S i reblert de formigó lleuger d'argila expandida 15 a 18 N/mm2 de resistència a compressió</t>
  </si>
  <si>
    <t>Llinda estructural de 250 mm d'amplària amb peça U de morter d'argila expandida, per a un buit d'obra de 130 cm amb recolzaments de 20 cm, armada amb una quantia de 3,4 kg/u d'acer en barres corrugades B500S i reblert de formigó lleuger d'argila expandida 15 a 18 N/mm2 de resistència a compressió</t>
  </si>
  <si>
    <t>Porta metàl·lica per a nínxol CS+CGP9</t>
  </si>
  <si>
    <t>Porta metàl·lica per a nínxol CGP12</t>
  </si>
  <si>
    <t>EG1BXXX3</t>
  </si>
  <si>
    <t>BG1BXXX4</t>
  </si>
  <si>
    <t>Porta metàl·lica per a nínxol TMF10</t>
  </si>
  <si>
    <t>EG1BXXX5</t>
  </si>
  <si>
    <t>BG1BXXX6</t>
  </si>
  <si>
    <t>K222XXX1</t>
  </si>
  <si>
    <t>C1501700</t>
  </si>
  <si>
    <t>Camió per transport de 7 t</t>
  </si>
  <si>
    <t>Excavació de rasa realitzada amb mitjans manuals. Inclou retirada de mosaic, vorada actual i terres, i la seva gestió com a residu</t>
  </si>
  <si>
    <t>TOTAL CAPÍTOL 01.06</t>
  </si>
  <si>
    <t>K21GU027</t>
  </si>
  <si>
    <t>Desmuntatge per a substitució d'armari metàl·lic de peu, de 800x600x2000 mm com a màxim (ample x fondo x alt), amb mitjans manuals i càrrega manual de runa sobre camió o contenidor</t>
  </si>
  <si>
    <t>P2146-I0OC</t>
  </si>
  <si>
    <t>Demolició de base de formigó de fins a 20 cm de gruix, amb compressor i càrrega sobre camió amb mitjans manuals, en entorn urbà sense dificultat de mobilitat, en voreres &gt; 3 i &lt;= 5 m d'amplària o calçada/plataforma única &gt; 7 i &lt;= 12 m d'amplària, sense afectació per serveis o elements de mobiliari urbà, en actuacions de fins a 1 m2</t>
  </si>
  <si>
    <t>C1101200</t>
  </si>
  <si>
    <t>Compressor amb dos martells pneumàtics</t>
  </si>
  <si>
    <t>FG22RP1K</t>
  </si>
  <si>
    <t>Tub corbable corrugat de PVC, de 160 mm de diàmetre nominal, aïllant i no propagador de la flama, resistència a l'impacte de 15 J, resistència a compressió de 250 N, muntat com a canalització soterrada</t>
  </si>
  <si>
    <t>BG22RP10</t>
  </si>
  <si>
    <t>Tub corbable corrugat de PVC, de 160 mm de diàmetre nominal, aïllant i no propagador de la flama, resistència a l'impacte de 15 J, resistència a compressió de 250 N, per a canalitzacions soterrades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</si>
</sst>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_-* #,##0.00_-;\-* #,##0.00_-;_-* &quot;-&quot;??_-;_-@_-"/>
    <numFmt numFmtId="165" formatCode="#,##0.00\ &quot;€&quot;"/>
  </numFmts>
  <fonts count="13" x14ac:knownFonts="1">
    <font>
      <sz val="11"/>
      <color theme="1"/>
      <name val="Calibri"/>
      <family val="2"/>
      <scheme val="minor"/>
    </font>
    <font>
      <b/>
      <sz val="8"/>
      <color theme="1"/>
      <name val="Arial"/>
      <family val="2"/>
    </font>
    <font>
      <b/>
      <sz val="8"/>
      <color rgb="FFFFFFFF"/>
      <name val="Arial"/>
      <family val="2"/>
    </font>
    <font>
      <sz val="8"/>
      <color theme="1"/>
      <name val="Arial"/>
      <family val="2"/>
    </font>
    <font>
      <sz val="8"/>
      <color rgb="FF000000"/>
      <name val="Arial"/>
      <family val="2"/>
    </font>
    <font>
      <b/>
      <sz val="8"/>
      <color rgb="FF000000"/>
      <name val="Arial"/>
      <family val="2"/>
    </font>
    <font>
      <sz val="11"/>
      <color rgb="FFFF0000"/>
      <name val="Calibri"/>
      <family val="2"/>
      <scheme val="minor"/>
    </font>
    <font>
      <sz val="8"/>
      <color rgb="FFFF0000"/>
      <name val="Arial"/>
      <family val="2"/>
    </font>
    <font>
      <b/>
      <sz val="8"/>
      <name val="Arial"/>
      <family val="2"/>
    </font>
    <font>
      <sz val="8"/>
      <name val="Arial"/>
      <family val="2"/>
    </font>
    <font>
      <sz val="11"/>
      <color rgb="FF000000"/>
      <name val="Calibri"/>
      <family val="2"/>
      <scheme val="minor"/>
    </font>
    <font>
      <sz val="11"/>
      <color theme="1"/>
      <name val="Calibri"/>
      <family val="2"/>
      <scheme val="minor"/>
    </font>
    <font>
      <vertAlign val="superscript"/>
      <sz val="8"/>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D721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auto="1"/>
      </top>
      <bottom/>
      <diagonal/>
    </border>
    <border>
      <left/>
      <right/>
      <top style="thin">
        <color indexed="64"/>
      </top>
      <bottom style="medium">
        <color indexed="64"/>
      </bottom>
      <diagonal/>
    </border>
  </borders>
  <cellStyleXfs count="2">
    <xf numFmtId="0" fontId="0" fillId="0" borderId="0"/>
    <xf numFmtId="164" fontId="11" fillId="0" borderId="0" applyFont="0" applyFill="0" applyBorder="0" applyAlignment="0" applyProtection="0"/>
  </cellStyleXfs>
  <cellXfs count="74">
    <xf numFmtId="0" fontId="0" fillId="0" borderId="0" xfId="0"/>
    <xf numFmtId="0" fontId="0" fillId="0" borderId="0" xfId="0" applyAlignment="1">
      <alignment horizontal="center" vertical="center"/>
    </xf>
    <xf numFmtId="165" fontId="0" fillId="0" borderId="0" xfId="0" applyNumberFormat="1"/>
    <xf numFmtId="0" fontId="0" fillId="0" borderId="0" xfId="0"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xf numFmtId="0" fontId="0" fillId="0" borderId="0" xfId="0" applyAlignment="1">
      <alignment horizontal="center" vertical="center" wrapText="1"/>
    </xf>
    <xf numFmtId="0" fontId="7" fillId="0" borderId="0" xfId="0" applyFont="1"/>
    <xf numFmtId="0" fontId="9" fillId="0" borderId="1" xfId="0" applyFont="1" applyBorder="1" applyAlignment="1">
      <alignment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1" fillId="0" borderId="1" xfId="0" applyFont="1" applyBorder="1" applyAlignment="1">
      <alignment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top" wrapText="1"/>
    </xf>
    <xf numFmtId="165" fontId="3" fillId="0" borderId="1" xfId="0" applyNumberFormat="1" applyFont="1" applyBorder="1" applyAlignment="1">
      <alignment horizontal="center" vertical="center" wrapText="1"/>
    </xf>
    <xf numFmtId="0" fontId="2" fillId="3" borderId="1" xfId="0" applyFont="1" applyFill="1" applyBorder="1" applyAlignment="1">
      <alignment vertical="top" wrapText="1"/>
    </xf>
    <xf numFmtId="0" fontId="3" fillId="0" borderId="0" xfId="0" applyFont="1" applyAlignment="1">
      <alignment horizontal="center"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65" fontId="1" fillId="0" borderId="2" xfId="0" applyNumberFormat="1" applyFont="1" applyBorder="1" applyAlignment="1">
      <alignment horizontal="center" vertical="center" wrapText="1"/>
    </xf>
    <xf numFmtId="0" fontId="1" fillId="0" borderId="0" xfId="0" applyFont="1" applyAlignment="1">
      <alignment horizontal="justify" vertical="center"/>
    </xf>
    <xf numFmtId="0" fontId="3" fillId="0" borderId="10" xfId="0" applyFont="1" applyBorder="1" applyAlignment="1">
      <alignment horizontal="justify" vertical="center"/>
    </xf>
    <xf numFmtId="8" fontId="3" fillId="0" borderId="10" xfId="0" applyNumberFormat="1" applyFont="1" applyBorder="1" applyAlignment="1">
      <alignment horizontal="right" vertical="center"/>
    </xf>
    <xf numFmtId="8" fontId="1" fillId="0" borderId="0" xfId="0" applyNumberFormat="1" applyFont="1" applyAlignment="1">
      <alignment horizontal="right" vertical="center"/>
    </xf>
    <xf numFmtId="0" fontId="3" fillId="0" borderId="0" xfId="0" applyFont="1" applyAlignment="1">
      <alignment horizontal="left" vertical="center" indent="1"/>
    </xf>
    <xf numFmtId="8" fontId="3" fillId="0" borderId="0" xfId="0" applyNumberFormat="1" applyFont="1" applyAlignment="1">
      <alignment horizontal="right" vertical="center"/>
    </xf>
    <xf numFmtId="0" fontId="0" fillId="0" borderId="0" xfId="0" applyAlignment="1">
      <alignment horizontal="right"/>
    </xf>
    <xf numFmtId="165" fontId="2"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165"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0" xfId="0" applyFont="1" applyAlignment="1">
      <alignment vertical="center" wrapText="1"/>
    </xf>
    <xf numFmtId="165" fontId="3" fillId="0" borderId="0" xfId="0" applyNumberFormat="1" applyFont="1" applyAlignment="1">
      <alignment horizontal="center" vertical="center" wrapText="1"/>
    </xf>
    <xf numFmtId="165" fontId="1" fillId="0" borderId="1" xfId="0" applyNumberFormat="1" applyFont="1" applyBorder="1" applyAlignment="1">
      <alignment horizontal="center" vertical="center"/>
    </xf>
    <xf numFmtId="165" fontId="3" fillId="0" borderId="1" xfId="0" applyNumberFormat="1" applyFont="1" applyBorder="1" applyAlignment="1">
      <alignment horizontal="center" wrapText="1"/>
    </xf>
    <xf numFmtId="0" fontId="0" fillId="0" borderId="0" xfId="0" applyAlignment="1">
      <alignment wrapText="1"/>
    </xf>
    <xf numFmtId="0" fontId="10" fillId="0" borderId="0" xfId="0" applyFont="1"/>
    <xf numFmtId="0" fontId="1" fillId="0" borderId="1" xfId="0" applyFont="1" applyBorder="1" applyAlignment="1">
      <alignment horizontal="left" vertical="center" wrapText="1"/>
    </xf>
    <xf numFmtId="165" fontId="1" fillId="0" borderId="1" xfId="1" applyNumberFormat="1" applyFont="1" applyBorder="1" applyAlignment="1">
      <alignment horizontal="center" vertical="center"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11" xfId="0" applyFont="1" applyBorder="1" applyAlignment="1">
      <alignment horizontal="justify" vertical="center"/>
    </xf>
    <xf numFmtId="0" fontId="1" fillId="0" borderId="11" xfId="0" applyFont="1" applyBorder="1" applyAlignment="1">
      <alignment horizontal="right" vertical="center"/>
    </xf>
    <xf numFmtId="0" fontId="3" fillId="0" borderId="8" xfId="0" applyFont="1" applyBorder="1" applyAlignment="1">
      <alignment horizontal="justify" vertical="center"/>
    </xf>
    <xf numFmtId="8" fontId="3" fillId="0" borderId="8" xfId="0" applyNumberFormat="1" applyFont="1" applyBorder="1" applyAlignment="1">
      <alignment horizontal="right" vertical="center"/>
    </xf>
    <xf numFmtId="4" fontId="0" fillId="0" borderId="0" xfId="0" applyNumberFormat="1"/>
    <xf numFmtId="0" fontId="3" fillId="0" borderId="1" xfId="0" quotePrefix="1" applyFont="1" applyBorder="1" applyAlignment="1">
      <alignment horizontal="center" vertical="center" wrapText="1"/>
    </xf>
    <xf numFmtId="0" fontId="1" fillId="0" borderId="1" xfId="0" applyFont="1" applyBorder="1" applyAlignment="1">
      <alignment horizontal="right" vertical="center" wrapText="1"/>
    </xf>
    <xf numFmtId="0" fontId="3" fillId="0" borderId="1" xfId="0" applyFont="1" applyBorder="1" applyAlignment="1">
      <alignment horizontal="right" vertical="center" wrapText="1"/>
    </xf>
    <xf numFmtId="0" fontId="1" fillId="2" borderId="1" xfId="0" applyFont="1" applyFill="1" applyBorder="1" applyAlignment="1">
      <alignment horizontal="left" vertical="center" wrapText="1"/>
    </xf>
    <xf numFmtId="0" fontId="5" fillId="0" borderId="1" xfId="0" applyFont="1" applyBorder="1" applyAlignment="1">
      <alignment horizontal="righ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0"/>
  <sheetViews>
    <sheetView tabSelected="1" topLeftCell="A354" zoomScale="170" zoomScaleNormal="170" zoomScaleSheetLayoutView="115" zoomScalePageLayoutView="150" workbookViewId="0">
      <selection activeCell="B4" sqref="B4"/>
    </sheetView>
  </sheetViews>
  <sheetFormatPr baseColWidth="10" defaultRowHeight="15" outlineLevelRow="1" x14ac:dyDescent="0.25"/>
  <cols>
    <col min="2" max="2" width="10.85546875" style="48"/>
    <col min="3" max="3" width="10.85546875" style="26"/>
    <col min="4" max="4" width="58.140625" style="48" customWidth="1"/>
    <col min="5" max="5" width="14" style="26" bestFit="1" customWidth="1"/>
    <col min="6" max="6" width="11.42578125" style="26" bestFit="1" customWidth="1"/>
    <col min="7" max="7" width="20" style="26" customWidth="1"/>
    <col min="8" max="8" width="19.140625" customWidth="1"/>
  </cols>
  <sheetData>
    <row r="2" spans="2:9" s="1" customFormat="1" x14ac:dyDescent="0.25">
      <c r="B2" s="66" t="s">
        <v>0</v>
      </c>
      <c r="C2" s="66"/>
      <c r="D2" s="66"/>
      <c r="E2" s="66"/>
      <c r="F2" s="66"/>
      <c r="G2" s="66"/>
    </row>
    <row r="3" spans="2:9" s="1" customFormat="1" ht="20.100000000000001" customHeight="1" x14ac:dyDescent="0.25">
      <c r="B3" s="71" t="s">
        <v>1</v>
      </c>
      <c r="C3" s="72"/>
      <c r="D3" s="73"/>
      <c r="E3" s="46" t="s">
        <v>2</v>
      </c>
      <c r="F3" s="46" t="s">
        <v>3</v>
      </c>
      <c r="G3" s="46" t="s">
        <v>4</v>
      </c>
    </row>
    <row r="4" spans="2:9" ht="78" customHeight="1" x14ac:dyDescent="0.25">
      <c r="B4" s="10" t="s">
        <v>5</v>
      </c>
      <c r="C4" s="10" t="s">
        <v>6</v>
      </c>
      <c r="D4" s="16" t="s">
        <v>211</v>
      </c>
      <c r="E4" s="11">
        <f>ROUND(SUM(G6:G11),2)</f>
        <v>258.05</v>
      </c>
      <c r="F4" s="10">
        <f>15*12</f>
        <v>180</v>
      </c>
      <c r="G4" s="11">
        <f>E4*F4</f>
        <v>46449</v>
      </c>
    </row>
    <row r="5" spans="2:9" outlineLevel="1" x14ac:dyDescent="0.25">
      <c r="B5" s="21" t="s">
        <v>7</v>
      </c>
      <c r="C5" s="17" t="s">
        <v>8</v>
      </c>
      <c r="D5" s="21" t="s">
        <v>9</v>
      </c>
      <c r="E5" s="39" t="s">
        <v>2</v>
      </c>
      <c r="F5" s="17" t="s">
        <v>3</v>
      </c>
      <c r="G5" s="39" t="s">
        <v>4</v>
      </c>
    </row>
    <row r="6" spans="2:9" outlineLevel="1" x14ac:dyDescent="0.25">
      <c r="B6" s="5" t="s">
        <v>10</v>
      </c>
      <c r="C6" s="18" t="s">
        <v>11</v>
      </c>
      <c r="D6" s="5" t="s">
        <v>12</v>
      </c>
      <c r="E6" s="24">
        <v>29.57</v>
      </c>
      <c r="F6" s="18">
        <v>0.33</v>
      </c>
      <c r="G6" s="24">
        <f>E6*F6</f>
        <v>9.7581000000000007</v>
      </c>
    </row>
    <row r="7" spans="2:9" outlineLevel="1" x14ac:dyDescent="0.25">
      <c r="B7" s="5" t="s">
        <v>13</v>
      </c>
      <c r="C7" s="18" t="s">
        <v>11</v>
      </c>
      <c r="D7" s="5" t="s">
        <v>14</v>
      </c>
      <c r="E7" s="24">
        <v>25.36</v>
      </c>
      <c r="F7" s="18">
        <v>0.33</v>
      </c>
      <c r="G7" s="24">
        <f>E7*F7</f>
        <v>8.3688000000000002</v>
      </c>
    </row>
    <row r="8" spans="2:9" outlineLevel="1" x14ac:dyDescent="0.25">
      <c r="B8" s="5" t="s">
        <v>15</v>
      </c>
      <c r="C8" s="18" t="s">
        <v>11</v>
      </c>
      <c r="D8" s="5" t="s">
        <v>16</v>
      </c>
      <c r="E8" s="24">
        <v>9.1</v>
      </c>
      <c r="F8" s="18">
        <v>1</v>
      </c>
      <c r="G8" s="24">
        <f>E8*F8</f>
        <v>9.1</v>
      </c>
    </row>
    <row r="9" spans="2:9" ht="69" customHeight="1" outlineLevel="1" x14ac:dyDescent="0.25">
      <c r="B9" s="5" t="s">
        <v>17</v>
      </c>
      <c r="C9" s="18" t="s">
        <v>6</v>
      </c>
      <c r="D9" s="5" t="s">
        <v>133</v>
      </c>
      <c r="E9" s="24">
        <v>160.80000000000001</v>
      </c>
      <c r="F9" s="18">
        <v>1</v>
      </c>
      <c r="G9" s="24">
        <f>E9*F9</f>
        <v>160.80000000000001</v>
      </c>
      <c r="I9" s="2"/>
    </row>
    <row r="10" spans="2:9" ht="33.75" outlineLevel="1" x14ac:dyDescent="0.25">
      <c r="B10" s="5" t="s">
        <v>18</v>
      </c>
      <c r="C10" s="18" t="s">
        <v>6</v>
      </c>
      <c r="D10" s="5" t="s">
        <v>96</v>
      </c>
      <c r="E10" s="24">
        <f>0.15*465</f>
        <v>69.75</v>
      </c>
      <c r="F10" s="18">
        <v>1</v>
      </c>
      <c r="G10" s="24">
        <f>E10*F10</f>
        <v>69.75</v>
      </c>
    </row>
    <row r="11" spans="2:9" outlineLevel="1" x14ac:dyDescent="0.25">
      <c r="B11" s="5" t="s">
        <v>19</v>
      </c>
      <c r="C11" s="18" t="s">
        <v>20</v>
      </c>
      <c r="D11" s="5" t="s">
        <v>21</v>
      </c>
      <c r="E11" s="24">
        <f>SUM(G6:G7)</f>
        <v>18.126899999999999</v>
      </c>
      <c r="F11" s="18">
        <v>1.4999999999999999E-2</v>
      </c>
      <c r="G11" s="24">
        <f>F11*E11</f>
        <v>0.27190349999999996</v>
      </c>
    </row>
    <row r="12" spans="2:9" ht="42.95" customHeight="1" x14ac:dyDescent="0.25">
      <c r="B12" s="29" t="s">
        <v>22</v>
      </c>
      <c r="C12" s="29" t="s">
        <v>6</v>
      </c>
      <c r="D12" s="30" t="s">
        <v>212</v>
      </c>
      <c r="E12" s="31">
        <f>ROUND(SUM(G14:G17),2)</f>
        <v>2515.8000000000002</v>
      </c>
      <c r="F12" s="29">
        <v>3</v>
      </c>
      <c r="G12" s="31">
        <f>F12*E12</f>
        <v>7547.4000000000005</v>
      </c>
    </row>
    <row r="13" spans="2:9" outlineLevel="1" x14ac:dyDescent="0.25">
      <c r="B13" s="21" t="s">
        <v>7</v>
      </c>
      <c r="C13" s="17" t="s">
        <v>8</v>
      </c>
      <c r="D13" s="21" t="s">
        <v>9</v>
      </c>
      <c r="E13" s="17" t="s">
        <v>2</v>
      </c>
      <c r="F13" s="17" t="s">
        <v>3</v>
      </c>
      <c r="G13" s="17" t="s">
        <v>4</v>
      </c>
    </row>
    <row r="14" spans="2:9" outlineLevel="1" x14ac:dyDescent="0.25">
      <c r="B14" s="5" t="s">
        <v>10</v>
      </c>
      <c r="C14" s="18" t="s">
        <v>11</v>
      </c>
      <c r="D14" s="5" t="s">
        <v>12</v>
      </c>
      <c r="E14" s="24">
        <v>29.57</v>
      </c>
      <c r="F14" s="18">
        <v>2</v>
      </c>
      <c r="G14" s="24">
        <f>E14*F14</f>
        <v>59.14</v>
      </c>
    </row>
    <row r="15" spans="2:9" outlineLevel="1" x14ac:dyDescent="0.25">
      <c r="B15" s="5" t="s">
        <v>13</v>
      </c>
      <c r="C15" s="18" t="s">
        <v>11</v>
      </c>
      <c r="D15" s="5" t="s">
        <v>14</v>
      </c>
      <c r="E15" s="24">
        <v>25.36</v>
      </c>
      <c r="F15" s="18">
        <v>2</v>
      </c>
      <c r="G15" s="24">
        <f t="shared" ref="G15:G16" si="0">E15*F15</f>
        <v>50.72</v>
      </c>
    </row>
    <row r="16" spans="2:9" ht="22.5" outlineLevel="1" x14ac:dyDescent="0.25">
      <c r="B16" s="5" t="s">
        <v>23</v>
      </c>
      <c r="C16" s="18" t="s">
        <v>6</v>
      </c>
      <c r="D16" s="5" t="s">
        <v>134</v>
      </c>
      <c r="E16" s="24">
        <v>2404.29</v>
      </c>
      <c r="F16" s="18">
        <v>1</v>
      </c>
      <c r="G16" s="24">
        <f t="shared" si="0"/>
        <v>2404.29</v>
      </c>
    </row>
    <row r="17" spans="2:7" outlineLevel="1" x14ac:dyDescent="0.25">
      <c r="B17" s="5" t="s">
        <v>19</v>
      </c>
      <c r="C17" s="18" t="s">
        <v>20</v>
      </c>
      <c r="D17" s="5" t="s">
        <v>21</v>
      </c>
      <c r="E17" s="24">
        <f>SUM(G14:G15)</f>
        <v>109.86</v>
      </c>
      <c r="F17" s="18">
        <v>1.4999999999999999E-2</v>
      </c>
      <c r="G17" s="24">
        <f>F17*E17</f>
        <v>1.6478999999999999</v>
      </c>
    </row>
    <row r="18" spans="2:7" ht="42.95" customHeight="1" x14ac:dyDescent="0.25">
      <c r="B18" s="29" t="s">
        <v>87</v>
      </c>
      <c r="C18" s="29" t="s">
        <v>11</v>
      </c>
      <c r="D18" s="30" t="s">
        <v>88</v>
      </c>
      <c r="E18" s="31">
        <f>48.56*1.19</f>
        <v>57.7864</v>
      </c>
      <c r="F18" s="29">
        <v>10</v>
      </c>
      <c r="G18" s="31">
        <f>F18*E18</f>
        <v>577.86400000000003</v>
      </c>
    </row>
    <row r="19" spans="2:7" ht="21" customHeight="1" x14ac:dyDescent="0.25">
      <c r="B19" s="67" t="s">
        <v>24</v>
      </c>
      <c r="C19" s="67"/>
      <c r="D19" s="67"/>
      <c r="E19" s="67"/>
      <c r="F19" s="67"/>
      <c r="G19" s="11">
        <f>G4+G12+G18</f>
        <v>54574.264000000003</v>
      </c>
    </row>
    <row r="20" spans="2:7" s="1" customFormat="1" ht="20.100000000000001" customHeight="1" x14ac:dyDescent="0.25">
      <c r="B20" s="68" t="s">
        <v>25</v>
      </c>
      <c r="C20" s="69"/>
      <c r="D20" s="70"/>
      <c r="E20" s="47" t="s">
        <v>2</v>
      </c>
      <c r="F20" s="47" t="s">
        <v>3</v>
      </c>
      <c r="G20" s="47" t="s">
        <v>4</v>
      </c>
    </row>
    <row r="21" spans="2:7" ht="56.1" customHeight="1" x14ac:dyDescent="0.25">
      <c r="B21" s="10" t="s">
        <v>26</v>
      </c>
      <c r="C21" s="10" t="s">
        <v>27</v>
      </c>
      <c r="D21" s="16" t="s">
        <v>28</v>
      </c>
      <c r="E21" s="11">
        <f>ROUND(SUM(G23:G26),2)</f>
        <v>1.06</v>
      </c>
      <c r="F21" s="10">
        <v>1100</v>
      </c>
      <c r="G21" s="11">
        <f>E21*F21</f>
        <v>1166</v>
      </c>
    </row>
    <row r="22" spans="2:7" outlineLevel="1" x14ac:dyDescent="0.25">
      <c r="B22" s="21" t="s">
        <v>7</v>
      </c>
      <c r="C22" s="17" t="s">
        <v>8</v>
      </c>
      <c r="D22" s="21" t="s">
        <v>9</v>
      </c>
      <c r="E22" s="17" t="s">
        <v>2</v>
      </c>
      <c r="F22" s="17" t="s">
        <v>3</v>
      </c>
      <c r="G22" s="17" t="s">
        <v>4</v>
      </c>
    </row>
    <row r="23" spans="2:7" outlineLevel="1" x14ac:dyDescent="0.25">
      <c r="B23" s="5" t="s">
        <v>10</v>
      </c>
      <c r="C23" s="18" t="s">
        <v>11</v>
      </c>
      <c r="D23" s="5" t="s">
        <v>12</v>
      </c>
      <c r="E23" s="24">
        <v>29.57</v>
      </c>
      <c r="F23" s="18">
        <v>1.2E-2</v>
      </c>
      <c r="G23" s="24">
        <f>F23*E23</f>
        <v>0.35483999999999999</v>
      </c>
    </row>
    <row r="24" spans="2:7" outlineLevel="1" x14ac:dyDescent="0.25">
      <c r="B24" s="5" t="s">
        <v>13</v>
      </c>
      <c r="C24" s="18" t="s">
        <v>11</v>
      </c>
      <c r="D24" s="5" t="s">
        <v>14</v>
      </c>
      <c r="E24" s="24">
        <v>25.36</v>
      </c>
      <c r="F24" s="18">
        <v>1.2E-2</v>
      </c>
      <c r="G24" s="24">
        <f>F24*E24</f>
        <v>0.30431999999999998</v>
      </c>
    </row>
    <row r="25" spans="2:7" ht="44.25" customHeight="1" outlineLevel="1" x14ac:dyDescent="0.25">
      <c r="B25" s="5" t="s">
        <v>29</v>
      </c>
      <c r="C25" s="18" t="s">
        <v>27</v>
      </c>
      <c r="D25" s="5" t="s">
        <v>30</v>
      </c>
      <c r="E25" s="24">
        <v>0.38</v>
      </c>
      <c r="F25" s="18">
        <v>1.02</v>
      </c>
      <c r="G25" s="24">
        <f>F25*E25</f>
        <v>0.3876</v>
      </c>
    </row>
    <row r="26" spans="2:7" outlineLevel="1" x14ac:dyDescent="0.25">
      <c r="B26" s="5" t="s">
        <v>19</v>
      </c>
      <c r="C26" s="18" t="s">
        <v>20</v>
      </c>
      <c r="D26" s="5" t="s">
        <v>21</v>
      </c>
      <c r="E26" s="24">
        <f>SUM(G23:G24)</f>
        <v>0.65915999999999997</v>
      </c>
      <c r="F26" s="18">
        <v>1.4999999999999999E-2</v>
      </c>
      <c r="G26" s="24">
        <f>F26*E26</f>
        <v>9.8873999999999993E-3</v>
      </c>
    </row>
    <row r="27" spans="2:7" ht="22.5" x14ac:dyDescent="0.25">
      <c r="B27" s="10" t="s">
        <v>125</v>
      </c>
      <c r="C27" s="10" t="s">
        <v>6</v>
      </c>
      <c r="D27" s="16" t="s">
        <v>126</v>
      </c>
      <c r="E27" s="11">
        <f>ROUND(SUM(G29:G32),2)</f>
        <v>3.61</v>
      </c>
      <c r="F27" s="10">
        <v>24</v>
      </c>
      <c r="G27" s="11">
        <f>E27*F27</f>
        <v>86.64</v>
      </c>
    </row>
    <row r="28" spans="2:7" outlineLevel="1" x14ac:dyDescent="0.25">
      <c r="B28" s="21" t="s">
        <v>7</v>
      </c>
      <c r="C28" s="17" t="s">
        <v>8</v>
      </c>
      <c r="D28" s="21" t="s">
        <v>9</v>
      </c>
      <c r="E28" s="17" t="s">
        <v>2</v>
      </c>
      <c r="F28" s="17" t="s">
        <v>3</v>
      </c>
      <c r="G28" s="17" t="s">
        <v>4</v>
      </c>
    </row>
    <row r="29" spans="2:7" outlineLevel="1" x14ac:dyDescent="0.25">
      <c r="B29" s="5" t="s">
        <v>10</v>
      </c>
      <c r="C29" s="18" t="s">
        <v>11</v>
      </c>
      <c r="D29" s="5" t="s">
        <v>12</v>
      </c>
      <c r="E29" s="24">
        <v>29.57</v>
      </c>
      <c r="F29" s="18">
        <v>0.05</v>
      </c>
      <c r="G29" s="24">
        <f>E29*F29</f>
        <v>1.4785000000000001</v>
      </c>
    </row>
    <row r="30" spans="2:7" outlineLevel="1" x14ac:dyDescent="0.25">
      <c r="B30" s="5" t="s">
        <v>13</v>
      </c>
      <c r="C30" s="18" t="s">
        <v>11</v>
      </c>
      <c r="D30" s="5" t="s">
        <v>127</v>
      </c>
      <c r="E30" s="24">
        <v>25.36</v>
      </c>
      <c r="F30" s="18">
        <v>0.05</v>
      </c>
      <c r="G30" s="24">
        <f t="shared" ref="G30:G32" si="1">E30*F30</f>
        <v>1.268</v>
      </c>
    </row>
    <row r="31" spans="2:7" ht="20.100000000000001" customHeight="1" outlineLevel="1" x14ac:dyDescent="0.25">
      <c r="B31" s="5" t="s">
        <v>128</v>
      </c>
      <c r="C31" s="18" t="s">
        <v>6</v>
      </c>
      <c r="D31" s="5" t="s">
        <v>129</v>
      </c>
      <c r="E31" s="24">
        <v>0.82</v>
      </c>
      <c r="F31" s="18">
        <v>1</v>
      </c>
      <c r="G31" s="24">
        <f t="shared" si="1"/>
        <v>0.82</v>
      </c>
    </row>
    <row r="32" spans="2:7" outlineLevel="1" x14ac:dyDescent="0.25">
      <c r="B32" s="22" t="s">
        <v>19</v>
      </c>
      <c r="C32" s="19" t="s">
        <v>20</v>
      </c>
      <c r="D32" s="22" t="s">
        <v>21</v>
      </c>
      <c r="E32" s="24">
        <f>SUM(G29:G30)</f>
        <v>2.7465000000000002</v>
      </c>
      <c r="F32" s="19">
        <v>1.4999999999999999E-2</v>
      </c>
      <c r="G32" s="24">
        <f t="shared" si="1"/>
        <v>4.1197499999999998E-2</v>
      </c>
    </row>
    <row r="33" spans="2:7" ht="58.5" customHeight="1" x14ac:dyDescent="0.25">
      <c r="B33" s="10" t="s">
        <v>213</v>
      </c>
      <c r="C33" s="10" t="s">
        <v>27</v>
      </c>
      <c r="D33" s="16" t="s">
        <v>214</v>
      </c>
      <c r="E33" s="11">
        <f>ROUND(SUM(G35:G38),2)</f>
        <v>12.01</v>
      </c>
      <c r="F33" s="10">
        <v>10</v>
      </c>
      <c r="G33" s="11">
        <f>E33*F33</f>
        <v>120.1</v>
      </c>
    </row>
    <row r="34" spans="2:7" outlineLevel="1" x14ac:dyDescent="0.25">
      <c r="B34" s="21" t="s">
        <v>7</v>
      </c>
      <c r="C34" s="17" t="s">
        <v>8</v>
      </c>
      <c r="D34" s="21" t="s">
        <v>9</v>
      </c>
      <c r="E34" s="17" t="s">
        <v>2</v>
      </c>
      <c r="F34" s="17" t="s">
        <v>3</v>
      </c>
      <c r="G34" s="17" t="s">
        <v>4</v>
      </c>
    </row>
    <row r="35" spans="2:7" outlineLevel="1" x14ac:dyDescent="0.25">
      <c r="B35" s="5" t="s">
        <v>10</v>
      </c>
      <c r="C35" s="18" t="s">
        <v>11</v>
      </c>
      <c r="D35" s="5" t="s">
        <v>12</v>
      </c>
      <c r="E35" s="24">
        <v>29.57</v>
      </c>
      <c r="F35" s="18">
        <v>0.04</v>
      </c>
      <c r="G35" s="24">
        <f>F35*E35</f>
        <v>1.1828000000000001</v>
      </c>
    </row>
    <row r="36" spans="2:7" outlineLevel="1" x14ac:dyDescent="0.25">
      <c r="B36" s="5" t="s">
        <v>13</v>
      </c>
      <c r="C36" s="18" t="s">
        <v>11</v>
      </c>
      <c r="D36" s="5" t="s">
        <v>14</v>
      </c>
      <c r="E36" s="24">
        <v>25.36</v>
      </c>
      <c r="F36" s="18">
        <v>0.04</v>
      </c>
      <c r="G36" s="24">
        <f>F36*E36</f>
        <v>1.0144</v>
      </c>
    </row>
    <row r="37" spans="2:7" ht="44.25" customHeight="1" outlineLevel="1" x14ac:dyDescent="0.25">
      <c r="B37" s="5" t="s">
        <v>215</v>
      </c>
      <c r="C37" s="18" t="s">
        <v>27</v>
      </c>
      <c r="D37" s="5" t="s">
        <v>216</v>
      </c>
      <c r="E37" s="24">
        <v>9.59</v>
      </c>
      <c r="F37" s="18">
        <v>1.02</v>
      </c>
      <c r="G37" s="24">
        <f>F37*E37</f>
        <v>9.7818000000000005</v>
      </c>
    </row>
    <row r="38" spans="2:7" outlineLevel="1" x14ac:dyDescent="0.25">
      <c r="B38" s="5" t="s">
        <v>19</v>
      </c>
      <c r="C38" s="18" t="s">
        <v>20</v>
      </c>
      <c r="D38" s="5" t="s">
        <v>21</v>
      </c>
      <c r="E38" s="24">
        <f>SUM(G35:G36)</f>
        <v>2.1972</v>
      </c>
      <c r="F38" s="18">
        <v>1.4999999999999999E-2</v>
      </c>
      <c r="G38" s="24">
        <f>F38*E38</f>
        <v>3.2958000000000001E-2</v>
      </c>
    </row>
    <row r="39" spans="2:7" ht="58.5" customHeight="1" x14ac:dyDescent="0.25">
      <c r="B39" s="10" t="s">
        <v>218</v>
      </c>
      <c r="C39" s="10" t="s">
        <v>27</v>
      </c>
      <c r="D39" s="16" t="s">
        <v>219</v>
      </c>
      <c r="E39" s="11">
        <f>ROUND(SUM(G41:G44),2)</f>
        <v>18.88</v>
      </c>
      <c r="F39" s="10">
        <v>270</v>
      </c>
      <c r="G39" s="11">
        <f>E39*F39</f>
        <v>5097.5999999999995</v>
      </c>
    </row>
    <row r="40" spans="2:7" outlineLevel="1" x14ac:dyDescent="0.25">
      <c r="B40" s="21" t="s">
        <v>7</v>
      </c>
      <c r="C40" s="17" t="s">
        <v>8</v>
      </c>
      <c r="D40" s="21" t="s">
        <v>9</v>
      </c>
      <c r="E40" s="17" t="s">
        <v>2</v>
      </c>
      <c r="F40" s="17" t="s">
        <v>3</v>
      </c>
      <c r="G40" s="17" t="s">
        <v>4</v>
      </c>
    </row>
    <row r="41" spans="2:7" outlineLevel="1" x14ac:dyDescent="0.25">
      <c r="B41" s="5" t="s">
        <v>10</v>
      </c>
      <c r="C41" s="18" t="s">
        <v>11</v>
      </c>
      <c r="D41" s="5" t="s">
        <v>12</v>
      </c>
      <c r="E41" s="24">
        <v>29.57</v>
      </c>
      <c r="F41" s="18">
        <v>0.09</v>
      </c>
      <c r="G41" s="24">
        <f>F41*E41</f>
        <v>2.6612999999999998</v>
      </c>
    </row>
    <row r="42" spans="2:7" outlineLevel="1" x14ac:dyDescent="0.25">
      <c r="B42" s="5" t="s">
        <v>13</v>
      </c>
      <c r="C42" s="18" t="s">
        <v>11</v>
      </c>
      <c r="D42" s="5" t="s">
        <v>14</v>
      </c>
      <c r="E42" s="24">
        <v>25.36</v>
      </c>
      <c r="F42" s="18">
        <v>0.09</v>
      </c>
      <c r="G42" s="24">
        <f>F42*E42</f>
        <v>2.2824</v>
      </c>
    </row>
    <row r="43" spans="2:7" ht="44.25" customHeight="1" outlineLevel="1" x14ac:dyDescent="0.25">
      <c r="B43" s="5" t="s">
        <v>217</v>
      </c>
      <c r="C43" s="18" t="s">
        <v>27</v>
      </c>
      <c r="D43" s="5" t="s">
        <v>220</v>
      </c>
      <c r="E43" s="24">
        <v>13.59</v>
      </c>
      <c r="F43" s="18">
        <v>1.02</v>
      </c>
      <c r="G43" s="24">
        <f>F43*E43</f>
        <v>13.861800000000001</v>
      </c>
    </row>
    <row r="44" spans="2:7" outlineLevel="1" x14ac:dyDescent="0.25">
      <c r="B44" s="5" t="s">
        <v>19</v>
      </c>
      <c r="C44" s="18" t="s">
        <v>20</v>
      </c>
      <c r="D44" s="5" t="s">
        <v>21</v>
      </c>
      <c r="E44" s="24">
        <f>SUM(G41:G42)</f>
        <v>4.9436999999999998</v>
      </c>
      <c r="F44" s="18">
        <v>1.4999999999999999E-2</v>
      </c>
      <c r="G44" s="24">
        <f>F44*E44</f>
        <v>7.4155499999999999E-2</v>
      </c>
    </row>
    <row r="45" spans="2:7" ht="58.5" customHeight="1" x14ac:dyDescent="0.25">
      <c r="B45" s="10" t="s">
        <v>221</v>
      </c>
      <c r="C45" s="10" t="s">
        <v>27</v>
      </c>
      <c r="D45" s="16" t="s">
        <v>222</v>
      </c>
      <c r="E45" s="11">
        <f>ROUND(SUM(G47:G50),2)</f>
        <v>11.27</v>
      </c>
      <c r="F45" s="10">
        <v>90</v>
      </c>
      <c r="G45" s="11">
        <f>E45*F45</f>
        <v>1014.3</v>
      </c>
    </row>
    <row r="46" spans="2:7" outlineLevel="1" x14ac:dyDescent="0.25">
      <c r="B46" s="21" t="s">
        <v>7</v>
      </c>
      <c r="C46" s="17" t="s">
        <v>8</v>
      </c>
      <c r="D46" s="21" t="s">
        <v>9</v>
      </c>
      <c r="E46" s="17" t="s">
        <v>2</v>
      </c>
      <c r="F46" s="17" t="s">
        <v>3</v>
      </c>
      <c r="G46" s="17" t="s">
        <v>4</v>
      </c>
    </row>
    <row r="47" spans="2:7" outlineLevel="1" x14ac:dyDescent="0.25">
      <c r="B47" s="5" t="s">
        <v>10</v>
      </c>
      <c r="C47" s="18" t="s">
        <v>11</v>
      </c>
      <c r="D47" s="5" t="s">
        <v>12</v>
      </c>
      <c r="E47" s="24">
        <v>29.57</v>
      </c>
      <c r="F47" s="18">
        <v>6.5000000000000002E-2</v>
      </c>
      <c r="G47" s="24">
        <f>F47*E47</f>
        <v>1.92205</v>
      </c>
    </row>
    <row r="48" spans="2:7" outlineLevel="1" x14ac:dyDescent="0.25">
      <c r="B48" s="5" t="s">
        <v>13</v>
      </c>
      <c r="C48" s="18" t="s">
        <v>11</v>
      </c>
      <c r="D48" s="5" t="s">
        <v>14</v>
      </c>
      <c r="E48" s="24">
        <v>25.36</v>
      </c>
      <c r="F48" s="18">
        <v>6.5000000000000002E-2</v>
      </c>
      <c r="G48" s="24">
        <f>F48*E48</f>
        <v>1.6484000000000001</v>
      </c>
    </row>
    <row r="49" spans="2:7" ht="44.25" customHeight="1" outlineLevel="1" x14ac:dyDescent="0.25">
      <c r="B49" s="5" t="s">
        <v>223</v>
      </c>
      <c r="C49" s="18" t="s">
        <v>27</v>
      </c>
      <c r="D49" s="5" t="s">
        <v>224</v>
      </c>
      <c r="E49" s="24">
        <v>7.5</v>
      </c>
      <c r="F49" s="18">
        <v>1.02</v>
      </c>
      <c r="G49" s="24">
        <f>F49*E49</f>
        <v>7.65</v>
      </c>
    </row>
    <row r="50" spans="2:7" outlineLevel="1" x14ac:dyDescent="0.25">
      <c r="B50" s="5" t="s">
        <v>19</v>
      </c>
      <c r="C50" s="18" t="s">
        <v>20</v>
      </c>
      <c r="D50" s="5" t="s">
        <v>21</v>
      </c>
      <c r="E50" s="24">
        <f>SUM(G47:G48)</f>
        <v>3.5704500000000001</v>
      </c>
      <c r="F50" s="18">
        <v>1.4999999999999999E-2</v>
      </c>
      <c r="G50" s="24">
        <f>F50*E50</f>
        <v>5.355675E-2</v>
      </c>
    </row>
    <row r="51" spans="2:7" ht="41.1" customHeight="1" x14ac:dyDescent="0.25">
      <c r="B51" s="10" t="s">
        <v>77</v>
      </c>
      <c r="C51" s="10" t="s">
        <v>27</v>
      </c>
      <c r="D51" s="16" t="s">
        <v>78</v>
      </c>
      <c r="E51" s="11">
        <f>ROUND(SUM(G53:G59),2)</f>
        <v>19.36</v>
      </c>
      <c r="F51" s="10">
        <v>210</v>
      </c>
      <c r="G51" s="11">
        <f>E51*F51</f>
        <v>4065.6</v>
      </c>
    </row>
    <row r="52" spans="2:7" outlineLevel="1" x14ac:dyDescent="0.25">
      <c r="B52" s="21" t="s">
        <v>7</v>
      </c>
      <c r="C52" s="17" t="s">
        <v>8</v>
      </c>
      <c r="D52" s="21" t="s">
        <v>9</v>
      </c>
      <c r="E52" s="17" t="s">
        <v>2</v>
      </c>
      <c r="F52" s="17" t="s">
        <v>3</v>
      </c>
      <c r="G52" s="17" t="s">
        <v>4</v>
      </c>
    </row>
    <row r="53" spans="2:7" outlineLevel="1" x14ac:dyDescent="0.25">
      <c r="B53" s="5" t="s">
        <v>10</v>
      </c>
      <c r="C53" s="18" t="s">
        <v>11</v>
      </c>
      <c r="D53" s="5" t="s">
        <v>12</v>
      </c>
      <c r="E53" s="24">
        <v>29.57</v>
      </c>
      <c r="F53" s="18">
        <v>0.19</v>
      </c>
      <c r="G53" s="24">
        <f>E53*F53</f>
        <v>5.6183000000000005</v>
      </c>
    </row>
    <row r="54" spans="2:7" outlineLevel="1" x14ac:dyDescent="0.25">
      <c r="B54" s="5" t="s">
        <v>13</v>
      </c>
      <c r="C54" s="18" t="s">
        <v>11</v>
      </c>
      <c r="D54" s="5" t="s">
        <v>14</v>
      </c>
      <c r="E54" s="24">
        <v>25.36</v>
      </c>
      <c r="F54" s="18">
        <v>8.7999999999999995E-2</v>
      </c>
      <c r="G54" s="24">
        <f t="shared" ref="G54:G59" si="2">E54*F54</f>
        <v>2.2316799999999999</v>
      </c>
    </row>
    <row r="55" spans="2:7" ht="24.95" customHeight="1" outlineLevel="1" x14ac:dyDescent="0.25">
      <c r="B55" s="5" t="s">
        <v>79</v>
      </c>
      <c r="C55" s="18" t="s">
        <v>27</v>
      </c>
      <c r="D55" s="5" t="s">
        <v>80</v>
      </c>
      <c r="E55" s="24">
        <v>4.82</v>
      </c>
      <c r="F55" s="18">
        <v>1</v>
      </c>
      <c r="G55" s="24">
        <f t="shared" si="2"/>
        <v>4.82</v>
      </c>
    </row>
    <row r="56" spans="2:7" ht="24.95" customHeight="1" outlineLevel="1" x14ac:dyDescent="0.25">
      <c r="B56" s="5" t="s">
        <v>81</v>
      </c>
      <c r="C56" s="18" t="s">
        <v>27</v>
      </c>
      <c r="D56" s="5" t="s">
        <v>82</v>
      </c>
      <c r="E56" s="24">
        <v>2.44</v>
      </c>
      <c r="F56" s="18">
        <v>1</v>
      </c>
      <c r="G56" s="24">
        <f t="shared" si="2"/>
        <v>2.44</v>
      </c>
    </row>
    <row r="57" spans="2:7" ht="24.95" customHeight="1" outlineLevel="1" x14ac:dyDescent="0.25">
      <c r="B57" s="5" t="s">
        <v>83</v>
      </c>
      <c r="C57" s="18" t="s">
        <v>6</v>
      </c>
      <c r="D57" s="5" t="s">
        <v>84</v>
      </c>
      <c r="E57" s="24">
        <v>1.87</v>
      </c>
      <c r="F57" s="18">
        <v>1</v>
      </c>
      <c r="G57" s="24">
        <f t="shared" si="2"/>
        <v>1.87</v>
      </c>
    </row>
    <row r="58" spans="2:7" ht="24.95" customHeight="1" outlineLevel="1" x14ac:dyDescent="0.25">
      <c r="B58" s="5" t="s">
        <v>85</v>
      </c>
      <c r="C58" s="18" t="s">
        <v>6</v>
      </c>
      <c r="D58" s="5" t="s">
        <v>93</v>
      </c>
      <c r="E58" s="24">
        <v>2.2599999999999998</v>
      </c>
      <c r="F58" s="18">
        <v>1</v>
      </c>
      <c r="G58" s="24">
        <f t="shared" si="2"/>
        <v>2.2599999999999998</v>
      </c>
    </row>
    <row r="59" spans="2:7" outlineLevel="1" x14ac:dyDescent="0.25">
      <c r="B59" s="5" t="s">
        <v>19</v>
      </c>
      <c r="C59" s="18" t="s">
        <v>20</v>
      </c>
      <c r="D59" s="5" t="s">
        <v>21</v>
      </c>
      <c r="E59" s="24">
        <f>SUM(G53:G54)</f>
        <v>7.8499800000000004</v>
      </c>
      <c r="F59" s="18">
        <v>1.4999999999999999E-2</v>
      </c>
      <c r="G59" s="24">
        <f t="shared" si="2"/>
        <v>0.1177497</v>
      </c>
    </row>
    <row r="60" spans="2:7" ht="41.1" customHeight="1" x14ac:dyDescent="0.25">
      <c r="B60" s="10" t="s">
        <v>184</v>
      </c>
      <c r="C60" s="10" t="s">
        <v>27</v>
      </c>
      <c r="D60" s="16" t="s">
        <v>185</v>
      </c>
      <c r="E60" s="11">
        <f>ROUND(SUM(G62:G68),2)</f>
        <v>25.4</v>
      </c>
      <c r="F60" s="10">
        <v>5</v>
      </c>
      <c r="G60" s="11">
        <f>E60*F60</f>
        <v>127</v>
      </c>
    </row>
    <row r="61" spans="2:7" outlineLevel="1" x14ac:dyDescent="0.25">
      <c r="B61" s="21" t="s">
        <v>7</v>
      </c>
      <c r="C61" s="17" t="s">
        <v>8</v>
      </c>
      <c r="D61" s="21" t="s">
        <v>9</v>
      </c>
      <c r="E61" s="17" t="s">
        <v>2</v>
      </c>
      <c r="F61" s="17" t="s">
        <v>3</v>
      </c>
      <c r="G61" s="17" t="s">
        <v>4</v>
      </c>
    </row>
    <row r="62" spans="2:7" outlineLevel="1" x14ac:dyDescent="0.25">
      <c r="B62" s="5" t="s">
        <v>10</v>
      </c>
      <c r="C62" s="18" t="s">
        <v>11</v>
      </c>
      <c r="D62" s="5" t="s">
        <v>12</v>
      </c>
      <c r="E62" s="24">
        <v>29.57</v>
      </c>
      <c r="F62" s="18">
        <v>0.19</v>
      </c>
      <c r="G62" s="24">
        <f>E62*F62</f>
        <v>5.6183000000000005</v>
      </c>
    </row>
    <row r="63" spans="2:7" outlineLevel="1" x14ac:dyDescent="0.25">
      <c r="B63" s="5" t="s">
        <v>13</v>
      </c>
      <c r="C63" s="18" t="s">
        <v>11</v>
      </c>
      <c r="D63" s="5" t="s">
        <v>14</v>
      </c>
      <c r="E63" s="24">
        <v>25.36</v>
      </c>
      <c r="F63" s="18">
        <v>8.7999999999999995E-2</v>
      </c>
      <c r="G63" s="24">
        <f t="shared" ref="G63:G68" si="3">E63*F63</f>
        <v>2.2316799999999999</v>
      </c>
    </row>
    <row r="64" spans="2:7" ht="24.95" customHeight="1" outlineLevel="1" x14ac:dyDescent="0.25">
      <c r="B64" s="5" t="s">
        <v>186</v>
      </c>
      <c r="C64" s="18" t="s">
        <v>27</v>
      </c>
      <c r="D64" s="5" t="s">
        <v>187</v>
      </c>
      <c r="E64" s="24">
        <v>7.84</v>
      </c>
      <c r="F64" s="18">
        <v>1</v>
      </c>
      <c r="G64" s="24">
        <f t="shared" si="3"/>
        <v>7.84</v>
      </c>
    </row>
    <row r="65" spans="2:7" ht="24.95" customHeight="1" outlineLevel="1" x14ac:dyDescent="0.25">
      <c r="B65" s="5" t="s">
        <v>188</v>
      </c>
      <c r="C65" s="18" t="s">
        <v>27</v>
      </c>
      <c r="D65" s="5" t="s">
        <v>189</v>
      </c>
      <c r="E65" s="24">
        <v>3.97</v>
      </c>
      <c r="F65" s="18">
        <v>1</v>
      </c>
      <c r="G65" s="24">
        <f t="shared" si="3"/>
        <v>3.97</v>
      </c>
    </row>
    <row r="66" spans="2:7" ht="24.95" customHeight="1" outlineLevel="1" x14ac:dyDescent="0.25">
      <c r="B66" s="5" t="s">
        <v>190</v>
      </c>
      <c r="C66" s="18" t="s">
        <v>6</v>
      </c>
      <c r="D66" s="5" t="s">
        <v>191</v>
      </c>
      <c r="E66" s="24">
        <v>2.64</v>
      </c>
      <c r="F66" s="18">
        <v>1</v>
      </c>
      <c r="G66" s="24">
        <f t="shared" si="3"/>
        <v>2.64</v>
      </c>
    </row>
    <row r="67" spans="2:7" ht="24.95" customHeight="1" outlineLevel="1" x14ac:dyDescent="0.25">
      <c r="B67" s="5" t="s">
        <v>192</v>
      </c>
      <c r="C67" s="18" t="s">
        <v>6</v>
      </c>
      <c r="D67" s="5" t="s">
        <v>193</v>
      </c>
      <c r="E67" s="24">
        <v>2.98</v>
      </c>
      <c r="F67" s="18">
        <v>1</v>
      </c>
      <c r="G67" s="24">
        <f t="shared" si="3"/>
        <v>2.98</v>
      </c>
    </row>
    <row r="68" spans="2:7" outlineLevel="1" x14ac:dyDescent="0.25">
      <c r="B68" s="5" t="s">
        <v>19</v>
      </c>
      <c r="C68" s="18" t="s">
        <v>20</v>
      </c>
      <c r="D68" s="5" t="s">
        <v>21</v>
      </c>
      <c r="E68" s="24">
        <f>SUM(G62:G63)</f>
        <v>7.8499800000000004</v>
      </c>
      <c r="F68" s="18">
        <v>1.4999999999999999E-2</v>
      </c>
      <c r="G68" s="24">
        <f t="shared" si="3"/>
        <v>0.1177497</v>
      </c>
    </row>
    <row r="69" spans="2:7" ht="45" customHeight="1" x14ac:dyDescent="0.25">
      <c r="B69" s="10" t="s">
        <v>135</v>
      </c>
      <c r="C69" s="10" t="s">
        <v>27</v>
      </c>
      <c r="D69" s="16" t="s">
        <v>225</v>
      </c>
      <c r="E69" s="11">
        <f>ROUND(SUM(G71:G75),2)</f>
        <v>15.07</v>
      </c>
      <c r="F69" s="10">
        <v>24</v>
      </c>
      <c r="G69" s="11">
        <f>E69*F69</f>
        <v>361.68</v>
      </c>
    </row>
    <row r="70" spans="2:7" outlineLevel="1" x14ac:dyDescent="0.25">
      <c r="B70" s="21" t="s">
        <v>7</v>
      </c>
      <c r="C70" s="17" t="s">
        <v>8</v>
      </c>
      <c r="D70" s="21" t="s">
        <v>9</v>
      </c>
      <c r="E70" s="17" t="s">
        <v>2</v>
      </c>
      <c r="F70" s="17" t="s">
        <v>3</v>
      </c>
      <c r="G70" s="17" t="s">
        <v>4</v>
      </c>
    </row>
    <row r="71" spans="2:7" outlineLevel="1" x14ac:dyDescent="0.25">
      <c r="B71" s="5" t="s">
        <v>10</v>
      </c>
      <c r="C71" s="18" t="s">
        <v>11</v>
      </c>
      <c r="D71" s="5" t="s">
        <v>12</v>
      </c>
      <c r="E71" s="24">
        <v>29.57</v>
      </c>
      <c r="F71" s="18">
        <v>5.1999999999999998E-2</v>
      </c>
      <c r="G71" s="24">
        <f t="shared" ref="G71:G83" si="4">E71*F71</f>
        <v>1.5376399999999999</v>
      </c>
    </row>
    <row r="72" spans="2:7" outlineLevel="1" x14ac:dyDescent="0.25">
      <c r="B72" s="5" t="s">
        <v>13</v>
      </c>
      <c r="C72" s="18" t="s">
        <v>11</v>
      </c>
      <c r="D72" s="5" t="s">
        <v>14</v>
      </c>
      <c r="E72" s="24">
        <v>25.36</v>
      </c>
      <c r="F72" s="18">
        <v>0.05</v>
      </c>
      <c r="G72" s="24">
        <f t="shared" si="4"/>
        <v>1.268</v>
      </c>
    </row>
    <row r="73" spans="2:7" ht="22.5" outlineLevel="1" x14ac:dyDescent="0.25">
      <c r="B73" s="5" t="s">
        <v>136</v>
      </c>
      <c r="C73" s="18" t="s">
        <v>27</v>
      </c>
      <c r="D73" s="5" t="s">
        <v>226</v>
      </c>
      <c r="E73" s="24">
        <v>11.75</v>
      </c>
      <c r="F73" s="18">
        <v>1.02</v>
      </c>
      <c r="G73" s="24">
        <f t="shared" si="4"/>
        <v>11.984999999999999</v>
      </c>
    </row>
    <row r="74" spans="2:7" outlineLevel="1" x14ac:dyDescent="0.25">
      <c r="B74" s="5" t="s">
        <v>89</v>
      </c>
      <c r="C74" s="18" t="s">
        <v>6</v>
      </c>
      <c r="D74" s="5" t="s">
        <v>90</v>
      </c>
      <c r="E74" s="24">
        <v>0.24</v>
      </c>
      <c r="F74" s="18">
        <v>1</v>
      </c>
      <c r="G74" s="24">
        <f t="shared" si="4"/>
        <v>0.24</v>
      </c>
    </row>
    <row r="75" spans="2:7" outlineLevel="1" x14ac:dyDescent="0.25">
      <c r="B75" s="22" t="s">
        <v>19</v>
      </c>
      <c r="C75" s="19" t="s">
        <v>20</v>
      </c>
      <c r="D75" s="5" t="s">
        <v>21</v>
      </c>
      <c r="E75" s="24">
        <f>SUM(G71:G72)</f>
        <v>2.8056399999999999</v>
      </c>
      <c r="F75" s="19">
        <v>1.4999999999999999E-2</v>
      </c>
      <c r="G75" s="24">
        <f t="shared" si="4"/>
        <v>4.20846E-2</v>
      </c>
    </row>
    <row r="76" spans="2:7" ht="45" customHeight="1" x14ac:dyDescent="0.25">
      <c r="B76" s="10" t="s">
        <v>227</v>
      </c>
      <c r="C76" s="10" t="s">
        <v>27</v>
      </c>
      <c r="D76" s="16" t="s">
        <v>228</v>
      </c>
      <c r="E76" s="11">
        <f>ROUND(SUM(G78:G82),2)</f>
        <v>23.84</v>
      </c>
      <c r="F76" s="10">
        <v>90</v>
      </c>
      <c r="G76" s="11">
        <f t="shared" ref="G76" si="5">E76*F76</f>
        <v>2145.6</v>
      </c>
    </row>
    <row r="77" spans="2:7" outlineLevel="1" x14ac:dyDescent="0.25">
      <c r="B77" s="21" t="s">
        <v>7</v>
      </c>
      <c r="C77" s="17" t="s">
        <v>8</v>
      </c>
      <c r="D77" s="21" t="s">
        <v>9</v>
      </c>
      <c r="E77" s="17" t="s">
        <v>2</v>
      </c>
      <c r="F77" s="17" t="s">
        <v>3</v>
      </c>
      <c r="G77" s="17" t="s">
        <v>4</v>
      </c>
    </row>
    <row r="78" spans="2:7" outlineLevel="1" x14ac:dyDescent="0.25">
      <c r="B78" s="5" t="s">
        <v>10</v>
      </c>
      <c r="C78" s="18" t="s">
        <v>11</v>
      </c>
      <c r="D78" s="5" t="s">
        <v>12</v>
      </c>
      <c r="E78" s="24">
        <v>29.57</v>
      </c>
      <c r="F78" s="18">
        <v>5.5E-2</v>
      </c>
      <c r="G78" s="24">
        <f>E78*F78</f>
        <v>1.62635</v>
      </c>
    </row>
    <row r="79" spans="2:7" outlineLevel="1" x14ac:dyDescent="0.25">
      <c r="B79" s="5" t="s">
        <v>13</v>
      </c>
      <c r="C79" s="18" t="s">
        <v>11</v>
      </c>
      <c r="D79" s="5" t="s">
        <v>14</v>
      </c>
      <c r="E79" s="24">
        <v>25.36</v>
      </c>
      <c r="F79" s="18">
        <v>0.05</v>
      </c>
      <c r="G79" s="24">
        <f t="shared" ref="G79:G82" si="6">E79*F79</f>
        <v>1.268</v>
      </c>
    </row>
    <row r="80" spans="2:7" ht="36" customHeight="1" outlineLevel="1" x14ac:dyDescent="0.25">
      <c r="B80" s="5" t="s">
        <v>229</v>
      </c>
      <c r="C80" s="18" t="s">
        <v>27</v>
      </c>
      <c r="D80" s="5" t="s">
        <v>230</v>
      </c>
      <c r="E80" s="24">
        <v>20.350000000000001</v>
      </c>
      <c r="F80" s="18">
        <v>1.02</v>
      </c>
      <c r="G80" s="24">
        <f t="shared" ref="G80" si="7">E80*F80</f>
        <v>20.757000000000001</v>
      </c>
    </row>
    <row r="81" spans="2:7" ht="36" customHeight="1" outlineLevel="1" x14ac:dyDescent="0.25">
      <c r="B81" s="5" t="s">
        <v>231</v>
      </c>
      <c r="C81" s="18" t="s">
        <v>27</v>
      </c>
      <c r="D81" s="5" t="s">
        <v>232</v>
      </c>
      <c r="E81" s="24">
        <v>0.15</v>
      </c>
      <c r="F81" s="18">
        <v>1</v>
      </c>
      <c r="G81" s="24">
        <f t="shared" si="6"/>
        <v>0.15</v>
      </c>
    </row>
    <row r="82" spans="2:7" outlineLevel="1" x14ac:dyDescent="0.25">
      <c r="B82" s="22" t="s">
        <v>19</v>
      </c>
      <c r="C82" s="19" t="s">
        <v>20</v>
      </c>
      <c r="D82" s="5" t="s">
        <v>21</v>
      </c>
      <c r="E82" s="24">
        <f>SUM(G78:G79)</f>
        <v>2.8943500000000002</v>
      </c>
      <c r="F82" s="19">
        <v>1.4999999999999999E-2</v>
      </c>
      <c r="G82" s="24">
        <f t="shared" si="6"/>
        <v>4.3415250000000002E-2</v>
      </c>
    </row>
    <row r="83" spans="2:7" ht="45" customHeight="1" x14ac:dyDescent="0.25">
      <c r="B83" s="10" t="s">
        <v>234</v>
      </c>
      <c r="C83" s="10" t="s">
        <v>27</v>
      </c>
      <c r="D83" s="16" t="s">
        <v>233</v>
      </c>
      <c r="E83" s="11">
        <f>ROUND(SUM(G85:G88),2)</f>
        <v>6.51</v>
      </c>
      <c r="F83" s="10">
        <v>20</v>
      </c>
      <c r="G83" s="11">
        <f t="shared" si="4"/>
        <v>130.19999999999999</v>
      </c>
    </row>
    <row r="84" spans="2:7" outlineLevel="1" x14ac:dyDescent="0.25">
      <c r="B84" s="21" t="s">
        <v>7</v>
      </c>
      <c r="C84" s="17" t="s">
        <v>8</v>
      </c>
      <c r="D84" s="21" t="s">
        <v>9</v>
      </c>
      <c r="E84" s="17" t="s">
        <v>2</v>
      </c>
      <c r="F84" s="17" t="s">
        <v>3</v>
      </c>
      <c r="G84" s="17" t="s">
        <v>4</v>
      </c>
    </row>
    <row r="85" spans="2:7" outlineLevel="1" x14ac:dyDescent="0.25">
      <c r="B85" s="5" t="s">
        <v>10</v>
      </c>
      <c r="C85" s="18" t="s">
        <v>11</v>
      </c>
      <c r="D85" s="5" t="s">
        <v>12</v>
      </c>
      <c r="E85" s="24">
        <v>29.57</v>
      </c>
      <c r="F85" s="18">
        <v>1.6E-2</v>
      </c>
      <c r="G85" s="24">
        <f>E85*F85</f>
        <v>0.47312000000000004</v>
      </c>
    </row>
    <row r="86" spans="2:7" outlineLevel="1" x14ac:dyDescent="0.25">
      <c r="B86" s="5" t="s">
        <v>13</v>
      </c>
      <c r="C86" s="18" t="s">
        <v>11</v>
      </c>
      <c r="D86" s="5" t="s">
        <v>14</v>
      </c>
      <c r="E86" s="24">
        <v>25.36</v>
      </c>
      <c r="F86" s="18">
        <v>0.02</v>
      </c>
      <c r="G86" s="24">
        <f t="shared" ref="G86:G88" si="8">E86*F86</f>
        <v>0.50719999999999998</v>
      </c>
    </row>
    <row r="87" spans="2:7" ht="36" customHeight="1" outlineLevel="1" x14ac:dyDescent="0.25">
      <c r="B87" s="5" t="s">
        <v>235</v>
      </c>
      <c r="C87" s="18" t="s">
        <v>27</v>
      </c>
      <c r="D87" s="5" t="s">
        <v>236</v>
      </c>
      <c r="E87" s="24">
        <v>5.41</v>
      </c>
      <c r="F87" s="18">
        <v>1.02</v>
      </c>
      <c r="G87" s="24">
        <f t="shared" si="8"/>
        <v>5.5182000000000002</v>
      </c>
    </row>
    <row r="88" spans="2:7" outlineLevel="1" x14ac:dyDescent="0.25">
      <c r="B88" s="22" t="s">
        <v>19</v>
      </c>
      <c r="C88" s="19" t="s">
        <v>20</v>
      </c>
      <c r="D88" s="5" t="s">
        <v>21</v>
      </c>
      <c r="E88" s="24">
        <f>SUM(G85:G86)</f>
        <v>0.98032000000000008</v>
      </c>
      <c r="F88" s="19">
        <v>1.4999999999999999E-2</v>
      </c>
      <c r="G88" s="24">
        <f t="shared" si="8"/>
        <v>1.4704800000000001E-2</v>
      </c>
    </row>
    <row r="89" spans="2:7" ht="24.75" customHeight="1" x14ac:dyDescent="0.25">
      <c r="B89" s="67" t="s">
        <v>31</v>
      </c>
      <c r="C89" s="67"/>
      <c r="D89" s="67"/>
      <c r="E89" s="67"/>
      <c r="F89" s="67"/>
      <c r="G89" s="11">
        <f>G33+G21+G27+G69+G83+G76+G39+G45+G51+G60</f>
        <v>14314.72</v>
      </c>
    </row>
    <row r="90" spans="2:7" s="1" customFormat="1" ht="20.100000000000001" customHeight="1" x14ac:dyDescent="0.25">
      <c r="B90" s="68" t="s">
        <v>32</v>
      </c>
      <c r="C90" s="69"/>
      <c r="D90" s="70"/>
      <c r="E90" s="47" t="s">
        <v>2</v>
      </c>
      <c r="F90" s="47" t="s">
        <v>3</v>
      </c>
      <c r="G90" s="47" t="s">
        <v>4</v>
      </c>
    </row>
    <row r="91" spans="2:7" ht="39.950000000000003" customHeight="1" x14ac:dyDescent="0.25">
      <c r="B91" s="10" t="s">
        <v>33</v>
      </c>
      <c r="C91" s="10" t="s">
        <v>6</v>
      </c>
      <c r="D91" s="16" t="s">
        <v>34</v>
      </c>
      <c r="E91" s="11">
        <f>ROUND(SUM(G93:G97),2)</f>
        <v>10.51</v>
      </c>
      <c r="F91" s="10">
        <v>24</v>
      </c>
      <c r="G91" s="11">
        <f>E91*F91</f>
        <v>252.24</v>
      </c>
    </row>
    <row r="92" spans="2:7" outlineLevel="1" x14ac:dyDescent="0.25">
      <c r="B92" s="21" t="s">
        <v>7</v>
      </c>
      <c r="C92" s="17" t="s">
        <v>8</v>
      </c>
      <c r="D92" s="21" t="s">
        <v>9</v>
      </c>
      <c r="E92" s="17" t="s">
        <v>2</v>
      </c>
      <c r="F92" s="17" t="s">
        <v>3</v>
      </c>
      <c r="G92" s="17" t="s">
        <v>4</v>
      </c>
    </row>
    <row r="93" spans="2:7" outlineLevel="1" x14ac:dyDescent="0.25">
      <c r="B93" s="5" t="s">
        <v>10</v>
      </c>
      <c r="C93" s="18" t="s">
        <v>11</v>
      </c>
      <c r="D93" s="5" t="s">
        <v>12</v>
      </c>
      <c r="E93" s="24">
        <v>29.57</v>
      </c>
      <c r="F93" s="18">
        <v>0.11600000000000001</v>
      </c>
      <c r="G93" s="24">
        <f t="shared" ref="G93:G97" si="9">E93*F93</f>
        <v>3.4301200000000001</v>
      </c>
    </row>
    <row r="94" spans="2:7" outlineLevel="1" x14ac:dyDescent="0.25">
      <c r="B94" s="5" t="s">
        <v>13</v>
      </c>
      <c r="C94" s="18" t="s">
        <v>11</v>
      </c>
      <c r="D94" s="5" t="s">
        <v>14</v>
      </c>
      <c r="E94" s="24">
        <v>25.36</v>
      </c>
      <c r="F94" s="18">
        <v>0.1</v>
      </c>
      <c r="G94" s="24">
        <f t="shared" si="9"/>
        <v>2.536</v>
      </c>
    </row>
    <row r="95" spans="2:7" ht="27" customHeight="1" outlineLevel="1" x14ac:dyDescent="0.25">
      <c r="B95" s="5" t="s">
        <v>35</v>
      </c>
      <c r="C95" s="18" t="s">
        <v>6</v>
      </c>
      <c r="D95" s="5" t="s">
        <v>36</v>
      </c>
      <c r="E95" s="24">
        <v>4.1399999999999997</v>
      </c>
      <c r="F95" s="18">
        <v>1</v>
      </c>
      <c r="G95" s="24">
        <f t="shared" si="9"/>
        <v>4.1399999999999997</v>
      </c>
    </row>
    <row r="96" spans="2:7" outlineLevel="1" x14ac:dyDescent="0.25">
      <c r="B96" s="5" t="s">
        <v>37</v>
      </c>
      <c r="C96" s="18" t="s">
        <v>6</v>
      </c>
      <c r="D96" s="5" t="s">
        <v>38</v>
      </c>
      <c r="E96" s="24">
        <v>0.31</v>
      </c>
      <c r="F96" s="18">
        <v>1</v>
      </c>
      <c r="G96" s="24">
        <f t="shared" si="9"/>
        <v>0.31</v>
      </c>
    </row>
    <row r="97" spans="2:7" outlineLevel="1" x14ac:dyDescent="0.25">
      <c r="B97" s="22" t="s">
        <v>19</v>
      </c>
      <c r="C97" s="19" t="s">
        <v>20</v>
      </c>
      <c r="D97" s="5" t="s">
        <v>21</v>
      </c>
      <c r="E97" s="24">
        <f>SUM(G93:G94)</f>
        <v>5.9661200000000001</v>
      </c>
      <c r="F97" s="19">
        <v>1.4999999999999999E-2</v>
      </c>
      <c r="G97" s="24">
        <f t="shared" si="9"/>
        <v>8.9491799999999996E-2</v>
      </c>
    </row>
    <row r="98" spans="2:7" ht="39.950000000000003" customHeight="1" x14ac:dyDescent="0.25">
      <c r="B98" s="10" t="s">
        <v>130</v>
      </c>
      <c r="C98" s="10" t="s">
        <v>6</v>
      </c>
      <c r="D98" s="16" t="s">
        <v>131</v>
      </c>
      <c r="E98" s="11">
        <f>ROUND(SUM(G100:G104),2)</f>
        <v>105.58</v>
      </c>
      <c r="F98" s="10">
        <v>12</v>
      </c>
      <c r="G98" s="11">
        <f>E98*F98</f>
        <v>1266.96</v>
      </c>
    </row>
    <row r="99" spans="2:7" outlineLevel="1" x14ac:dyDescent="0.25">
      <c r="B99" s="21" t="s">
        <v>7</v>
      </c>
      <c r="C99" s="17" t="s">
        <v>8</v>
      </c>
      <c r="D99" s="21" t="s">
        <v>9</v>
      </c>
      <c r="E99" s="17" t="s">
        <v>2</v>
      </c>
      <c r="F99" s="17" t="s">
        <v>3</v>
      </c>
      <c r="G99" s="17" t="s">
        <v>4</v>
      </c>
    </row>
    <row r="100" spans="2:7" outlineLevel="1" x14ac:dyDescent="0.25">
      <c r="B100" s="5" t="s">
        <v>10</v>
      </c>
      <c r="C100" s="18" t="s">
        <v>11</v>
      </c>
      <c r="D100" s="5" t="s">
        <v>12</v>
      </c>
      <c r="E100" s="24">
        <v>29.57</v>
      </c>
      <c r="F100" s="18">
        <v>0.3</v>
      </c>
      <c r="G100" s="24">
        <f>E100*F100</f>
        <v>8.8710000000000004</v>
      </c>
    </row>
    <row r="101" spans="2:7" outlineLevel="1" x14ac:dyDescent="0.25">
      <c r="B101" s="5" t="s">
        <v>13</v>
      </c>
      <c r="C101" s="18" t="s">
        <v>11</v>
      </c>
      <c r="D101" s="5" t="s">
        <v>127</v>
      </c>
      <c r="E101" s="24">
        <v>25.36</v>
      </c>
      <c r="F101" s="18">
        <v>0.2</v>
      </c>
      <c r="G101" s="24">
        <f t="shared" ref="G101:G104" si="10">E101*F101</f>
        <v>5.0720000000000001</v>
      </c>
    </row>
    <row r="102" spans="2:7" ht="35.25" customHeight="1" outlineLevel="1" x14ac:dyDescent="0.25">
      <c r="B102" s="5" t="s">
        <v>128</v>
      </c>
      <c r="C102" s="18" t="s">
        <v>6</v>
      </c>
      <c r="D102" s="5" t="s">
        <v>132</v>
      </c>
      <c r="E102" s="24">
        <v>90.98</v>
      </c>
      <c r="F102" s="18">
        <v>1</v>
      </c>
      <c r="G102" s="24">
        <f t="shared" si="10"/>
        <v>90.98</v>
      </c>
    </row>
    <row r="103" spans="2:7" outlineLevel="1" x14ac:dyDescent="0.25">
      <c r="B103" s="5" t="s">
        <v>39</v>
      </c>
      <c r="C103" s="18" t="s">
        <v>6</v>
      </c>
      <c r="D103" s="5" t="s">
        <v>40</v>
      </c>
      <c r="E103" s="24">
        <v>0.45</v>
      </c>
      <c r="F103" s="18">
        <v>1</v>
      </c>
      <c r="G103" s="24">
        <f t="shared" si="10"/>
        <v>0.45</v>
      </c>
    </row>
    <row r="104" spans="2:7" outlineLevel="1" x14ac:dyDescent="0.25">
      <c r="B104" s="22" t="s">
        <v>19</v>
      </c>
      <c r="C104" s="19" t="s">
        <v>20</v>
      </c>
      <c r="D104" s="22" t="s">
        <v>21</v>
      </c>
      <c r="E104" s="24">
        <f>SUM(G100:G101)</f>
        <v>13.943000000000001</v>
      </c>
      <c r="F104" s="19">
        <v>1.4999999999999999E-2</v>
      </c>
      <c r="G104" s="24">
        <f t="shared" si="10"/>
        <v>0.20914500000000003</v>
      </c>
    </row>
    <row r="105" spans="2:7" ht="38.1" customHeight="1" x14ac:dyDescent="0.25">
      <c r="B105" s="10" t="s">
        <v>102</v>
      </c>
      <c r="C105" s="10" t="s">
        <v>6</v>
      </c>
      <c r="D105" s="16" t="s">
        <v>103</v>
      </c>
      <c r="E105" s="11">
        <f>ROUND(SUM(G107:G111),2)</f>
        <v>517.95000000000005</v>
      </c>
      <c r="F105" s="10">
        <v>1</v>
      </c>
      <c r="G105" s="11">
        <f>E105*F105</f>
        <v>517.95000000000005</v>
      </c>
    </row>
    <row r="106" spans="2:7" outlineLevel="1" x14ac:dyDescent="0.25">
      <c r="B106" s="21" t="s">
        <v>7</v>
      </c>
      <c r="C106" s="17" t="s">
        <v>41</v>
      </c>
      <c r="D106" s="21" t="s">
        <v>9</v>
      </c>
      <c r="E106" s="17" t="s">
        <v>2</v>
      </c>
      <c r="F106" s="17" t="s">
        <v>3</v>
      </c>
      <c r="G106" s="17" t="s">
        <v>4</v>
      </c>
    </row>
    <row r="107" spans="2:7" outlineLevel="1" x14ac:dyDescent="0.25">
      <c r="B107" s="5" t="s">
        <v>10</v>
      </c>
      <c r="C107" s="18" t="s">
        <v>11</v>
      </c>
      <c r="D107" s="5" t="s">
        <v>12</v>
      </c>
      <c r="E107" s="24">
        <v>29.57</v>
      </c>
      <c r="F107" s="18">
        <v>0.38</v>
      </c>
      <c r="G107" s="24">
        <f>E107*F107</f>
        <v>11.236600000000001</v>
      </c>
    </row>
    <row r="108" spans="2:7" outlineLevel="1" x14ac:dyDescent="0.25">
      <c r="B108" s="5" t="s">
        <v>13</v>
      </c>
      <c r="C108" s="18" t="s">
        <v>11</v>
      </c>
      <c r="D108" s="5" t="s">
        <v>14</v>
      </c>
      <c r="E108" s="24">
        <v>25.36</v>
      </c>
      <c r="F108" s="18">
        <v>0.38</v>
      </c>
      <c r="G108" s="24">
        <f t="shared" ref="G108:G111" si="11">E108*F108</f>
        <v>9.6367999999999991</v>
      </c>
    </row>
    <row r="109" spans="2:7" outlineLevel="1" x14ac:dyDescent="0.25">
      <c r="B109" s="5" t="s">
        <v>104</v>
      </c>
      <c r="C109" s="18" t="s">
        <v>6</v>
      </c>
      <c r="D109" s="5" t="s">
        <v>105</v>
      </c>
      <c r="E109" s="24">
        <v>491.8</v>
      </c>
      <c r="F109" s="18">
        <v>1</v>
      </c>
      <c r="G109" s="24">
        <f t="shared" si="11"/>
        <v>491.8</v>
      </c>
    </row>
    <row r="110" spans="2:7" outlineLevel="1" x14ac:dyDescent="0.25">
      <c r="B110" s="5" t="s">
        <v>72</v>
      </c>
      <c r="C110" s="18" t="s">
        <v>6</v>
      </c>
      <c r="D110" s="5" t="s">
        <v>73</v>
      </c>
      <c r="E110" s="24">
        <v>4.96</v>
      </c>
      <c r="F110" s="18">
        <v>1</v>
      </c>
      <c r="G110" s="24">
        <f t="shared" si="11"/>
        <v>4.96</v>
      </c>
    </row>
    <row r="111" spans="2:7" outlineLevel="1" x14ac:dyDescent="0.25">
      <c r="B111" s="5" t="s">
        <v>19</v>
      </c>
      <c r="C111" s="18" t="s">
        <v>20</v>
      </c>
      <c r="D111" s="5" t="s">
        <v>21</v>
      </c>
      <c r="E111" s="24">
        <f>SUM(G107:G108)</f>
        <v>20.8734</v>
      </c>
      <c r="F111" s="18">
        <v>1.4999999999999999E-2</v>
      </c>
      <c r="G111" s="24">
        <f t="shared" si="11"/>
        <v>0.31310100000000002</v>
      </c>
    </row>
    <row r="112" spans="2:7" ht="21" customHeight="1" x14ac:dyDescent="0.25">
      <c r="B112" s="64" t="s">
        <v>42</v>
      </c>
      <c r="C112" s="64"/>
      <c r="D112" s="64"/>
      <c r="E112" s="64"/>
      <c r="F112" s="64"/>
      <c r="G112" s="11">
        <f>G105+G98+G91</f>
        <v>2037.15</v>
      </c>
    </row>
    <row r="113" spans="2:7" s="1" customFormat="1" ht="20.100000000000001" customHeight="1" x14ac:dyDescent="0.25">
      <c r="B113" s="68" t="s">
        <v>43</v>
      </c>
      <c r="C113" s="69"/>
      <c r="D113" s="70"/>
      <c r="E113" s="47" t="s">
        <v>2</v>
      </c>
      <c r="F113" s="47" t="s">
        <v>3</v>
      </c>
      <c r="G113" s="47" t="s">
        <v>4</v>
      </c>
    </row>
    <row r="114" spans="2:7" ht="75.95" customHeight="1" x14ac:dyDescent="0.25">
      <c r="B114" s="10" t="s">
        <v>237</v>
      </c>
      <c r="C114" s="10" t="s">
        <v>6</v>
      </c>
      <c r="D114" s="16" t="s">
        <v>238</v>
      </c>
      <c r="E114" s="11">
        <f>ROUND(SUM(G116:G120),2)</f>
        <v>494.11</v>
      </c>
      <c r="F114" s="10">
        <v>1</v>
      </c>
      <c r="G114" s="11">
        <f>E114*F114</f>
        <v>494.11</v>
      </c>
    </row>
    <row r="115" spans="2:7" outlineLevel="1" x14ac:dyDescent="0.25">
      <c r="B115" s="21" t="s">
        <v>7</v>
      </c>
      <c r="C115" s="17" t="s">
        <v>8</v>
      </c>
      <c r="D115" s="21" t="s">
        <v>9</v>
      </c>
      <c r="E115" s="39" t="s">
        <v>2</v>
      </c>
      <c r="F115" s="17" t="s">
        <v>3</v>
      </c>
      <c r="G115" s="39" t="s">
        <v>4</v>
      </c>
    </row>
    <row r="116" spans="2:7" outlineLevel="1" x14ac:dyDescent="0.25">
      <c r="B116" s="5" t="s">
        <v>10</v>
      </c>
      <c r="C116" s="18" t="s">
        <v>11</v>
      </c>
      <c r="D116" s="5" t="s">
        <v>12</v>
      </c>
      <c r="E116" s="24">
        <v>29.57</v>
      </c>
      <c r="F116" s="18">
        <v>0.6</v>
      </c>
      <c r="G116" s="24">
        <f>E116*F116</f>
        <v>17.742000000000001</v>
      </c>
    </row>
    <row r="117" spans="2:7" outlineLevel="1" x14ac:dyDescent="0.25">
      <c r="B117" s="5" t="s">
        <v>13</v>
      </c>
      <c r="C117" s="18" t="s">
        <v>11</v>
      </c>
      <c r="D117" s="5" t="s">
        <v>14</v>
      </c>
      <c r="E117" s="24">
        <v>25.36</v>
      </c>
      <c r="F117" s="18">
        <v>0.2</v>
      </c>
      <c r="G117" s="24">
        <f t="shared" ref="G117:G120" si="12">E117*F117</f>
        <v>5.0720000000000001</v>
      </c>
    </row>
    <row r="118" spans="2:7" ht="78.75" outlineLevel="1" x14ac:dyDescent="0.25">
      <c r="B118" s="5" t="s">
        <v>239</v>
      </c>
      <c r="C118" s="18" t="s">
        <v>6</v>
      </c>
      <c r="D118" s="5" t="s">
        <v>240</v>
      </c>
      <c r="E118" s="24">
        <v>470.54</v>
      </c>
      <c r="F118" s="18">
        <v>1</v>
      </c>
      <c r="G118" s="24">
        <f t="shared" si="12"/>
        <v>470.54</v>
      </c>
    </row>
    <row r="119" spans="2:7" outlineLevel="1" x14ac:dyDescent="0.25">
      <c r="B119" s="5" t="s">
        <v>157</v>
      </c>
      <c r="C119" s="18" t="s">
        <v>6</v>
      </c>
      <c r="D119" s="5" t="s">
        <v>158</v>
      </c>
      <c r="E119" s="24">
        <v>0.41</v>
      </c>
      <c r="F119" s="18">
        <v>1</v>
      </c>
      <c r="G119" s="24">
        <f t="shared" si="12"/>
        <v>0.41</v>
      </c>
    </row>
    <row r="120" spans="2:7" outlineLevel="1" x14ac:dyDescent="0.25">
      <c r="B120" s="5" t="s">
        <v>19</v>
      </c>
      <c r="C120" s="18" t="s">
        <v>6</v>
      </c>
      <c r="D120" s="5" t="s">
        <v>21</v>
      </c>
      <c r="E120" s="24">
        <f>SUM(G116:G117)</f>
        <v>22.814</v>
      </c>
      <c r="F120" s="18">
        <v>1.4999999999999999E-2</v>
      </c>
      <c r="G120" s="24">
        <f t="shared" si="12"/>
        <v>0.34221000000000001</v>
      </c>
    </row>
    <row r="121" spans="2:7" ht="48" customHeight="1" x14ac:dyDescent="0.25">
      <c r="B121" s="10" t="s">
        <v>241</v>
      </c>
      <c r="C121" s="10" t="s">
        <v>6</v>
      </c>
      <c r="D121" s="16" t="s">
        <v>242</v>
      </c>
      <c r="E121" s="11">
        <f>ROUND(SUM(G123:G127),2)</f>
        <v>782.99</v>
      </c>
      <c r="F121" s="10">
        <v>1</v>
      </c>
      <c r="G121" s="11">
        <f>E121*F121</f>
        <v>782.99</v>
      </c>
    </row>
    <row r="122" spans="2:7" outlineLevel="1" x14ac:dyDescent="0.25">
      <c r="B122" s="21" t="s">
        <v>7</v>
      </c>
      <c r="C122" s="17" t="s">
        <v>8</v>
      </c>
      <c r="D122" s="21" t="s">
        <v>9</v>
      </c>
      <c r="E122" s="39" t="s">
        <v>2</v>
      </c>
      <c r="F122" s="17" t="s">
        <v>3</v>
      </c>
      <c r="G122" s="39" t="s">
        <v>4</v>
      </c>
    </row>
    <row r="123" spans="2:7" outlineLevel="1" x14ac:dyDescent="0.25">
      <c r="B123" s="5" t="s">
        <v>10</v>
      </c>
      <c r="C123" s="18" t="s">
        <v>11</v>
      </c>
      <c r="D123" s="5" t="s">
        <v>12</v>
      </c>
      <c r="E123" s="24">
        <v>29.57</v>
      </c>
      <c r="F123" s="18">
        <v>0.6</v>
      </c>
      <c r="G123" s="24">
        <f t="shared" ref="G123:G127" si="13">E123*F123</f>
        <v>17.742000000000001</v>
      </c>
    </row>
    <row r="124" spans="2:7" outlineLevel="1" x14ac:dyDescent="0.25">
      <c r="B124" s="5" t="s">
        <v>13</v>
      </c>
      <c r="C124" s="18" t="s">
        <v>11</v>
      </c>
      <c r="D124" s="5" t="s">
        <v>14</v>
      </c>
      <c r="E124" s="24">
        <v>25.36</v>
      </c>
      <c r="F124" s="18">
        <v>0.2</v>
      </c>
      <c r="G124" s="24">
        <f t="shared" si="13"/>
        <v>5.0720000000000001</v>
      </c>
    </row>
    <row r="125" spans="2:7" ht="45" customHeight="1" outlineLevel="1" x14ac:dyDescent="0.25">
      <c r="B125" s="5" t="s">
        <v>243</v>
      </c>
      <c r="C125" s="18" t="s">
        <v>6</v>
      </c>
      <c r="D125" s="5" t="s">
        <v>244</v>
      </c>
      <c r="E125" s="24">
        <v>759.38</v>
      </c>
      <c r="F125" s="18">
        <v>1</v>
      </c>
      <c r="G125" s="24">
        <f t="shared" si="13"/>
        <v>759.38</v>
      </c>
    </row>
    <row r="126" spans="2:7" outlineLevel="1" x14ac:dyDescent="0.25">
      <c r="B126" s="5" t="s">
        <v>13</v>
      </c>
      <c r="C126" s="18" t="s">
        <v>6</v>
      </c>
      <c r="D126" s="5" t="s">
        <v>44</v>
      </c>
      <c r="E126" s="24">
        <v>0.45</v>
      </c>
      <c r="F126" s="18">
        <v>1</v>
      </c>
      <c r="G126" s="24">
        <f t="shared" si="13"/>
        <v>0.45</v>
      </c>
    </row>
    <row r="127" spans="2:7" outlineLevel="1" x14ac:dyDescent="0.25">
      <c r="B127" s="5" t="s">
        <v>13</v>
      </c>
      <c r="C127" s="18" t="s">
        <v>6</v>
      </c>
      <c r="D127" s="5" t="s">
        <v>21</v>
      </c>
      <c r="E127" s="24">
        <f>SUM(G123:G124)</f>
        <v>22.814</v>
      </c>
      <c r="F127" s="18">
        <v>1.4999999999999999E-2</v>
      </c>
      <c r="G127" s="24">
        <f t="shared" si="13"/>
        <v>0.34221000000000001</v>
      </c>
    </row>
    <row r="128" spans="2:7" ht="48" customHeight="1" x14ac:dyDescent="0.25">
      <c r="B128" s="10" t="s">
        <v>245</v>
      </c>
      <c r="C128" s="10" t="s">
        <v>6</v>
      </c>
      <c r="D128" s="16" t="s">
        <v>246</v>
      </c>
      <c r="E128" s="11">
        <f>ROUND(SUM(G130:G134),2)</f>
        <v>181.89</v>
      </c>
      <c r="F128" s="10">
        <v>3</v>
      </c>
      <c r="G128" s="11">
        <f>E128*F128</f>
        <v>545.66999999999996</v>
      </c>
    </row>
    <row r="129" spans="2:7" outlineLevel="1" x14ac:dyDescent="0.25">
      <c r="B129" s="21" t="s">
        <v>7</v>
      </c>
      <c r="C129" s="17" t="s">
        <v>8</v>
      </c>
      <c r="D129" s="21" t="s">
        <v>9</v>
      </c>
      <c r="E129" s="39" t="s">
        <v>2</v>
      </c>
      <c r="F129" s="17" t="s">
        <v>3</v>
      </c>
      <c r="G129" s="39" t="s">
        <v>4</v>
      </c>
    </row>
    <row r="130" spans="2:7" outlineLevel="1" x14ac:dyDescent="0.25">
      <c r="B130" s="5" t="s">
        <v>10</v>
      </c>
      <c r="C130" s="18" t="s">
        <v>11</v>
      </c>
      <c r="D130" s="5" t="s">
        <v>12</v>
      </c>
      <c r="E130" s="24">
        <v>29.57</v>
      </c>
      <c r="F130" s="18">
        <v>0.33</v>
      </c>
      <c r="G130" s="24">
        <f t="shared" ref="G130:G134" si="14">E130*F130</f>
        <v>9.7581000000000007</v>
      </c>
    </row>
    <row r="131" spans="2:7" outlineLevel="1" x14ac:dyDescent="0.25">
      <c r="B131" s="5" t="s">
        <v>13</v>
      </c>
      <c r="C131" s="18" t="s">
        <v>11</v>
      </c>
      <c r="D131" s="5" t="s">
        <v>14</v>
      </c>
      <c r="E131" s="24">
        <v>25.36</v>
      </c>
      <c r="F131" s="18">
        <v>0.2</v>
      </c>
      <c r="G131" s="24">
        <f t="shared" si="14"/>
        <v>5.0720000000000001</v>
      </c>
    </row>
    <row r="132" spans="2:7" ht="45" customHeight="1" outlineLevel="1" x14ac:dyDescent="0.25">
      <c r="B132" s="5" t="s">
        <v>247</v>
      </c>
      <c r="C132" s="18" t="s">
        <v>6</v>
      </c>
      <c r="D132" s="5" t="s">
        <v>248</v>
      </c>
      <c r="E132" s="24">
        <v>166.39</v>
      </c>
      <c r="F132" s="18">
        <v>1</v>
      </c>
      <c r="G132" s="24">
        <f t="shared" si="14"/>
        <v>166.39</v>
      </c>
    </row>
    <row r="133" spans="2:7" outlineLevel="1" x14ac:dyDescent="0.25">
      <c r="B133" s="5" t="s">
        <v>13</v>
      </c>
      <c r="C133" s="18" t="s">
        <v>6</v>
      </c>
      <c r="D133" s="5" t="s">
        <v>44</v>
      </c>
      <c r="E133" s="24">
        <v>0.45</v>
      </c>
      <c r="F133" s="18">
        <v>1</v>
      </c>
      <c r="G133" s="24">
        <f t="shared" si="14"/>
        <v>0.45</v>
      </c>
    </row>
    <row r="134" spans="2:7" outlineLevel="1" x14ac:dyDescent="0.25">
      <c r="B134" s="5" t="s">
        <v>13</v>
      </c>
      <c r="C134" s="18" t="s">
        <v>6</v>
      </c>
      <c r="D134" s="5" t="s">
        <v>21</v>
      </c>
      <c r="E134" s="24">
        <f>SUM(G130:G131)</f>
        <v>14.830100000000002</v>
      </c>
      <c r="F134" s="18">
        <v>1.4999999999999999E-2</v>
      </c>
      <c r="G134" s="24">
        <f t="shared" si="14"/>
        <v>0.22245150000000002</v>
      </c>
    </row>
    <row r="135" spans="2:7" ht="45" customHeight="1" x14ac:dyDescent="0.25">
      <c r="B135" s="10" t="s">
        <v>45</v>
      </c>
      <c r="C135" s="10" t="s">
        <v>6</v>
      </c>
      <c r="D135" s="16" t="s">
        <v>46</v>
      </c>
      <c r="E135" s="11">
        <f>ROUND(SUM(G137:G141),2)</f>
        <v>166.63</v>
      </c>
      <c r="F135" s="10">
        <v>3</v>
      </c>
      <c r="G135" s="11">
        <f t="shared" ref="G135" si="15">E135*F135</f>
        <v>499.89</v>
      </c>
    </row>
    <row r="136" spans="2:7" ht="14.25" customHeight="1" outlineLevel="1" x14ac:dyDescent="0.25">
      <c r="B136" s="21"/>
      <c r="C136" s="17" t="s">
        <v>41</v>
      </c>
      <c r="D136" s="21" t="s">
        <v>9</v>
      </c>
      <c r="E136" s="17" t="s">
        <v>2</v>
      </c>
      <c r="F136" s="17" t="s">
        <v>3</v>
      </c>
      <c r="G136" s="17" t="s">
        <v>4</v>
      </c>
    </row>
    <row r="137" spans="2:7" outlineLevel="1" x14ac:dyDescent="0.25">
      <c r="B137" s="5" t="s">
        <v>10</v>
      </c>
      <c r="C137" s="18" t="s">
        <v>11</v>
      </c>
      <c r="D137" s="5" t="s">
        <v>12</v>
      </c>
      <c r="E137" s="24">
        <v>29.57</v>
      </c>
      <c r="F137" s="18">
        <v>0.3</v>
      </c>
      <c r="G137" s="24">
        <f t="shared" ref="G137:G141" si="16">E137*F137</f>
        <v>8.8710000000000004</v>
      </c>
    </row>
    <row r="138" spans="2:7" outlineLevel="1" x14ac:dyDescent="0.25">
      <c r="B138" s="5" t="s">
        <v>13</v>
      </c>
      <c r="C138" s="18" t="s">
        <v>11</v>
      </c>
      <c r="D138" s="5" t="s">
        <v>14</v>
      </c>
      <c r="E138" s="24">
        <v>25.36</v>
      </c>
      <c r="F138" s="18">
        <v>0.2</v>
      </c>
      <c r="G138" s="24">
        <f t="shared" si="16"/>
        <v>5.0720000000000001</v>
      </c>
    </row>
    <row r="139" spans="2:7" ht="29.25" customHeight="1" outlineLevel="1" x14ac:dyDescent="0.25">
      <c r="B139" s="5" t="s">
        <v>47</v>
      </c>
      <c r="C139" s="18" t="s">
        <v>6</v>
      </c>
      <c r="D139" s="5" t="s">
        <v>48</v>
      </c>
      <c r="E139" s="24">
        <v>152.03</v>
      </c>
      <c r="F139" s="18">
        <v>1</v>
      </c>
      <c r="G139" s="24">
        <f t="shared" si="16"/>
        <v>152.03</v>
      </c>
    </row>
    <row r="140" spans="2:7" outlineLevel="1" x14ac:dyDescent="0.25">
      <c r="B140" s="5" t="s">
        <v>39</v>
      </c>
      <c r="C140" s="18" t="s">
        <v>6</v>
      </c>
      <c r="D140" s="5" t="s">
        <v>40</v>
      </c>
      <c r="E140" s="24">
        <v>0.45</v>
      </c>
      <c r="F140" s="18">
        <v>1</v>
      </c>
      <c r="G140" s="24">
        <f t="shared" si="16"/>
        <v>0.45</v>
      </c>
    </row>
    <row r="141" spans="2:7" outlineLevel="1" x14ac:dyDescent="0.25">
      <c r="B141" s="22" t="s">
        <v>19</v>
      </c>
      <c r="C141" s="19" t="s">
        <v>20</v>
      </c>
      <c r="D141" s="22" t="s">
        <v>21</v>
      </c>
      <c r="E141" s="24">
        <f>SUM(G137:G138)</f>
        <v>13.943000000000001</v>
      </c>
      <c r="F141" s="19">
        <v>1.4999999999999999E-2</v>
      </c>
      <c r="G141" s="24">
        <f t="shared" si="16"/>
        <v>0.20914500000000003</v>
      </c>
    </row>
    <row r="142" spans="2:7" ht="38.1" customHeight="1" x14ac:dyDescent="0.25">
      <c r="B142" s="10" t="s">
        <v>102</v>
      </c>
      <c r="C142" s="10" t="s">
        <v>6</v>
      </c>
      <c r="D142" s="16" t="s">
        <v>103</v>
      </c>
      <c r="E142" s="11">
        <f>ROUND(SUM(G144:G148),2)</f>
        <v>517.95000000000005</v>
      </c>
      <c r="F142" s="10">
        <v>1</v>
      </c>
      <c r="G142" s="11">
        <f>E142*F142</f>
        <v>517.95000000000005</v>
      </c>
    </row>
    <row r="143" spans="2:7" outlineLevel="1" x14ac:dyDescent="0.25">
      <c r="B143" s="21" t="s">
        <v>7</v>
      </c>
      <c r="C143" s="17" t="s">
        <v>41</v>
      </c>
      <c r="D143" s="21" t="s">
        <v>9</v>
      </c>
      <c r="E143" s="17" t="s">
        <v>2</v>
      </c>
      <c r="F143" s="17" t="s">
        <v>3</v>
      </c>
      <c r="G143" s="17" t="s">
        <v>4</v>
      </c>
    </row>
    <row r="144" spans="2:7" outlineLevel="1" x14ac:dyDescent="0.25">
      <c r="B144" s="5" t="s">
        <v>10</v>
      </c>
      <c r="C144" s="18" t="s">
        <v>11</v>
      </c>
      <c r="D144" s="5" t="s">
        <v>12</v>
      </c>
      <c r="E144" s="24">
        <v>29.57</v>
      </c>
      <c r="F144" s="18">
        <v>0.38</v>
      </c>
      <c r="G144" s="24">
        <f>E144*F144</f>
        <v>11.236600000000001</v>
      </c>
    </row>
    <row r="145" spans="2:9" outlineLevel="1" x14ac:dyDescent="0.25">
      <c r="B145" s="5" t="s">
        <v>13</v>
      </c>
      <c r="C145" s="18" t="s">
        <v>11</v>
      </c>
      <c r="D145" s="5" t="s">
        <v>14</v>
      </c>
      <c r="E145" s="24">
        <v>25.36</v>
      </c>
      <c r="F145" s="18">
        <v>0.38</v>
      </c>
      <c r="G145" s="24">
        <f t="shared" ref="G145:G148" si="17">E145*F145</f>
        <v>9.6367999999999991</v>
      </c>
    </row>
    <row r="146" spans="2:9" outlineLevel="1" x14ac:dyDescent="0.25">
      <c r="B146" s="5" t="s">
        <v>104</v>
      </c>
      <c r="C146" s="18" t="s">
        <v>6</v>
      </c>
      <c r="D146" s="5" t="s">
        <v>105</v>
      </c>
      <c r="E146" s="24">
        <v>491.8</v>
      </c>
      <c r="F146" s="18">
        <v>1</v>
      </c>
      <c r="G146" s="24">
        <f t="shared" si="17"/>
        <v>491.8</v>
      </c>
    </row>
    <row r="147" spans="2:9" outlineLevel="1" x14ac:dyDescent="0.25">
      <c r="B147" s="5" t="s">
        <v>72</v>
      </c>
      <c r="C147" s="18" t="s">
        <v>6</v>
      </c>
      <c r="D147" s="5" t="s">
        <v>73</v>
      </c>
      <c r="E147" s="24">
        <v>4.96</v>
      </c>
      <c r="F147" s="18">
        <v>1</v>
      </c>
      <c r="G147" s="24">
        <f t="shared" si="17"/>
        <v>4.96</v>
      </c>
    </row>
    <row r="148" spans="2:9" outlineLevel="1" x14ac:dyDescent="0.25">
      <c r="B148" s="5" t="s">
        <v>19</v>
      </c>
      <c r="C148" s="18" t="s">
        <v>20</v>
      </c>
      <c r="D148" s="5" t="s">
        <v>21</v>
      </c>
      <c r="E148" s="24">
        <f>SUM(G144:G145)</f>
        <v>20.8734</v>
      </c>
      <c r="F148" s="18">
        <v>1.4999999999999999E-2</v>
      </c>
      <c r="G148" s="24">
        <f t="shared" si="17"/>
        <v>0.31310100000000002</v>
      </c>
    </row>
    <row r="149" spans="2:9" ht="75" customHeight="1" x14ac:dyDescent="0.25">
      <c r="B149" s="10" t="s">
        <v>94</v>
      </c>
      <c r="C149" s="10" t="s">
        <v>6</v>
      </c>
      <c r="D149" s="16" t="s">
        <v>249</v>
      </c>
      <c r="E149" s="11">
        <f>ROUND(SUM(G151:G156)*1.19,2)</f>
        <v>1776.18</v>
      </c>
      <c r="F149" s="10">
        <v>1</v>
      </c>
      <c r="G149" s="11">
        <f t="shared" ref="G149" si="18">E149*F149</f>
        <v>1776.18</v>
      </c>
      <c r="I149" s="53"/>
    </row>
    <row r="150" spans="2:9" outlineLevel="1" x14ac:dyDescent="0.25">
      <c r="B150" s="21"/>
      <c r="C150" s="17" t="s">
        <v>41</v>
      </c>
      <c r="D150" s="21" t="s">
        <v>9</v>
      </c>
      <c r="E150" s="17" t="s">
        <v>2</v>
      </c>
      <c r="F150" s="17" t="s">
        <v>3</v>
      </c>
      <c r="G150" s="17" t="s">
        <v>4</v>
      </c>
    </row>
    <row r="151" spans="2:9" outlineLevel="1" x14ac:dyDescent="0.25">
      <c r="B151" s="5" t="s">
        <v>10</v>
      </c>
      <c r="C151" s="18" t="s">
        <v>11</v>
      </c>
      <c r="D151" s="5" t="s">
        <v>12</v>
      </c>
      <c r="E151" s="24">
        <v>28.69</v>
      </c>
      <c r="F151" s="18">
        <v>2.5</v>
      </c>
      <c r="G151" s="24">
        <f t="shared" ref="G151:G156" si="19">E151*F151</f>
        <v>71.725000000000009</v>
      </c>
    </row>
    <row r="152" spans="2:9" outlineLevel="1" x14ac:dyDescent="0.25">
      <c r="B152" s="5" t="s">
        <v>13</v>
      </c>
      <c r="C152" s="18" t="s">
        <v>11</v>
      </c>
      <c r="D152" s="5" t="s">
        <v>14</v>
      </c>
      <c r="E152" s="24">
        <v>24.61</v>
      </c>
      <c r="F152" s="18">
        <v>2.5</v>
      </c>
      <c r="G152" s="24">
        <f t="shared" si="19"/>
        <v>61.524999999999999</v>
      </c>
    </row>
    <row r="153" spans="2:9" ht="30" customHeight="1" outlineLevel="1" x14ac:dyDescent="0.25">
      <c r="B153" s="5" t="s">
        <v>95</v>
      </c>
      <c r="C153" s="18" t="s">
        <v>6</v>
      </c>
      <c r="D153" s="5" t="s">
        <v>194</v>
      </c>
      <c r="E153" s="24">
        <v>595.96</v>
      </c>
      <c r="F153" s="18">
        <v>1</v>
      </c>
      <c r="G153" s="24">
        <f t="shared" si="19"/>
        <v>595.96</v>
      </c>
    </row>
    <row r="154" spans="2:9" ht="51.95" customHeight="1" outlineLevel="1" x14ac:dyDescent="0.25">
      <c r="B154" s="5" t="s">
        <v>97</v>
      </c>
      <c r="C154" s="18" t="s">
        <v>6</v>
      </c>
      <c r="D154" s="5" t="s">
        <v>250</v>
      </c>
      <c r="E154" s="24">
        <v>656.89</v>
      </c>
      <c r="F154" s="18">
        <v>1</v>
      </c>
      <c r="G154" s="24">
        <f t="shared" si="19"/>
        <v>656.89</v>
      </c>
    </row>
    <row r="155" spans="2:9" ht="30" customHeight="1" outlineLevel="1" x14ac:dyDescent="0.25">
      <c r="B155" s="5" t="s">
        <v>196</v>
      </c>
      <c r="C155" s="18" t="s">
        <v>6</v>
      </c>
      <c r="D155" s="5" t="s">
        <v>195</v>
      </c>
      <c r="E155" s="24">
        <v>34.83</v>
      </c>
      <c r="F155" s="18">
        <v>3</v>
      </c>
      <c r="G155" s="24">
        <f t="shared" si="19"/>
        <v>104.49</v>
      </c>
    </row>
    <row r="156" spans="2:9" outlineLevel="1" x14ac:dyDescent="0.25">
      <c r="B156" s="5" t="s">
        <v>19</v>
      </c>
      <c r="C156" s="18" t="s">
        <v>20</v>
      </c>
      <c r="D156" s="5" t="s">
        <v>21</v>
      </c>
      <c r="E156" s="24">
        <f>SUM(G151:G152)</f>
        <v>133.25</v>
      </c>
      <c r="F156" s="18">
        <v>1.4999999999999999E-2</v>
      </c>
      <c r="G156" s="24">
        <f t="shared" si="19"/>
        <v>1.99875</v>
      </c>
    </row>
    <row r="157" spans="2:9" ht="42" customHeight="1" x14ac:dyDescent="0.25">
      <c r="B157" s="10" t="s">
        <v>124</v>
      </c>
      <c r="C157" s="10" t="s">
        <v>6</v>
      </c>
      <c r="D157" s="16" t="s">
        <v>251</v>
      </c>
      <c r="E157" s="11">
        <f>ROUND(SUM(G159:G164),2)</f>
        <v>289.97000000000003</v>
      </c>
      <c r="F157" s="10">
        <v>1</v>
      </c>
      <c r="G157" s="11">
        <f>E157*F157</f>
        <v>289.97000000000003</v>
      </c>
    </row>
    <row r="158" spans="2:9" outlineLevel="1" x14ac:dyDescent="0.25">
      <c r="B158" s="21"/>
      <c r="C158" s="17" t="s">
        <v>41</v>
      </c>
      <c r="D158" s="21" t="s">
        <v>9</v>
      </c>
      <c r="E158" s="17" t="s">
        <v>2</v>
      </c>
      <c r="F158" s="17" t="s">
        <v>3</v>
      </c>
      <c r="G158" s="17" t="s">
        <v>4</v>
      </c>
    </row>
    <row r="159" spans="2:9" outlineLevel="1" x14ac:dyDescent="0.25">
      <c r="B159" s="5" t="s">
        <v>10</v>
      </c>
      <c r="C159" s="18" t="s">
        <v>11</v>
      </c>
      <c r="D159" s="5" t="s">
        <v>12</v>
      </c>
      <c r="E159" s="24">
        <v>29.57</v>
      </c>
      <c r="F159" s="18">
        <v>0.8</v>
      </c>
      <c r="G159" s="24">
        <f t="shared" ref="G159:G164" si="20">E159*F159</f>
        <v>23.656000000000002</v>
      </c>
    </row>
    <row r="160" spans="2:9" outlineLevel="1" x14ac:dyDescent="0.25">
      <c r="B160" s="5" t="s">
        <v>13</v>
      </c>
      <c r="C160" s="18" t="s">
        <v>11</v>
      </c>
      <c r="D160" s="5" t="s">
        <v>14</v>
      </c>
      <c r="E160" s="24">
        <v>25.36</v>
      </c>
      <c r="F160" s="18">
        <v>0.8</v>
      </c>
      <c r="G160" s="24">
        <f t="shared" si="20"/>
        <v>20.288</v>
      </c>
    </row>
    <row r="161" spans="2:9" ht="30" customHeight="1" outlineLevel="1" x14ac:dyDescent="0.25">
      <c r="B161" s="5" t="s">
        <v>98</v>
      </c>
      <c r="C161" s="18" t="s">
        <v>6</v>
      </c>
      <c r="D161" s="5" t="s">
        <v>137</v>
      </c>
      <c r="E161" s="24">
        <v>34.26</v>
      </c>
      <c r="F161" s="18">
        <v>3</v>
      </c>
      <c r="G161" s="24">
        <f t="shared" si="20"/>
        <v>102.78</v>
      </c>
    </row>
    <row r="162" spans="2:9" ht="30" customHeight="1" outlineLevel="1" x14ac:dyDescent="0.25">
      <c r="B162" s="5" t="s">
        <v>182</v>
      </c>
      <c r="C162" s="18" t="s">
        <v>6</v>
      </c>
      <c r="D162" s="5" t="s">
        <v>183</v>
      </c>
      <c r="E162" s="24">
        <v>141.16</v>
      </c>
      <c r="F162" s="18">
        <v>1</v>
      </c>
      <c r="G162" s="24">
        <f t="shared" si="20"/>
        <v>141.16</v>
      </c>
    </row>
    <row r="163" spans="2:9" ht="24" customHeight="1" outlineLevel="1" x14ac:dyDescent="0.25">
      <c r="B163" s="23" t="s">
        <v>138</v>
      </c>
      <c r="C163" s="18" t="s">
        <v>6</v>
      </c>
      <c r="D163" s="23" t="s">
        <v>139</v>
      </c>
      <c r="E163" s="24">
        <v>1.43</v>
      </c>
      <c r="F163" s="18">
        <v>1</v>
      </c>
      <c r="G163" s="24">
        <f t="shared" si="20"/>
        <v>1.43</v>
      </c>
    </row>
    <row r="164" spans="2:9" outlineLevel="1" x14ac:dyDescent="0.25">
      <c r="B164" s="5" t="s">
        <v>19</v>
      </c>
      <c r="C164" s="18" t="s">
        <v>20</v>
      </c>
      <c r="D164" s="5" t="s">
        <v>21</v>
      </c>
      <c r="E164" s="24">
        <f>SUM(G159:G160)</f>
        <v>43.944000000000003</v>
      </c>
      <c r="F164" s="18">
        <v>1.4999999999999999E-2</v>
      </c>
      <c r="G164" s="24">
        <f t="shared" si="20"/>
        <v>0.65915999999999997</v>
      </c>
    </row>
    <row r="165" spans="2:9" ht="35.1" customHeight="1" x14ac:dyDescent="0.25">
      <c r="B165" s="10" t="s">
        <v>143</v>
      </c>
      <c r="C165" s="10" t="s">
        <v>6</v>
      </c>
      <c r="D165" s="16" t="s">
        <v>140</v>
      </c>
      <c r="E165" s="11">
        <f>ROUND(SUM(G167:G170),2)</f>
        <v>1418.51</v>
      </c>
      <c r="F165" s="10">
        <v>1</v>
      </c>
      <c r="G165" s="11">
        <f t="shared" ref="G165" si="21">E165*F165</f>
        <v>1418.51</v>
      </c>
      <c r="I165" s="53"/>
    </row>
    <row r="166" spans="2:9" outlineLevel="1" x14ac:dyDescent="0.25">
      <c r="B166" s="21" t="s">
        <v>7</v>
      </c>
      <c r="C166" s="17" t="s">
        <v>41</v>
      </c>
      <c r="D166" s="21" t="s">
        <v>9</v>
      </c>
      <c r="E166" s="17" t="s">
        <v>2</v>
      </c>
      <c r="F166" s="17" t="s">
        <v>3</v>
      </c>
      <c r="G166" s="17" t="s">
        <v>4</v>
      </c>
    </row>
    <row r="167" spans="2:9" outlineLevel="1" x14ac:dyDescent="0.25">
      <c r="B167" s="5" t="s">
        <v>10</v>
      </c>
      <c r="C167" s="18" t="s">
        <v>11</v>
      </c>
      <c r="D167" s="5" t="s">
        <v>12</v>
      </c>
      <c r="E167" s="24">
        <v>29.57</v>
      </c>
      <c r="F167" s="18">
        <v>2</v>
      </c>
      <c r="G167" s="24">
        <f>E167*F167</f>
        <v>59.14</v>
      </c>
    </row>
    <row r="168" spans="2:9" outlineLevel="1" x14ac:dyDescent="0.25">
      <c r="B168" s="5" t="s">
        <v>13</v>
      </c>
      <c r="C168" s="18" t="s">
        <v>11</v>
      </c>
      <c r="D168" s="5" t="s">
        <v>14</v>
      </c>
      <c r="E168" s="24">
        <v>25.36</v>
      </c>
      <c r="F168" s="18">
        <v>2</v>
      </c>
      <c r="G168" s="24">
        <f>E168*F168</f>
        <v>50.72</v>
      </c>
    </row>
    <row r="169" spans="2:9" ht="30" customHeight="1" outlineLevel="1" x14ac:dyDescent="0.25">
      <c r="B169" s="5" t="s">
        <v>142</v>
      </c>
      <c r="C169" s="18" t="s">
        <v>6</v>
      </c>
      <c r="D169" s="5" t="s">
        <v>141</v>
      </c>
      <c r="E169" s="24">
        <v>1307</v>
      </c>
      <c r="F169" s="18">
        <v>1</v>
      </c>
      <c r="G169" s="24">
        <f>E169*F169</f>
        <v>1307</v>
      </c>
    </row>
    <row r="170" spans="2:9" outlineLevel="1" x14ac:dyDescent="0.25">
      <c r="B170" s="5" t="s">
        <v>19</v>
      </c>
      <c r="C170" s="18" t="s">
        <v>20</v>
      </c>
      <c r="D170" s="5" t="s">
        <v>21</v>
      </c>
      <c r="E170" s="24">
        <f>SUM(G167:G168)</f>
        <v>109.86</v>
      </c>
      <c r="F170" s="18">
        <v>1.4999999999999999E-2</v>
      </c>
      <c r="G170" s="24">
        <f>E170*F170</f>
        <v>1.6478999999999999</v>
      </c>
    </row>
    <row r="171" spans="2:9" ht="35.1" customHeight="1" x14ac:dyDescent="0.25">
      <c r="B171" s="10" t="s">
        <v>252</v>
      </c>
      <c r="C171" s="10" t="s">
        <v>6</v>
      </c>
      <c r="D171" s="16" t="s">
        <v>254</v>
      </c>
      <c r="E171" s="11">
        <f>ROUND(SUM(G173:G176),2)</f>
        <v>798.51</v>
      </c>
      <c r="F171" s="10">
        <v>1</v>
      </c>
      <c r="G171" s="11">
        <f t="shared" ref="G171" si="22">E171*F171</f>
        <v>798.51</v>
      </c>
      <c r="I171" s="53"/>
    </row>
    <row r="172" spans="2:9" outlineLevel="1" x14ac:dyDescent="0.25">
      <c r="B172" s="21" t="s">
        <v>7</v>
      </c>
      <c r="C172" s="17" t="s">
        <v>41</v>
      </c>
      <c r="D172" s="21" t="s">
        <v>9</v>
      </c>
      <c r="E172" s="17" t="s">
        <v>2</v>
      </c>
      <c r="F172" s="17" t="s">
        <v>3</v>
      </c>
      <c r="G172" s="17" t="s">
        <v>4</v>
      </c>
    </row>
    <row r="173" spans="2:9" outlineLevel="1" x14ac:dyDescent="0.25">
      <c r="B173" s="5" t="s">
        <v>10</v>
      </c>
      <c r="C173" s="18" t="s">
        <v>11</v>
      </c>
      <c r="D173" s="5" t="s">
        <v>12</v>
      </c>
      <c r="E173" s="24">
        <v>29.57</v>
      </c>
      <c r="F173" s="18">
        <v>2</v>
      </c>
      <c r="G173" s="24">
        <f>E173*F173</f>
        <v>59.14</v>
      </c>
    </row>
    <row r="174" spans="2:9" outlineLevel="1" x14ac:dyDescent="0.25">
      <c r="B174" s="5" t="s">
        <v>13</v>
      </c>
      <c r="C174" s="18" t="s">
        <v>11</v>
      </c>
      <c r="D174" s="5" t="s">
        <v>14</v>
      </c>
      <c r="E174" s="24">
        <v>25.36</v>
      </c>
      <c r="F174" s="18">
        <v>2</v>
      </c>
      <c r="G174" s="24">
        <f>E174*F174</f>
        <v>50.72</v>
      </c>
    </row>
    <row r="175" spans="2:9" ht="30" customHeight="1" outlineLevel="1" x14ac:dyDescent="0.25">
      <c r="B175" s="5" t="s">
        <v>253</v>
      </c>
      <c r="C175" s="18" t="s">
        <v>6</v>
      </c>
      <c r="D175" s="5" t="s">
        <v>255</v>
      </c>
      <c r="E175" s="24">
        <v>687</v>
      </c>
      <c r="F175" s="18">
        <v>1</v>
      </c>
      <c r="G175" s="24">
        <f>E175*F175</f>
        <v>687</v>
      </c>
    </row>
    <row r="176" spans="2:9" outlineLevel="1" x14ac:dyDescent="0.25">
      <c r="B176" s="5" t="s">
        <v>19</v>
      </c>
      <c r="C176" s="18" t="s">
        <v>20</v>
      </c>
      <c r="D176" s="5" t="s">
        <v>21</v>
      </c>
      <c r="E176" s="24">
        <f>SUM(G173:G174)</f>
        <v>109.86</v>
      </c>
      <c r="F176" s="18">
        <v>1.4999999999999999E-2</v>
      </c>
      <c r="G176" s="24">
        <f>E176*F176</f>
        <v>1.6478999999999999</v>
      </c>
    </row>
    <row r="177" spans="2:7" ht="21" customHeight="1" x14ac:dyDescent="0.25">
      <c r="B177" s="67" t="s">
        <v>49</v>
      </c>
      <c r="C177" s="67"/>
      <c r="D177" s="67"/>
      <c r="E177" s="67"/>
      <c r="F177" s="67"/>
      <c r="G177" s="11">
        <f>G171+G165+G157+G149+G142+G135+G128+G121+G114</f>
        <v>7123.78</v>
      </c>
    </row>
    <row r="178" spans="2:7" s="1" customFormat="1" ht="20.100000000000001" customHeight="1" x14ac:dyDescent="0.25">
      <c r="B178" s="68" t="s">
        <v>50</v>
      </c>
      <c r="C178" s="69"/>
      <c r="D178" s="70"/>
      <c r="E178" s="47" t="s">
        <v>2</v>
      </c>
      <c r="F178" s="47" t="s">
        <v>3</v>
      </c>
      <c r="G178" s="47" t="s">
        <v>4</v>
      </c>
    </row>
    <row r="179" spans="2:7" ht="58.5" customHeight="1" x14ac:dyDescent="0.25">
      <c r="B179" s="10" t="s">
        <v>146</v>
      </c>
      <c r="C179" s="10" t="s">
        <v>27</v>
      </c>
      <c r="D179" s="16" t="s">
        <v>147</v>
      </c>
      <c r="E179" s="11">
        <f>SUM(G181:G184)</f>
        <v>1.6013092500000001</v>
      </c>
      <c r="F179" s="10">
        <v>50</v>
      </c>
      <c r="G179" s="11">
        <f>E179*F179</f>
        <v>80.06546250000001</v>
      </c>
    </row>
    <row r="180" spans="2:7" outlineLevel="1" x14ac:dyDescent="0.25">
      <c r="B180" s="21" t="s">
        <v>7</v>
      </c>
      <c r="C180" s="17" t="s">
        <v>8</v>
      </c>
      <c r="D180" s="21" t="s">
        <v>9</v>
      </c>
      <c r="E180" s="17" t="s">
        <v>2</v>
      </c>
      <c r="F180" s="17" t="s">
        <v>3</v>
      </c>
      <c r="G180" s="17" t="s">
        <v>4</v>
      </c>
    </row>
    <row r="181" spans="2:7" outlineLevel="1" x14ac:dyDescent="0.25">
      <c r="B181" s="5" t="s">
        <v>10</v>
      </c>
      <c r="C181" s="18" t="s">
        <v>11</v>
      </c>
      <c r="D181" s="5" t="s">
        <v>12</v>
      </c>
      <c r="E181" s="24">
        <v>29.57</v>
      </c>
      <c r="F181" s="18">
        <v>1.4999999999999999E-2</v>
      </c>
      <c r="G181" s="24">
        <f>F181*E181</f>
        <v>0.44355</v>
      </c>
    </row>
    <row r="182" spans="2:7" outlineLevel="1" x14ac:dyDescent="0.25">
      <c r="B182" s="5" t="s">
        <v>13</v>
      </c>
      <c r="C182" s="18" t="s">
        <v>11</v>
      </c>
      <c r="D182" s="5" t="s">
        <v>14</v>
      </c>
      <c r="E182" s="24">
        <v>25.36</v>
      </c>
      <c r="F182" s="18">
        <v>1.4999999999999999E-2</v>
      </c>
      <c r="G182" s="24">
        <f>F182*E182</f>
        <v>0.38039999999999996</v>
      </c>
    </row>
    <row r="183" spans="2:7" ht="44.25" customHeight="1" outlineLevel="1" x14ac:dyDescent="0.25">
      <c r="B183" s="5" t="s">
        <v>148</v>
      </c>
      <c r="C183" s="18" t="s">
        <v>27</v>
      </c>
      <c r="D183" s="5" t="s">
        <v>149</v>
      </c>
      <c r="E183" s="24">
        <v>0.75</v>
      </c>
      <c r="F183" s="18">
        <v>1.02</v>
      </c>
      <c r="G183" s="24">
        <f>F183*E183</f>
        <v>0.76500000000000001</v>
      </c>
    </row>
    <row r="184" spans="2:7" outlineLevel="1" x14ac:dyDescent="0.25">
      <c r="B184" s="5" t="s">
        <v>19</v>
      </c>
      <c r="C184" s="18" t="s">
        <v>20</v>
      </c>
      <c r="D184" s="5" t="s">
        <v>21</v>
      </c>
      <c r="E184" s="24">
        <f>SUM(G181:G182)</f>
        <v>0.82394999999999996</v>
      </c>
      <c r="F184" s="18">
        <v>1.4999999999999999E-2</v>
      </c>
      <c r="G184" s="24">
        <f>F184*E184</f>
        <v>1.2359249999999999E-2</v>
      </c>
    </row>
    <row r="185" spans="2:7" ht="58.5" customHeight="1" x14ac:dyDescent="0.25">
      <c r="B185" s="10" t="s">
        <v>221</v>
      </c>
      <c r="C185" s="10" t="s">
        <v>27</v>
      </c>
      <c r="D185" s="16" t="s">
        <v>222</v>
      </c>
      <c r="E185" s="11">
        <f>ROUND(SUM(G187:G190),2)</f>
        <v>11.27</v>
      </c>
      <c r="F185" s="10">
        <v>90</v>
      </c>
      <c r="G185" s="11">
        <f>E185*F185</f>
        <v>1014.3</v>
      </c>
    </row>
    <row r="186" spans="2:7" outlineLevel="1" x14ac:dyDescent="0.25">
      <c r="B186" s="21" t="s">
        <v>7</v>
      </c>
      <c r="C186" s="17" t="s">
        <v>8</v>
      </c>
      <c r="D186" s="21" t="s">
        <v>9</v>
      </c>
      <c r="E186" s="17" t="s">
        <v>2</v>
      </c>
      <c r="F186" s="17" t="s">
        <v>3</v>
      </c>
      <c r="G186" s="17" t="s">
        <v>4</v>
      </c>
    </row>
    <row r="187" spans="2:7" outlineLevel="1" x14ac:dyDescent="0.25">
      <c r="B187" s="5" t="s">
        <v>10</v>
      </c>
      <c r="C187" s="18" t="s">
        <v>11</v>
      </c>
      <c r="D187" s="5" t="s">
        <v>12</v>
      </c>
      <c r="E187" s="24">
        <v>29.57</v>
      </c>
      <c r="F187" s="18">
        <v>6.5000000000000002E-2</v>
      </c>
      <c r="G187" s="24">
        <f>F187*E187</f>
        <v>1.92205</v>
      </c>
    </row>
    <row r="188" spans="2:7" outlineLevel="1" x14ac:dyDescent="0.25">
      <c r="B188" s="5" t="s">
        <v>13</v>
      </c>
      <c r="C188" s="18" t="s">
        <v>11</v>
      </c>
      <c r="D188" s="5" t="s">
        <v>14</v>
      </c>
      <c r="E188" s="24">
        <v>25.36</v>
      </c>
      <c r="F188" s="18">
        <v>6.5000000000000002E-2</v>
      </c>
      <c r="G188" s="24">
        <f>F188*E188</f>
        <v>1.6484000000000001</v>
      </c>
    </row>
    <row r="189" spans="2:7" ht="44.25" customHeight="1" outlineLevel="1" x14ac:dyDescent="0.25">
      <c r="B189" s="5" t="s">
        <v>223</v>
      </c>
      <c r="C189" s="18" t="s">
        <v>27</v>
      </c>
      <c r="D189" s="5" t="s">
        <v>224</v>
      </c>
      <c r="E189" s="24">
        <v>7.5</v>
      </c>
      <c r="F189" s="18">
        <v>1.02</v>
      </c>
      <c r="G189" s="24">
        <f>F189*E189</f>
        <v>7.65</v>
      </c>
    </row>
    <row r="190" spans="2:7" outlineLevel="1" x14ac:dyDescent="0.25">
      <c r="B190" s="5" t="s">
        <v>19</v>
      </c>
      <c r="C190" s="18" t="s">
        <v>20</v>
      </c>
      <c r="D190" s="5" t="s">
        <v>21</v>
      </c>
      <c r="E190" s="24">
        <f>SUM(G187:G188)</f>
        <v>3.5704500000000001</v>
      </c>
      <c r="F190" s="18">
        <v>1.4999999999999999E-2</v>
      </c>
      <c r="G190" s="24">
        <f>F190*E190</f>
        <v>5.355675E-2</v>
      </c>
    </row>
    <row r="191" spans="2:7" ht="42.95" customHeight="1" x14ac:dyDescent="0.25">
      <c r="B191" s="10" t="s">
        <v>257</v>
      </c>
      <c r="C191" s="10" t="s">
        <v>27</v>
      </c>
      <c r="D191" s="16" t="s">
        <v>258</v>
      </c>
      <c r="E191" s="11">
        <f>ROUND(SUM(G193:G197),2)</f>
        <v>17.440000000000001</v>
      </c>
      <c r="F191" s="10">
        <v>6</v>
      </c>
      <c r="G191" s="11">
        <f>E191*F191</f>
        <v>104.64000000000001</v>
      </c>
    </row>
    <row r="192" spans="2:7" outlineLevel="1" x14ac:dyDescent="0.25">
      <c r="B192" s="17" t="s">
        <v>7</v>
      </c>
      <c r="C192" s="25" t="s">
        <v>41</v>
      </c>
      <c r="D192" s="25" t="s">
        <v>9</v>
      </c>
      <c r="E192" s="25" t="s">
        <v>2</v>
      </c>
      <c r="F192" s="17" t="s">
        <v>3</v>
      </c>
      <c r="G192" s="25" t="s">
        <v>4</v>
      </c>
    </row>
    <row r="193" spans="2:9" outlineLevel="1" x14ac:dyDescent="0.25">
      <c r="B193" s="18" t="s">
        <v>10</v>
      </c>
      <c r="C193" s="18" t="s">
        <v>11</v>
      </c>
      <c r="D193" s="5" t="s">
        <v>12</v>
      </c>
      <c r="E193" s="24">
        <v>29.57</v>
      </c>
      <c r="F193" s="18">
        <v>0.2</v>
      </c>
      <c r="G193" s="24">
        <f>E193*F193</f>
        <v>5.9140000000000006</v>
      </c>
    </row>
    <row r="194" spans="2:9" outlineLevel="1" x14ac:dyDescent="0.25">
      <c r="B194" s="18" t="s">
        <v>13</v>
      </c>
      <c r="C194" s="18" t="s">
        <v>11</v>
      </c>
      <c r="D194" s="5" t="s">
        <v>14</v>
      </c>
      <c r="E194" s="24">
        <v>25.36</v>
      </c>
      <c r="F194" s="18">
        <v>0.3</v>
      </c>
      <c r="G194" s="24">
        <f t="shared" ref="G194:G197" si="23">E194*F194</f>
        <v>7.6079999999999997</v>
      </c>
    </row>
    <row r="195" spans="2:9" ht="20.100000000000001" customHeight="1" outlineLevel="1" x14ac:dyDescent="0.25">
      <c r="B195" s="18" t="s">
        <v>259</v>
      </c>
      <c r="C195" s="18" t="s">
        <v>27</v>
      </c>
      <c r="D195" s="5" t="s">
        <v>260</v>
      </c>
      <c r="E195" s="24">
        <v>3.46</v>
      </c>
      <c r="F195" s="18">
        <v>1.02</v>
      </c>
      <c r="G195" s="24">
        <f t="shared" si="23"/>
        <v>3.5291999999999999</v>
      </c>
    </row>
    <row r="196" spans="2:9" ht="21.95" customHeight="1" outlineLevel="1" x14ac:dyDescent="0.25">
      <c r="B196" s="18" t="s">
        <v>197</v>
      </c>
      <c r="C196" s="18" t="s">
        <v>27</v>
      </c>
      <c r="D196" s="5" t="s">
        <v>198</v>
      </c>
      <c r="E196" s="24">
        <v>0.23</v>
      </c>
      <c r="F196" s="18">
        <v>1</v>
      </c>
      <c r="G196" s="24">
        <f t="shared" si="23"/>
        <v>0.23</v>
      </c>
    </row>
    <row r="197" spans="2:9" outlineLevel="1" x14ac:dyDescent="0.25">
      <c r="B197" s="18" t="s">
        <v>19</v>
      </c>
      <c r="C197" s="18" t="s">
        <v>20</v>
      </c>
      <c r="D197" s="5" t="s">
        <v>21</v>
      </c>
      <c r="E197" s="24">
        <v>10.3</v>
      </c>
      <c r="F197" s="18">
        <v>1.4999999999999999E-2</v>
      </c>
      <c r="G197" s="24">
        <f t="shared" si="23"/>
        <v>0.1545</v>
      </c>
    </row>
    <row r="198" spans="2:9" ht="39.950000000000003" customHeight="1" x14ac:dyDescent="0.25">
      <c r="B198" s="10" t="s">
        <v>199</v>
      </c>
      <c r="C198" s="10" t="s">
        <v>6</v>
      </c>
      <c r="D198" s="16" t="s">
        <v>200</v>
      </c>
      <c r="E198" s="11">
        <f>ROUND(SUM(G200:G203),2)</f>
        <v>40.25</v>
      </c>
      <c r="F198" s="10">
        <v>1</v>
      </c>
      <c r="G198" s="11">
        <f>E198*F198</f>
        <v>40.25</v>
      </c>
      <c r="I198" s="53"/>
    </row>
    <row r="199" spans="2:9" outlineLevel="1" x14ac:dyDescent="0.25">
      <c r="B199" s="17" t="s">
        <v>7</v>
      </c>
      <c r="C199" s="25" t="s">
        <v>41</v>
      </c>
      <c r="D199" s="25" t="s">
        <v>9</v>
      </c>
      <c r="E199" s="25" t="s">
        <v>2</v>
      </c>
      <c r="F199" s="17" t="s">
        <v>3</v>
      </c>
      <c r="G199" s="43" t="s">
        <v>4</v>
      </c>
    </row>
    <row r="200" spans="2:9" outlineLevel="1" x14ac:dyDescent="0.25">
      <c r="B200" s="18" t="s">
        <v>10</v>
      </c>
      <c r="C200" s="18" t="s">
        <v>11</v>
      </c>
      <c r="D200" s="5" t="s">
        <v>12</v>
      </c>
      <c r="E200" s="24">
        <v>29.57</v>
      </c>
      <c r="F200" s="18">
        <v>0.25</v>
      </c>
      <c r="G200" s="24">
        <f>E200*F200</f>
        <v>7.3925000000000001</v>
      </c>
    </row>
    <row r="201" spans="2:9" outlineLevel="1" x14ac:dyDescent="0.25">
      <c r="B201" s="18" t="s">
        <v>13</v>
      </c>
      <c r="C201" s="18" t="s">
        <v>11</v>
      </c>
      <c r="D201" s="5" t="s">
        <v>14</v>
      </c>
      <c r="E201" s="24">
        <v>25.36</v>
      </c>
      <c r="F201" s="18">
        <v>0.25</v>
      </c>
      <c r="G201" s="24">
        <f t="shared" ref="G201:G203" si="24">E201*F201</f>
        <v>6.34</v>
      </c>
    </row>
    <row r="202" spans="2:9" ht="23.25" customHeight="1" outlineLevel="1" x14ac:dyDescent="0.25">
      <c r="B202" s="18" t="s">
        <v>201</v>
      </c>
      <c r="C202" s="18" t="s">
        <v>6</v>
      </c>
      <c r="D202" s="5" t="s">
        <v>202</v>
      </c>
      <c r="E202" s="24">
        <v>26.31</v>
      </c>
      <c r="F202" s="18">
        <v>1</v>
      </c>
      <c r="G202" s="24">
        <f t="shared" si="24"/>
        <v>26.31</v>
      </c>
    </row>
    <row r="203" spans="2:9" outlineLevel="1" x14ac:dyDescent="0.25">
      <c r="B203" s="18" t="s">
        <v>19</v>
      </c>
      <c r="C203" s="18" t="s">
        <v>20</v>
      </c>
      <c r="D203" s="5" t="s">
        <v>21</v>
      </c>
      <c r="E203" s="24">
        <f>SUM(G200:G201)</f>
        <v>13.7325</v>
      </c>
      <c r="F203" s="18">
        <v>1.4999999999999999E-2</v>
      </c>
      <c r="G203" s="24">
        <f t="shared" si="24"/>
        <v>0.20598749999999999</v>
      </c>
    </row>
    <row r="204" spans="2:9" ht="39.950000000000003" customHeight="1" x14ac:dyDescent="0.25">
      <c r="B204" s="10" t="s">
        <v>203</v>
      </c>
      <c r="C204" s="10" t="s">
        <v>6</v>
      </c>
      <c r="D204" s="16" t="s">
        <v>204</v>
      </c>
      <c r="E204" s="11">
        <f>ROUND(SUM(G206:G210),2)</f>
        <v>32.19</v>
      </c>
      <c r="F204" s="10">
        <v>2</v>
      </c>
      <c r="G204" s="11">
        <f>E204*F204</f>
        <v>64.38</v>
      </c>
      <c r="I204" s="53"/>
    </row>
    <row r="205" spans="2:9" outlineLevel="1" x14ac:dyDescent="0.25">
      <c r="B205" s="17" t="s">
        <v>7</v>
      </c>
      <c r="C205" s="17" t="s">
        <v>41</v>
      </c>
      <c r="D205" s="25" t="s">
        <v>9</v>
      </c>
      <c r="E205" s="17" t="s">
        <v>2</v>
      </c>
      <c r="F205" s="17" t="s">
        <v>3</v>
      </c>
      <c r="G205" s="17" t="s">
        <v>4</v>
      </c>
    </row>
    <row r="206" spans="2:9" outlineLevel="1" x14ac:dyDescent="0.25">
      <c r="B206" s="18" t="s">
        <v>10</v>
      </c>
      <c r="C206" s="18" t="s">
        <v>11</v>
      </c>
      <c r="D206" s="5" t="s">
        <v>12</v>
      </c>
      <c r="E206" s="24">
        <v>29.57</v>
      </c>
      <c r="F206" s="18">
        <v>0.248</v>
      </c>
      <c r="G206" s="24">
        <f>E206*F206</f>
        <v>7.3333599999999999</v>
      </c>
    </row>
    <row r="207" spans="2:9" outlineLevel="1" x14ac:dyDescent="0.25">
      <c r="B207" s="18" t="s">
        <v>13</v>
      </c>
      <c r="C207" s="18" t="s">
        <v>11</v>
      </c>
      <c r="D207" s="5" t="s">
        <v>14</v>
      </c>
      <c r="E207" s="24">
        <v>25.36</v>
      </c>
      <c r="F207" s="18">
        <v>0.248</v>
      </c>
      <c r="G207" s="24">
        <f t="shared" ref="G207:G210" si="25">E207*F207</f>
        <v>6.2892799999999998</v>
      </c>
    </row>
    <row r="208" spans="2:9" ht="23.25" customHeight="1" outlineLevel="1" x14ac:dyDescent="0.25">
      <c r="B208" s="18" t="s">
        <v>205</v>
      </c>
      <c r="C208" s="18" t="s">
        <v>6</v>
      </c>
      <c r="D208" s="5" t="s">
        <v>206</v>
      </c>
      <c r="E208" s="24">
        <v>14.4</v>
      </c>
      <c r="F208" s="18">
        <v>1</v>
      </c>
      <c r="G208" s="24">
        <f t="shared" si="25"/>
        <v>14.4</v>
      </c>
    </row>
    <row r="209" spans="2:7" ht="25.5" customHeight="1" outlineLevel="1" x14ac:dyDescent="0.25">
      <c r="B209" s="18" t="s">
        <v>207</v>
      </c>
      <c r="C209" s="18" t="s">
        <v>6</v>
      </c>
      <c r="D209" s="5" t="s">
        <v>208</v>
      </c>
      <c r="E209" s="24">
        <v>3.96</v>
      </c>
      <c r="F209" s="18">
        <v>1</v>
      </c>
      <c r="G209" s="24">
        <f t="shared" si="25"/>
        <v>3.96</v>
      </c>
    </row>
    <row r="210" spans="2:7" ht="14.1" customHeight="1" outlineLevel="1" x14ac:dyDescent="0.25">
      <c r="B210" s="19" t="s">
        <v>19</v>
      </c>
      <c r="C210" s="19" t="s">
        <v>20</v>
      </c>
      <c r="D210" s="22" t="s">
        <v>21</v>
      </c>
      <c r="E210" s="24">
        <f>SUM(G206:G207)</f>
        <v>13.622640000000001</v>
      </c>
      <c r="F210" s="19">
        <v>1.4999999999999999E-2</v>
      </c>
      <c r="G210" s="24">
        <f t="shared" si="25"/>
        <v>0.20433960000000001</v>
      </c>
    </row>
    <row r="211" spans="2:7" ht="21" customHeight="1" x14ac:dyDescent="0.25">
      <c r="B211" s="67" t="s">
        <v>51</v>
      </c>
      <c r="C211" s="67"/>
      <c r="D211" s="67"/>
      <c r="E211" s="67"/>
      <c r="F211" s="67"/>
      <c r="G211" s="11">
        <f>G204+G198+G191+G179+G185</f>
        <v>1303.6354624999999</v>
      </c>
    </row>
    <row r="212" spans="2:7" s="1" customFormat="1" ht="20.100000000000001" customHeight="1" x14ac:dyDescent="0.25">
      <c r="B212" s="68" t="s">
        <v>256</v>
      </c>
      <c r="C212" s="69"/>
      <c r="D212" s="70"/>
      <c r="E212" s="47" t="s">
        <v>2</v>
      </c>
      <c r="F212" s="47" t="s">
        <v>3</v>
      </c>
      <c r="G212" s="47" t="s">
        <v>4</v>
      </c>
    </row>
    <row r="213" spans="2:7" ht="38.1" customHeight="1" x14ac:dyDescent="0.25">
      <c r="B213" s="10" t="s">
        <v>261</v>
      </c>
      <c r="C213" s="10" t="s">
        <v>263</v>
      </c>
      <c r="D213" s="16" t="s">
        <v>262</v>
      </c>
      <c r="E213" s="11">
        <f>ROUND(SUM(G215:G218),2)</f>
        <v>18.649999999999999</v>
      </c>
      <c r="F213" s="10">
        <v>7.5</v>
      </c>
      <c r="G213" s="11">
        <f>E213*F213</f>
        <v>139.875</v>
      </c>
    </row>
    <row r="214" spans="2:7" outlineLevel="1" x14ac:dyDescent="0.25">
      <c r="B214" s="21" t="s">
        <v>7</v>
      </c>
      <c r="C214" s="17" t="s">
        <v>41</v>
      </c>
      <c r="D214" s="21" t="s">
        <v>9</v>
      </c>
      <c r="E214" s="17" t="s">
        <v>2</v>
      </c>
      <c r="F214" s="17" t="s">
        <v>3</v>
      </c>
      <c r="G214" s="17" t="s">
        <v>4</v>
      </c>
    </row>
    <row r="215" spans="2:7" outlineLevel="1" x14ac:dyDescent="0.25">
      <c r="B215" s="5" t="s">
        <v>163</v>
      </c>
      <c r="C215" s="18" t="s">
        <v>11</v>
      </c>
      <c r="D215" s="5" t="s">
        <v>164</v>
      </c>
      <c r="E215" s="24">
        <v>23.88</v>
      </c>
      <c r="F215" s="18">
        <v>0.35</v>
      </c>
      <c r="G215" s="24">
        <f>E215*F215</f>
        <v>8.3579999999999988</v>
      </c>
    </row>
    <row r="216" spans="2:7" outlineLevel="1" x14ac:dyDescent="0.25">
      <c r="B216" s="5" t="s">
        <v>264</v>
      </c>
      <c r="C216" s="18" t="s">
        <v>11</v>
      </c>
      <c r="D216" s="5" t="s">
        <v>265</v>
      </c>
      <c r="E216" s="24">
        <v>24.69</v>
      </c>
      <c r="F216" s="18">
        <v>0.35</v>
      </c>
      <c r="G216" s="24">
        <f t="shared" ref="G216:G218" si="26">E216*F216</f>
        <v>8.6415000000000006</v>
      </c>
    </row>
    <row r="217" spans="2:7" outlineLevel="1" x14ac:dyDescent="0.25">
      <c r="B217" s="5" t="s">
        <v>266</v>
      </c>
      <c r="C217" s="18" t="s">
        <v>11</v>
      </c>
      <c r="D217" s="5" t="s">
        <v>267</v>
      </c>
      <c r="E217" s="24">
        <v>3.98</v>
      </c>
      <c r="F217" s="18">
        <v>0.35</v>
      </c>
      <c r="G217" s="24">
        <f t="shared" si="26"/>
        <v>1.393</v>
      </c>
    </row>
    <row r="218" spans="2:7" outlineLevel="1" x14ac:dyDescent="0.25">
      <c r="B218" s="5" t="s">
        <v>19</v>
      </c>
      <c r="C218" s="18" t="s">
        <v>20</v>
      </c>
      <c r="D218" s="5" t="s">
        <v>21</v>
      </c>
      <c r="E218" s="24">
        <f>SUM(G215:G216)</f>
        <v>16.999499999999998</v>
      </c>
      <c r="F218" s="18">
        <v>1.4999999999999999E-2</v>
      </c>
      <c r="G218" s="24">
        <f t="shared" si="26"/>
        <v>0.25499249999999996</v>
      </c>
    </row>
    <row r="219" spans="2:7" ht="38.1" customHeight="1" x14ac:dyDescent="0.25">
      <c r="B219" s="10" t="s">
        <v>268</v>
      </c>
      <c r="C219" s="10" t="s">
        <v>263</v>
      </c>
      <c r="D219" s="16" t="s">
        <v>269</v>
      </c>
      <c r="E219" s="11">
        <f>ROUND(SUM(G221:G228),2)</f>
        <v>46.97</v>
      </c>
      <c r="F219" s="10">
        <v>3.5</v>
      </c>
      <c r="G219" s="11">
        <f>E219*F219</f>
        <v>164.39499999999998</v>
      </c>
    </row>
    <row r="220" spans="2:7" outlineLevel="1" x14ac:dyDescent="0.25">
      <c r="B220" s="21" t="s">
        <v>7</v>
      </c>
      <c r="C220" s="17" t="s">
        <v>41</v>
      </c>
      <c r="D220" s="21" t="s">
        <v>9</v>
      </c>
      <c r="E220" s="17" t="s">
        <v>2</v>
      </c>
      <c r="F220" s="17" t="s">
        <v>3</v>
      </c>
      <c r="G220" s="17" t="s">
        <v>4</v>
      </c>
    </row>
    <row r="221" spans="2:7" outlineLevel="1" x14ac:dyDescent="0.25">
      <c r="B221" s="5" t="s">
        <v>161</v>
      </c>
      <c r="C221" s="18" t="s">
        <v>11</v>
      </c>
      <c r="D221" s="5" t="s">
        <v>162</v>
      </c>
      <c r="E221" s="24">
        <v>28.61</v>
      </c>
      <c r="F221" s="18">
        <v>0.8</v>
      </c>
      <c r="G221" s="24">
        <f>E221*F221</f>
        <v>22.888000000000002</v>
      </c>
    </row>
    <row r="222" spans="2:7" outlineLevel="1" x14ac:dyDescent="0.25">
      <c r="B222" s="5" t="s">
        <v>163</v>
      </c>
      <c r="C222" s="18" t="s">
        <v>11</v>
      </c>
      <c r="D222" s="5" t="s">
        <v>164</v>
      </c>
      <c r="E222" s="24">
        <v>23.88</v>
      </c>
      <c r="F222" s="18">
        <v>0.4</v>
      </c>
      <c r="G222" s="24">
        <f>E222*F222</f>
        <v>9.5519999999999996</v>
      </c>
    </row>
    <row r="223" spans="2:7" outlineLevel="1" x14ac:dyDescent="0.25">
      <c r="B223" s="5" t="s">
        <v>264</v>
      </c>
      <c r="C223" s="18" t="s">
        <v>11</v>
      </c>
      <c r="D223" s="5" t="s">
        <v>265</v>
      </c>
      <c r="E223" s="24">
        <v>24.69</v>
      </c>
      <c r="F223" s="18">
        <v>0.2</v>
      </c>
      <c r="G223" s="24">
        <f t="shared" ref="G223:G228" si="27">E223*F223</f>
        <v>4.9380000000000006</v>
      </c>
    </row>
    <row r="224" spans="2:7" outlineLevel="1" x14ac:dyDescent="0.25">
      <c r="B224" s="5" t="s">
        <v>270</v>
      </c>
      <c r="C224" s="18" t="s">
        <v>159</v>
      </c>
      <c r="D224" s="5" t="s">
        <v>271</v>
      </c>
      <c r="E224" s="24">
        <v>1.62</v>
      </c>
      <c r="F224" s="18">
        <v>9.7000000000000003E-3</v>
      </c>
      <c r="G224" s="24">
        <f t="shared" ref="G224:G226" si="28">E224*F224</f>
        <v>1.5714000000000002E-2</v>
      </c>
    </row>
    <row r="225" spans="2:7" ht="22.5" outlineLevel="1" x14ac:dyDescent="0.25">
      <c r="B225" s="5" t="s">
        <v>272</v>
      </c>
      <c r="C225" s="18" t="s">
        <v>273</v>
      </c>
      <c r="D225" s="5" t="s">
        <v>274</v>
      </c>
      <c r="E225" s="24">
        <v>44.3</v>
      </c>
      <c r="F225" s="18">
        <v>3.0880000000000001E-2</v>
      </c>
      <c r="G225" s="24">
        <f t="shared" si="28"/>
        <v>1.3679839999999999</v>
      </c>
    </row>
    <row r="226" spans="2:7" outlineLevel="1" x14ac:dyDescent="0.25">
      <c r="B226" s="5" t="s">
        <v>275</v>
      </c>
      <c r="C226" s="18" t="s">
        <v>6</v>
      </c>
      <c r="D226" s="5" t="s">
        <v>276</v>
      </c>
      <c r="E226" s="24">
        <v>0.18</v>
      </c>
      <c r="F226" s="18">
        <v>38.520000000000003</v>
      </c>
      <c r="G226" s="24">
        <f t="shared" si="28"/>
        <v>6.9336000000000002</v>
      </c>
    </row>
    <row r="227" spans="2:7" outlineLevel="1" x14ac:dyDescent="0.25">
      <c r="B227" s="5" t="s">
        <v>277</v>
      </c>
      <c r="C227" s="18" t="s">
        <v>11</v>
      </c>
      <c r="D227" s="5" t="s">
        <v>278</v>
      </c>
      <c r="E227" s="24">
        <v>1.7</v>
      </c>
      <c r="F227" s="18">
        <v>0.2</v>
      </c>
      <c r="G227" s="24">
        <f t="shared" si="27"/>
        <v>0.34</v>
      </c>
    </row>
    <row r="228" spans="2:7" outlineLevel="1" x14ac:dyDescent="0.25">
      <c r="B228" s="5" t="s">
        <v>19</v>
      </c>
      <c r="C228" s="18" t="s">
        <v>20</v>
      </c>
      <c r="D228" s="5" t="s">
        <v>21</v>
      </c>
      <c r="E228" s="24">
        <f>SUM(G221:G223)</f>
        <v>37.378</v>
      </c>
      <c r="F228" s="18">
        <v>2.5000000000000001E-2</v>
      </c>
      <c r="G228" s="24">
        <f t="shared" si="27"/>
        <v>0.93445</v>
      </c>
    </row>
    <row r="229" spans="2:7" ht="57" customHeight="1" x14ac:dyDescent="0.25">
      <c r="B229" s="10" t="s">
        <v>279</v>
      </c>
      <c r="C229" s="10" t="s">
        <v>27</v>
      </c>
      <c r="D229" s="16" t="s">
        <v>280</v>
      </c>
      <c r="E229" s="11">
        <f>ROUND(SUM(G231:G237),2)</f>
        <v>77.680000000000007</v>
      </c>
      <c r="F229" s="10">
        <v>1</v>
      </c>
      <c r="G229" s="11">
        <f>E229*F229</f>
        <v>77.680000000000007</v>
      </c>
    </row>
    <row r="230" spans="2:7" outlineLevel="1" x14ac:dyDescent="0.25">
      <c r="B230" s="21" t="s">
        <v>7</v>
      </c>
      <c r="C230" s="17" t="s">
        <v>41</v>
      </c>
      <c r="D230" s="21" t="s">
        <v>9</v>
      </c>
      <c r="E230" s="17" t="s">
        <v>2</v>
      </c>
      <c r="F230" s="17" t="s">
        <v>3</v>
      </c>
      <c r="G230" s="17" t="s">
        <v>4</v>
      </c>
    </row>
    <row r="231" spans="2:7" outlineLevel="1" x14ac:dyDescent="0.25">
      <c r="B231" s="5" t="s">
        <v>161</v>
      </c>
      <c r="C231" s="18" t="s">
        <v>11</v>
      </c>
      <c r="D231" s="5" t="s">
        <v>162</v>
      </c>
      <c r="E231" s="24">
        <v>28.61</v>
      </c>
      <c r="F231" s="18">
        <v>0.8</v>
      </c>
      <c r="G231" s="24">
        <f>E231*F231</f>
        <v>22.888000000000002</v>
      </c>
    </row>
    <row r="232" spans="2:7" outlineLevel="1" x14ac:dyDescent="0.25">
      <c r="B232" s="5" t="s">
        <v>163</v>
      </c>
      <c r="C232" s="18" t="s">
        <v>11</v>
      </c>
      <c r="D232" s="5" t="s">
        <v>164</v>
      </c>
      <c r="E232" s="24">
        <v>23.88</v>
      </c>
      <c r="F232" s="18">
        <v>0.4</v>
      </c>
      <c r="G232" s="24">
        <f>E232*F232</f>
        <v>9.5519999999999996</v>
      </c>
    </row>
    <row r="233" spans="2:7" outlineLevel="1" x14ac:dyDescent="0.25">
      <c r="B233" s="5" t="s">
        <v>264</v>
      </c>
      <c r="C233" s="18" t="s">
        <v>11</v>
      </c>
      <c r="D233" s="5" t="s">
        <v>265</v>
      </c>
      <c r="E233" s="24">
        <v>24.69</v>
      </c>
      <c r="F233" s="18">
        <v>0.2</v>
      </c>
      <c r="G233" s="24">
        <f t="shared" ref="G233:G237" si="29">E233*F233</f>
        <v>4.9380000000000006</v>
      </c>
    </row>
    <row r="234" spans="2:7" ht="23.1" customHeight="1" outlineLevel="1" x14ac:dyDescent="0.25">
      <c r="B234" s="5" t="s">
        <v>281</v>
      </c>
      <c r="C234" s="18" t="s">
        <v>282</v>
      </c>
      <c r="D234" s="5" t="s">
        <v>283</v>
      </c>
      <c r="E234" s="24">
        <v>2.03871</v>
      </c>
      <c r="F234" s="18">
        <v>3.96</v>
      </c>
      <c r="G234" s="24">
        <f t="shared" si="29"/>
        <v>8.0732915999999992</v>
      </c>
    </row>
    <row r="235" spans="2:7" ht="33.75" outlineLevel="1" x14ac:dyDescent="0.25">
      <c r="B235" s="5" t="s">
        <v>284</v>
      </c>
      <c r="C235" s="18" t="s">
        <v>27</v>
      </c>
      <c r="D235" s="5" t="s">
        <v>285</v>
      </c>
      <c r="E235" s="24">
        <v>19.719480000000001</v>
      </c>
      <c r="F235" s="18">
        <v>1.2</v>
      </c>
      <c r="G235" s="24">
        <f t="shared" si="29"/>
        <v>23.663376</v>
      </c>
    </row>
    <row r="236" spans="2:7" ht="45" outlineLevel="1" x14ac:dyDescent="0.25">
      <c r="B236" s="5" t="s">
        <v>286</v>
      </c>
      <c r="C236" s="18" t="s">
        <v>159</v>
      </c>
      <c r="D236" s="5" t="s">
        <v>287</v>
      </c>
      <c r="E236" s="24">
        <v>224.32002</v>
      </c>
      <c r="F236" s="18">
        <v>3.4000000000000002E-2</v>
      </c>
      <c r="G236" s="24">
        <f t="shared" si="29"/>
        <v>7.6268806800000002</v>
      </c>
    </row>
    <row r="237" spans="2:7" outlineLevel="1" x14ac:dyDescent="0.25">
      <c r="B237" s="5" t="s">
        <v>19</v>
      </c>
      <c r="C237" s="18" t="s">
        <v>20</v>
      </c>
      <c r="D237" s="5" t="s">
        <v>21</v>
      </c>
      <c r="E237" s="24">
        <f>SUM(G231:G233)</f>
        <v>37.378</v>
      </c>
      <c r="F237" s="18">
        <v>2.5000000000000001E-2</v>
      </c>
      <c r="G237" s="24">
        <f t="shared" si="29"/>
        <v>0.93445</v>
      </c>
    </row>
    <row r="238" spans="2:7" ht="57" customHeight="1" x14ac:dyDescent="0.25">
      <c r="B238" s="10" t="s">
        <v>279</v>
      </c>
      <c r="C238" s="10" t="s">
        <v>27</v>
      </c>
      <c r="D238" s="16" t="s">
        <v>288</v>
      </c>
      <c r="E238" s="11">
        <f>ROUND(SUM(G240:G246),2)</f>
        <v>91.05</v>
      </c>
      <c r="F238" s="10">
        <v>1</v>
      </c>
      <c r="G238" s="11">
        <f>E238*F238</f>
        <v>91.05</v>
      </c>
    </row>
    <row r="239" spans="2:7" outlineLevel="1" x14ac:dyDescent="0.25">
      <c r="B239" s="21" t="s">
        <v>7</v>
      </c>
      <c r="C239" s="17" t="s">
        <v>41</v>
      </c>
      <c r="D239" s="21" t="s">
        <v>9</v>
      </c>
      <c r="E239" s="17" t="s">
        <v>2</v>
      </c>
      <c r="F239" s="17" t="s">
        <v>3</v>
      </c>
      <c r="G239" s="17" t="s">
        <v>4</v>
      </c>
    </row>
    <row r="240" spans="2:7" outlineLevel="1" x14ac:dyDescent="0.25">
      <c r="B240" s="5" t="s">
        <v>161</v>
      </c>
      <c r="C240" s="18" t="s">
        <v>11</v>
      </c>
      <c r="D240" s="5" t="s">
        <v>162</v>
      </c>
      <c r="E240" s="24">
        <v>28.61</v>
      </c>
      <c r="F240" s="18">
        <v>0.8</v>
      </c>
      <c r="G240" s="24">
        <f>E240*F240</f>
        <v>22.888000000000002</v>
      </c>
    </row>
    <row r="241" spans="2:7" outlineLevel="1" x14ac:dyDescent="0.25">
      <c r="B241" s="5" t="s">
        <v>163</v>
      </c>
      <c r="C241" s="18" t="s">
        <v>11</v>
      </c>
      <c r="D241" s="5" t="s">
        <v>164</v>
      </c>
      <c r="E241" s="24">
        <v>23.88</v>
      </c>
      <c r="F241" s="18">
        <v>0.4</v>
      </c>
      <c r="G241" s="24">
        <f>E241*F241</f>
        <v>9.5519999999999996</v>
      </c>
    </row>
    <row r="242" spans="2:7" outlineLevel="1" x14ac:dyDescent="0.25">
      <c r="B242" s="5" t="s">
        <v>264</v>
      </c>
      <c r="C242" s="18" t="s">
        <v>11</v>
      </c>
      <c r="D242" s="5" t="s">
        <v>265</v>
      </c>
      <c r="E242" s="24">
        <v>24.69</v>
      </c>
      <c r="F242" s="18">
        <v>0.2</v>
      </c>
      <c r="G242" s="24">
        <f t="shared" ref="G242:G246" si="30">E242*F242</f>
        <v>4.9380000000000006</v>
      </c>
    </row>
    <row r="243" spans="2:7" ht="23.1" customHeight="1" outlineLevel="1" x14ac:dyDescent="0.25">
      <c r="B243" s="5" t="s">
        <v>281</v>
      </c>
      <c r="C243" s="18" t="s">
        <v>282</v>
      </c>
      <c r="D243" s="5" t="s">
        <v>283</v>
      </c>
      <c r="E243" s="24">
        <v>2.03871</v>
      </c>
      <c r="F243" s="18">
        <v>5.44</v>
      </c>
      <c r="G243" s="24">
        <f t="shared" si="30"/>
        <v>11.090582400000001</v>
      </c>
    </row>
    <row r="244" spans="2:7" ht="33.75" outlineLevel="1" x14ac:dyDescent="0.25">
      <c r="B244" s="5" t="s">
        <v>284</v>
      </c>
      <c r="C244" s="18" t="s">
        <v>27</v>
      </c>
      <c r="D244" s="5" t="s">
        <v>285</v>
      </c>
      <c r="E244" s="24">
        <v>19.719480000000001</v>
      </c>
      <c r="F244" s="18">
        <v>1.6</v>
      </c>
      <c r="G244" s="24">
        <f t="shared" si="30"/>
        <v>31.551168000000004</v>
      </c>
    </row>
    <row r="245" spans="2:7" ht="45" outlineLevel="1" x14ac:dyDescent="0.25">
      <c r="B245" s="5" t="s">
        <v>286</v>
      </c>
      <c r="C245" s="18" t="s">
        <v>159</v>
      </c>
      <c r="D245" s="5" t="s">
        <v>287</v>
      </c>
      <c r="E245" s="24">
        <v>224.32002</v>
      </c>
      <c r="F245" s="18">
        <v>4.4999999999999998E-2</v>
      </c>
      <c r="G245" s="24">
        <f t="shared" si="30"/>
        <v>10.0944009</v>
      </c>
    </row>
    <row r="246" spans="2:7" outlineLevel="1" x14ac:dyDescent="0.25">
      <c r="B246" s="5" t="s">
        <v>19</v>
      </c>
      <c r="C246" s="18" t="s">
        <v>20</v>
      </c>
      <c r="D246" s="5" t="s">
        <v>21</v>
      </c>
      <c r="E246" s="24">
        <f>SUM(G240:G242)</f>
        <v>37.378</v>
      </c>
      <c r="F246" s="18">
        <v>2.5000000000000001E-2</v>
      </c>
      <c r="G246" s="24">
        <f t="shared" si="30"/>
        <v>0.93445</v>
      </c>
    </row>
    <row r="247" spans="2:7" ht="57" customHeight="1" x14ac:dyDescent="0.25">
      <c r="B247" s="10" t="s">
        <v>279</v>
      </c>
      <c r="C247" s="10" t="s">
        <v>27</v>
      </c>
      <c r="D247" s="16" t="s">
        <v>289</v>
      </c>
      <c r="E247" s="11">
        <f>ROUND(SUM(G249:G255),2)</f>
        <v>94.39</v>
      </c>
      <c r="F247" s="10">
        <v>1</v>
      </c>
      <c r="G247" s="11">
        <f>E247*F247</f>
        <v>94.39</v>
      </c>
    </row>
    <row r="248" spans="2:7" outlineLevel="1" x14ac:dyDescent="0.25">
      <c r="B248" s="21" t="s">
        <v>7</v>
      </c>
      <c r="C248" s="17" t="s">
        <v>41</v>
      </c>
      <c r="D248" s="21" t="s">
        <v>9</v>
      </c>
      <c r="E248" s="17" t="s">
        <v>2</v>
      </c>
      <c r="F248" s="17" t="s">
        <v>3</v>
      </c>
      <c r="G248" s="17" t="s">
        <v>4</v>
      </c>
    </row>
    <row r="249" spans="2:7" outlineLevel="1" x14ac:dyDescent="0.25">
      <c r="B249" s="5" t="s">
        <v>161</v>
      </c>
      <c r="C249" s="18" t="s">
        <v>11</v>
      </c>
      <c r="D249" s="5" t="s">
        <v>162</v>
      </c>
      <c r="E249" s="24">
        <v>28.61</v>
      </c>
      <c r="F249" s="18">
        <v>0.8</v>
      </c>
      <c r="G249" s="24">
        <f>E249*F249</f>
        <v>22.888000000000002</v>
      </c>
    </row>
    <row r="250" spans="2:7" outlineLevel="1" x14ac:dyDescent="0.25">
      <c r="B250" s="5" t="s">
        <v>163</v>
      </c>
      <c r="C250" s="18" t="s">
        <v>11</v>
      </c>
      <c r="D250" s="5" t="s">
        <v>164</v>
      </c>
      <c r="E250" s="24">
        <v>23.88</v>
      </c>
      <c r="F250" s="18">
        <v>0.4</v>
      </c>
      <c r="G250" s="24">
        <f>E250*F250</f>
        <v>9.5519999999999996</v>
      </c>
    </row>
    <row r="251" spans="2:7" outlineLevel="1" x14ac:dyDescent="0.25">
      <c r="B251" s="5" t="s">
        <v>264</v>
      </c>
      <c r="C251" s="18" t="s">
        <v>11</v>
      </c>
      <c r="D251" s="5" t="s">
        <v>265</v>
      </c>
      <c r="E251" s="24">
        <v>24.69</v>
      </c>
      <c r="F251" s="18">
        <v>0.2</v>
      </c>
      <c r="G251" s="24">
        <f t="shared" ref="G251:G255" si="31">E251*F251</f>
        <v>4.9380000000000006</v>
      </c>
    </row>
    <row r="252" spans="2:7" ht="23.1" customHeight="1" outlineLevel="1" x14ac:dyDescent="0.25">
      <c r="B252" s="5" t="s">
        <v>281</v>
      </c>
      <c r="C252" s="18" t="s">
        <v>282</v>
      </c>
      <c r="D252" s="5" t="s">
        <v>283</v>
      </c>
      <c r="E252" s="24">
        <v>2.03871</v>
      </c>
      <c r="F252" s="18">
        <v>5.78</v>
      </c>
      <c r="G252" s="24">
        <f t="shared" si="31"/>
        <v>11.7837438</v>
      </c>
    </row>
    <row r="253" spans="2:7" ht="33.75" outlineLevel="1" x14ac:dyDescent="0.25">
      <c r="B253" s="5" t="s">
        <v>284</v>
      </c>
      <c r="C253" s="18" t="s">
        <v>27</v>
      </c>
      <c r="D253" s="5" t="s">
        <v>285</v>
      </c>
      <c r="E253" s="24">
        <v>19.719480000000001</v>
      </c>
      <c r="F253" s="18">
        <v>1.7</v>
      </c>
      <c r="G253" s="24">
        <f t="shared" si="31"/>
        <v>33.523116000000002</v>
      </c>
    </row>
    <row r="254" spans="2:7" ht="45" outlineLevel="1" x14ac:dyDescent="0.25">
      <c r="B254" s="5" t="s">
        <v>286</v>
      </c>
      <c r="C254" s="18" t="s">
        <v>159</v>
      </c>
      <c r="D254" s="5" t="s">
        <v>287</v>
      </c>
      <c r="E254" s="24">
        <v>224.32002</v>
      </c>
      <c r="F254" s="18">
        <v>4.8000000000000001E-2</v>
      </c>
      <c r="G254" s="24">
        <f t="shared" si="31"/>
        <v>10.76736096</v>
      </c>
    </row>
    <row r="255" spans="2:7" outlineLevel="1" x14ac:dyDescent="0.25">
      <c r="B255" s="5" t="s">
        <v>19</v>
      </c>
      <c r="C255" s="18" t="s">
        <v>20</v>
      </c>
      <c r="D255" s="5" t="s">
        <v>21</v>
      </c>
      <c r="E255" s="24">
        <f>SUM(G249:G251)</f>
        <v>37.378</v>
      </c>
      <c r="F255" s="18">
        <v>2.5000000000000001E-2</v>
      </c>
      <c r="G255" s="24">
        <f t="shared" si="31"/>
        <v>0.93445</v>
      </c>
    </row>
    <row r="256" spans="2:7" ht="38.1" customHeight="1" x14ac:dyDescent="0.25">
      <c r="B256" s="10" t="s">
        <v>144</v>
      </c>
      <c r="C256" s="10" t="s">
        <v>6</v>
      </c>
      <c r="D256" s="16" t="s">
        <v>290</v>
      </c>
      <c r="E256" s="11">
        <f>ROUND(SUM(G258:G261),2)</f>
        <v>419.72</v>
      </c>
      <c r="F256" s="10">
        <v>1</v>
      </c>
      <c r="G256" s="11">
        <f>E256*F256</f>
        <v>419.72</v>
      </c>
    </row>
    <row r="257" spans="2:7" outlineLevel="1" x14ac:dyDescent="0.25">
      <c r="B257" s="21" t="s">
        <v>7</v>
      </c>
      <c r="C257" s="17" t="s">
        <v>41</v>
      </c>
      <c r="D257" s="21" t="s">
        <v>9</v>
      </c>
      <c r="E257" s="17" t="s">
        <v>2</v>
      </c>
      <c r="F257" s="17" t="s">
        <v>3</v>
      </c>
      <c r="G257" s="17" t="s">
        <v>4</v>
      </c>
    </row>
    <row r="258" spans="2:7" outlineLevel="1" x14ac:dyDescent="0.25">
      <c r="B258" s="5" t="s">
        <v>10</v>
      </c>
      <c r="C258" s="18" t="s">
        <v>11</v>
      </c>
      <c r="D258" s="5" t="s">
        <v>164</v>
      </c>
      <c r="E258" s="24">
        <v>23.88</v>
      </c>
      <c r="F258" s="18">
        <v>0.4</v>
      </c>
      <c r="G258" s="24">
        <f>E258*F258</f>
        <v>9.5519999999999996</v>
      </c>
    </row>
    <row r="259" spans="2:7" outlineLevel="1" x14ac:dyDescent="0.25">
      <c r="B259" s="5" t="s">
        <v>13</v>
      </c>
      <c r="C259" s="18" t="s">
        <v>11</v>
      </c>
      <c r="D259" s="5" t="s">
        <v>265</v>
      </c>
      <c r="E259" s="24">
        <v>24.69</v>
      </c>
      <c r="F259" s="18">
        <v>0.4</v>
      </c>
      <c r="G259" s="24">
        <f t="shared" ref="G259:G261" si="32">E259*F259</f>
        <v>9.8760000000000012</v>
      </c>
    </row>
    <row r="260" spans="2:7" outlineLevel="1" x14ac:dyDescent="0.25">
      <c r="B260" s="5" t="s">
        <v>145</v>
      </c>
      <c r="C260" s="18" t="s">
        <v>6</v>
      </c>
      <c r="D260" s="5" t="s">
        <v>290</v>
      </c>
      <c r="E260" s="24">
        <v>400</v>
      </c>
      <c r="F260" s="18">
        <v>1</v>
      </c>
      <c r="G260" s="24">
        <f t="shared" si="32"/>
        <v>400</v>
      </c>
    </row>
    <row r="261" spans="2:7" outlineLevel="1" x14ac:dyDescent="0.25">
      <c r="B261" s="5" t="s">
        <v>19</v>
      </c>
      <c r="C261" s="18" t="s">
        <v>20</v>
      </c>
      <c r="D261" s="5" t="s">
        <v>21</v>
      </c>
      <c r="E261" s="24">
        <f>SUM(G258:G259)</f>
        <v>19.428000000000001</v>
      </c>
      <c r="F261" s="18">
        <v>1.4999999999999999E-2</v>
      </c>
      <c r="G261" s="24">
        <f t="shared" si="32"/>
        <v>0.29142000000000001</v>
      </c>
    </row>
    <row r="262" spans="2:7" ht="38.1" customHeight="1" x14ac:dyDescent="0.25">
      <c r="B262" s="10" t="s">
        <v>292</v>
      </c>
      <c r="C262" s="10" t="s">
        <v>6</v>
      </c>
      <c r="D262" s="16" t="s">
        <v>291</v>
      </c>
      <c r="E262" s="11">
        <f>ROUND(SUM(G264:G267),2)</f>
        <v>546.72</v>
      </c>
      <c r="F262" s="10">
        <v>1</v>
      </c>
      <c r="G262" s="11">
        <f>E262*F262</f>
        <v>546.72</v>
      </c>
    </row>
    <row r="263" spans="2:7" outlineLevel="1" x14ac:dyDescent="0.25">
      <c r="B263" s="21" t="s">
        <v>7</v>
      </c>
      <c r="C263" s="17" t="s">
        <v>41</v>
      </c>
      <c r="D263" s="21" t="s">
        <v>9</v>
      </c>
      <c r="E263" s="17" t="s">
        <v>2</v>
      </c>
      <c r="F263" s="17" t="s">
        <v>3</v>
      </c>
      <c r="G263" s="17" t="s">
        <v>4</v>
      </c>
    </row>
    <row r="264" spans="2:7" outlineLevel="1" x14ac:dyDescent="0.25">
      <c r="B264" s="5" t="s">
        <v>10</v>
      </c>
      <c r="C264" s="18" t="s">
        <v>11</v>
      </c>
      <c r="D264" s="5" t="s">
        <v>164</v>
      </c>
      <c r="E264" s="24">
        <v>23.88</v>
      </c>
      <c r="F264" s="18">
        <v>0.4</v>
      </c>
      <c r="G264" s="24">
        <f>E264*F264</f>
        <v>9.5519999999999996</v>
      </c>
    </row>
    <row r="265" spans="2:7" outlineLevel="1" x14ac:dyDescent="0.25">
      <c r="B265" s="5" t="s">
        <v>13</v>
      </c>
      <c r="C265" s="18" t="s">
        <v>11</v>
      </c>
      <c r="D265" s="5" t="s">
        <v>265</v>
      </c>
      <c r="E265" s="24">
        <v>24.69</v>
      </c>
      <c r="F265" s="18">
        <v>0.4</v>
      </c>
      <c r="G265" s="24">
        <f t="shared" ref="G265:G267" si="33">E265*F265</f>
        <v>9.8760000000000012</v>
      </c>
    </row>
    <row r="266" spans="2:7" outlineLevel="1" x14ac:dyDescent="0.25">
      <c r="B266" s="5" t="s">
        <v>293</v>
      </c>
      <c r="C266" s="18" t="s">
        <v>6</v>
      </c>
      <c r="D266" s="5" t="s">
        <v>291</v>
      </c>
      <c r="E266" s="24">
        <v>527</v>
      </c>
      <c r="F266" s="18">
        <v>1</v>
      </c>
      <c r="G266" s="24">
        <f t="shared" si="33"/>
        <v>527</v>
      </c>
    </row>
    <row r="267" spans="2:7" outlineLevel="1" x14ac:dyDescent="0.25">
      <c r="B267" s="5" t="s">
        <v>19</v>
      </c>
      <c r="C267" s="18" t="s">
        <v>20</v>
      </c>
      <c r="D267" s="5" t="s">
        <v>21</v>
      </c>
      <c r="E267" s="24">
        <f>SUM(G264:G265)</f>
        <v>19.428000000000001</v>
      </c>
      <c r="F267" s="18">
        <v>1.4999999999999999E-2</v>
      </c>
      <c r="G267" s="24">
        <f t="shared" si="33"/>
        <v>0.29142000000000001</v>
      </c>
    </row>
    <row r="268" spans="2:7" ht="38.1" customHeight="1" x14ac:dyDescent="0.25">
      <c r="B268" s="10" t="s">
        <v>295</v>
      </c>
      <c r="C268" s="10" t="s">
        <v>6</v>
      </c>
      <c r="D268" s="16" t="s">
        <v>294</v>
      </c>
      <c r="E268" s="11">
        <f>ROUND(SUM(G270:G273),2)</f>
        <v>781.72</v>
      </c>
      <c r="F268" s="10">
        <v>1</v>
      </c>
      <c r="G268" s="11">
        <f>E268*F268</f>
        <v>781.72</v>
      </c>
    </row>
    <row r="269" spans="2:7" outlineLevel="1" x14ac:dyDescent="0.25">
      <c r="B269" s="21" t="s">
        <v>7</v>
      </c>
      <c r="C269" s="17" t="s">
        <v>41</v>
      </c>
      <c r="D269" s="21" t="s">
        <v>9</v>
      </c>
      <c r="E269" s="17" t="s">
        <v>2</v>
      </c>
      <c r="F269" s="17" t="s">
        <v>3</v>
      </c>
      <c r="G269" s="17" t="s">
        <v>4</v>
      </c>
    </row>
    <row r="270" spans="2:7" outlineLevel="1" x14ac:dyDescent="0.25">
      <c r="B270" s="5" t="s">
        <v>10</v>
      </c>
      <c r="C270" s="18" t="s">
        <v>11</v>
      </c>
      <c r="D270" s="5" t="s">
        <v>164</v>
      </c>
      <c r="E270" s="24">
        <v>23.88</v>
      </c>
      <c r="F270" s="18">
        <v>0.4</v>
      </c>
      <c r="G270" s="24">
        <f>E270*F270</f>
        <v>9.5519999999999996</v>
      </c>
    </row>
    <row r="271" spans="2:7" outlineLevel="1" x14ac:dyDescent="0.25">
      <c r="B271" s="5" t="s">
        <v>13</v>
      </c>
      <c r="C271" s="18" t="s">
        <v>11</v>
      </c>
      <c r="D271" s="5" t="s">
        <v>265</v>
      </c>
      <c r="E271" s="24">
        <v>24.69</v>
      </c>
      <c r="F271" s="18">
        <v>0.4</v>
      </c>
      <c r="G271" s="24">
        <f t="shared" ref="G271:G273" si="34">E271*F271</f>
        <v>9.8760000000000012</v>
      </c>
    </row>
    <row r="272" spans="2:7" outlineLevel="1" x14ac:dyDescent="0.25">
      <c r="B272" s="5" t="s">
        <v>296</v>
      </c>
      <c r="C272" s="18" t="s">
        <v>6</v>
      </c>
      <c r="D272" s="5" t="s">
        <v>294</v>
      </c>
      <c r="E272" s="24">
        <v>762</v>
      </c>
      <c r="F272" s="18">
        <v>1</v>
      </c>
      <c r="G272" s="24">
        <f t="shared" si="34"/>
        <v>762</v>
      </c>
    </row>
    <row r="273" spans="2:7" outlineLevel="1" x14ac:dyDescent="0.25">
      <c r="B273" s="5" t="s">
        <v>19</v>
      </c>
      <c r="C273" s="18" t="s">
        <v>20</v>
      </c>
      <c r="D273" s="5" t="s">
        <v>21</v>
      </c>
      <c r="E273" s="24">
        <f>SUM(G270:G271)</f>
        <v>19.428000000000001</v>
      </c>
      <c r="F273" s="18">
        <v>1.4999999999999999E-2</v>
      </c>
      <c r="G273" s="24">
        <f t="shared" si="34"/>
        <v>0.29142000000000001</v>
      </c>
    </row>
    <row r="274" spans="2:7" s="8" customFormat="1" ht="33.75" x14ac:dyDescent="0.2">
      <c r="B274" s="12" t="s">
        <v>302</v>
      </c>
      <c r="C274" s="12" t="s">
        <v>6</v>
      </c>
      <c r="D274" s="20" t="s">
        <v>303</v>
      </c>
      <c r="E274" s="13">
        <f>ROUND(SUM(G276:G278),2)</f>
        <v>223.02</v>
      </c>
      <c r="F274" s="12">
        <v>1</v>
      </c>
      <c r="G274" s="13">
        <f>E274*F274</f>
        <v>223.02</v>
      </c>
    </row>
    <row r="275" spans="2:7" outlineLevel="1" x14ac:dyDescent="0.25">
      <c r="B275" s="25" t="s">
        <v>7</v>
      </c>
      <c r="C275" s="43" t="s">
        <v>8</v>
      </c>
      <c r="D275" s="25" t="s">
        <v>9</v>
      </c>
      <c r="E275" s="42" t="s">
        <v>2</v>
      </c>
      <c r="F275" s="17" t="s">
        <v>3</v>
      </c>
      <c r="G275" s="42" t="s">
        <v>4</v>
      </c>
    </row>
    <row r="276" spans="2:7" outlineLevel="1" x14ac:dyDescent="0.25">
      <c r="B276" s="4" t="s">
        <v>10</v>
      </c>
      <c r="C276" s="18" t="s">
        <v>11</v>
      </c>
      <c r="D276" s="5" t="s">
        <v>12</v>
      </c>
      <c r="E276" s="24">
        <v>29.57</v>
      </c>
      <c r="F276" s="63">
        <v>4</v>
      </c>
      <c r="G276" s="44">
        <f>E276*F276</f>
        <v>118.28</v>
      </c>
    </row>
    <row r="277" spans="2:7" outlineLevel="1" x14ac:dyDescent="0.25">
      <c r="B277" s="4" t="s">
        <v>13</v>
      </c>
      <c r="C277" s="18" t="s">
        <v>11</v>
      </c>
      <c r="D277" s="5" t="s">
        <v>14</v>
      </c>
      <c r="E277" s="24">
        <v>25.36</v>
      </c>
      <c r="F277" s="18">
        <v>4</v>
      </c>
      <c r="G277" s="44">
        <f t="shared" ref="G277:G278" si="35">E277*F277</f>
        <v>101.44</v>
      </c>
    </row>
    <row r="278" spans="2:7" outlineLevel="1" x14ac:dyDescent="0.25">
      <c r="B278" s="23" t="s">
        <v>13</v>
      </c>
      <c r="C278" s="45" t="s">
        <v>6</v>
      </c>
      <c r="D278" s="23" t="s">
        <v>21</v>
      </c>
      <c r="E278" s="44">
        <f>SUM(G276:G277)</f>
        <v>219.72</v>
      </c>
      <c r="F278" s="18">
        <v>1.4999999999999999E-2</v>
      </c>
      <c r="G278" s="44">
        <f t="shared" si="35"/>
        <v>3.2957999999999998</v>
      </c>
    </row>
    <row r="279" spans="2:7" ht="63" customHeight="1" x14ac:dyDescent="0.25">
      <c r="B279" s="10" t="s">
        <v>304</v>
      </c>
      <c r="C279" s="10" t="s">
        <v>263</v>
      </c>
      <c r="D279" s="16" t="s">
        <v>305</v>
      </c>
      <c r="E279" s="11">
        <f>ROUND(SUM(G281:G284),2)</f>
        <v>49.32</v>
      </c>
      <c r="F279" s="10">
        <v>1</v>
      </c>
      <c r="G279" s="11">
        <f>E279*F279</f>
        <v>49.32</v>
      </c>
    </row>
    <row r="280" spans="2:7" outlineLevel="1" x14ac:dyDescent="0.25">
      <c r="B280" s="21" t="s">
        <v>7</v>
      </c>
      <c r="C280" s="17" t="s">
        <v>41</v>
      </c>
      <c r="D280" s="21" t="s">
        <v>9</v>
      </c>
      <c r="E280" s="17" t="s">
        <v>2</v>
      </c>
      <c r="F280" s="17" t="s">
        <v>3</v>
      </c>
      <c r="G280" s="17" t="s">
        <v>4</v>
      </c>
    </row>
    <row r="281" spans="2:7" outlineLevel="1" x14ac:dyDescent="0.25">
      <c r="B281" s="5" t="s">
        <v>10</v>
      </c>
      <c r="C281" s="18" t="s">
        <v>11</v>
      </c>
      <c r="D281" s="5" t="s">
        <v>164</v>
      </c>
      <c r="E281" s="24">
        <v>23.88</v>
      </c>
      <c r="F281" s="18">
        <v>0.92374000000000001</v>
      </c>
      <c r="G281" s="24">
        <f>E281*F281</f>
        <v>22.058911200000001</v>
      </c>
    </row>
    <row r="282" spans="2:7" outlineLevel="1" x14ac:dyDescent="0.25">
      <c r="B282" s="5" t="s">
        <v>13</v>
      </c>
      <c r="C282" s="18" t="s">
        <v>11</v>
      </c>
      <c r="D282" s="5" t="s">
        <v>265</v>
      </c>
      <c r="E282" s="24">
        <v>24.69</v>
      </c>
      <c r="F282" s="18">
        <v>0.92374000000000001</v>
      </c>
      <c r="G282" s="24">
        <f t="shared" ref="G282:G284" si="36">E282*F282</f>
        <v>22.8071406</v>
      </c>
    </row>
    <row r="283" spans="2:7" outlineLevel="1" x14ac:dyDescent="0.25">
      <c r="B283" s="5" t="s">
        <v>306</v>
      </c>
      <c r="C283" s="18" t="s">
        <v>11</v>
      </c>
      <c r="D283" s="5" t="s">
        <v>307</v>
      </c>
      <c r="E283" s="24">
        <v>14.32</v>
      </c>
      <c r="F283" s="18">
        <v>0.26407999999999998</v>
      </c>
      <c r="G283" s="24">
        <f t="shared" si="36"/>
        <v>3.7816255999999999</v>
      </c>
    </row>
    <row r="284" spans="2:7" outlineLevel="1" x14ac:dyDescent="0.25">
      <c r="B284" s="5" t="s">
        <v>19</v>
      </c>
      <c r="C284" s="18" t="s">
        <v>20</v>
      </c>
      <c r="D284" s="5" t="s">
        <v>21</v>
      </c>
      <c r="E284" s="24">
        <f>SUM(G281:G282)</f>
        <v>44.866051800000001</v>
      </c>
      <c r="F284" s="18">
        <v>1.4999999999999999E-2</v>
      </c>
      <c r="G284" s="24">
        <f t="shared" si="36"/>
        <v>0.67299077699999998</v>
      </c>
    </row>
    <row r="285" spans="2:7" ht="47.1" customHeight="1" x14ac:dyDescent="0.25">
      <c r="B285" s="10" t="s">
        <v>297</v>
      </c>
      <c r="C285" s="10" t="s">
        <v>159</v>
      </c>
      <c r="D285" s="16" t="s">
        <v>300</v>
      </c>
      <c r="E285" s="11">
        <f>ROUND(SUM(G287:G290),2)</f>
        <v>323.20999999999998</v>
      </c>
      <c r="F285" s="10">
        <v>2</v>
      </c>
      <c r="G285" s="11">
        <f>E285*F285</f>
        <v>646.41999999999996</v>
      </c>
    </row>
    <row r="286" spans="2:7" outlineLevel="1" x14ac:dyDescent="0.25">
      <c r="B286" s="21" t="s">
        <v>7</v>
      </c>
      <c r="C286" s="17" t="s">
        <v>41</v>
      </c>
      <c r="D286" s="21" t="s">
        <v>9</v>
      </c>
      <c r="E286" s="17" t="s">
        <v>2</v>
      </c>
      <c r="F286" s="17" t="s">
        <v>3</v>
      </c>
      <c r="G286" s="17" t="s">
        <v>4</v>
      </c>
    </row>
    <row r="287" spans="2:7" outlineLevel="1" x14ac:dyDescent="0.25">
      <c r="B287" s="4" t="s">
        <v>161</v>
      </c>
      <c r="C287" s="18" t="s">
        <v>11</v>
      </c>
      <c r="D287" s="57" t="s">
        <v>162</v>
      </c>
      <c r="E287" s="24">
        <v>25.8</v>
      </c>
      <c r="F287" s="18">
        <v>4</v>
      </c>
      <c r="G287" s="24">
        <f>E287*F287</f>
        <v>103.2</v>
      </c>
    </row>
    <row r="288" spans="2:7" outlineLevel="1" x14ac:dyDescent="0.25">
      <c r="B288" s="5" t="s">
        <v>163</v>
      </c>
      <c r="C288" s="18" t="s">
        <v>11</v>
      </c>
      <c r="D288" s="5" t="s">
        <v>164</v>
      </c>
      <c r="E288" s="24">
        <v>22.17</v>
      </c>
      <c r="F288" s="18">
        <v>4</v>
      </c>
      <c r="G288" s="24">
        <f>E288*F288</f>
        <v>88.68</v>
      </c>
    </row>
    <row r="289" spans="2:9" outlineLevel="1" x14ac:dyDescent="0.25">
      <c r="B289" s="5" t="s">
        <v>298</v>
      </c>
      <c r="C289" s="18" t="s">
        <v>11</v>
      </c>
      <c r="D289" s="5" t="s">
        <v>299</v>
      </c>
      <c r="E289" s="24">
        <v>65</v>
      </c>
      <c r="F289" s="18">
        <v>2</v>
      </c>
      <c r="G289" s="24">
        <f>E289*F289</f>
        <v>130</v>
      </c>
    </row>
    <row r="290" spans="2:9" outlineLevel="1" x14ac:dyDescent="0.25">
      <c r="B290" s="5" t="s">
        <v>19</v>
      </c>
      <c r="C290" s="18" t="s">
        <v>20</v>
      </c>
      <c r="D290" s="5" t="s">
        <v>21</v>
      </c>
      <c r="E290" s="24">
        <f>SUM(G288:G288)</f>
        <v>88.68</v>
      </c>
      <c r="F290" s="18">
        <v>1.4999999999999999E-2</v>
      </c>
      <c r="G290" s="24">
        <f t="shared" ref="G290" si="37">E290*F290</f>
        <v>1.3302</v>
      </c>
    </row>
    <row r="291" spans="2:9" s="1" customFormat="1" ht="40.5" customHeight="1" x14ac:dyDescent="0.25">
      <c r="B291" s="10" t="s">
        <v>173</v>
      </c>
      <c r="C291" s="10" t="s">
        <v>159</v>
      </c>
      <c r="D291" s="54" t="s">
        <v>174</v>
      </c>
      <c r="E291" s="55">
        <f>ROUND(SUM(G293:G297),2)</f>
        <v>292.67</v>
      </c>
      <c r="F291" s="10">
        <v>2</v>
      </c>
      <c r="G291" s="11">
        <f>F291*E291</f>
        <v>585.34</v>
      </c>
      <c r="I291" s="53"/>
    </row>
    <row r="292" spans="2:9" outlineLevel="1" x14ac:dyDescent="0.25">
      <c r="B292" s="25" t="s">
        <v>7</v>
      </c>
      <c r="C292" s="25" t="s">
        <v>41</v>
      </c>
      <c r="D292" s="56" t="s">
        <v>9</v>
      </c>
      <c r="E292" s="25" t="s">
        <v>2</v>
      </c>
      <c r="F292" s="17" t="s">
        <v>3</v>
      </c>
      <c r="G292" s="17" t="s">
        <v>4</v>
      </c>
    </row>
    <row r="293" spans="2:9" outlineLevel="1" x14ac:dyDescent="0.25">
      <c r="B293" s="4" t="s">
        <v>161</v>
      </c>
      <c r="C293" s="18" t="s">
        <v>11</v>
      </c>
      <c r="D293" s="57" t="s">
        <v>162</v>
      </c>
      <c r="E293" s="24">
        <v>25.8</v>
      </c>
      <c r="F293" s="18">
        <v>4</v>
      </c>
      <c r="G293" s="24">
        <f>E293*F293</f>
        <v>103.2</v>
      </c>
    </row>
    <row r="294" spans="2:9" outlineLevel="1" x14ac:dyDescent="0.25">
      <c r="B294" s="4" t="s">
        <v>163</v>
      </c>
      <c r="C294" s="18" t="s">
        <v>11</v>
      </c>
      <c r="D294" s="57" t="s">
        <v>164</v>
      </c>
      <c r="E294" s="24">
        <v>21.46</v>
      </c>
      <c r="F294" s="18">
        <v>4</v>
      </c>
      <c r="G294" s="24">
        <f>E294*F294</f>
        <v>85.84</v>
      </c>
    </row>
    <row r="295" spans="2:9" ht="24" customHeight="1" outlineLevel="1" x14ac:dyDescent="0.25">
      <c r="B295" s="4" t="s">
        <v>175</v>
      </c>
      <c r="C295" s="18" t="s">
        <v>165</v>
      </c>
      <c r="D295" s="4" t="s">
        <v>176</v>
      </c>
      <c r="E295" s="24">
        <v>159.22</v>
      </c>
      <c r="F295" s="18">
        <v>0.1</v>
      </c>
      <c r="G295" s="24">
        <f>E295*F295</f>
        <v>15.922000000000001</v>
      </c>
    </row>
    <row r="296" spans="2:9" ht="27" customHeight="1" outlineLevel="1" x14ac:dyDescent="0.25">
      <c r="B296" s="4" t="s">
        <v>177</v>
      </c>
      <c r="C296" s="18" t="s">
        <v>165</v>
      </c>
      <c r="D296" s="4" t="s">
        <v>178</v>
      </c>
      <c r="E296" s="24">
        <v>80.83</v>
      </c>
      <c r="F296" s="18">
        <v>1.05</v>
      </c>
      <c r="G296" s="24">
        <f t="shared" ref="G296" si="38">E296*F296</f>
        <v>84.871499999999997</v>
      </c>
    </row>
    <row r="297" spans="2:9" outlineLevel="1" x14ac:dyDescent="0.25">
      <c r="B297" s="4" t="s">
        <v>160</v>
      </c>
      <c r="C297" s="18" t="s">
        <v>20</v>
      </c>
      <c r="D297" s="57" t="s">
        <v>21</v>
      </c>
      <c r="E297" s="24">
        <f>SUM(G293:G294)</f>
        <v>189.04000000000002</v>
      </c>
      <c r="F297" s="18">
        <v>1.4999999999999999E-2</v>
      </c>
      <c r="G297" s="24">
        <f>E297*F297</f>
        <v>2.8356000000000003</v>
      </c>
    </row>
    <row r="298" spans="2:9" s="8" customFormat="1" ht="33.75" x14ac:dyDescent="0.2">
      <c r="B298" s="12" t="s">
        <v>308</v>
      </c>
      <c r="C298" s="12" t="s">
        <v>27</v>
      </c>
      <c r="D298" s="20" t="s">
        <v>309</v>
      </c>
      <c r="E298" s="13">
        <f>ROUND(SUM(G300:G303),2)</f>
        <v>7.95</v>
      </c>
      <c r="F298" s="12">
        <v>2</v>
      </c>
      <c r="G298" s="13">
        <f>E298*F298</f>
        <v>15.9</v>
      </c>
    </row>
    <row r="299" spans="2:9" outlineLevel="1" x14ac:dyDescent="0.25">
      <c r="B299" s="25" t="s">
        <v>7</v>
      </c>
      <c r="C299" s="43" t="s">
        <v>8</v>
      </c>
      <c r="D299" s="25" t="s">
        <v>9</v>
      </c>
      <c r="E299" s="42" t="s">
        <v>2</v>
      </c>
      <c r="F299" s="17" t="s">
        <v>3</v>
      </c>
      <c r="G299" s="42" t="s">
        <v>4</v>
      </c>
    </row>
    <row r="300" spans="2:9" outlineLevel="1" x14ac:dyDescent="0.25">
      <c r="B300" s="4" t="s">
        <v>10</v>
      </c>
      <c r="C300" s="18" t="s">
        <v>11</v>
      </c>
      <c r="D300" s="5" t="s">
        <v>12</v>
      </c>
      <c r="E300" s="24">
        <v>29.57</v>
      </c>
      <c r="F300" s="63">
        <v>4.2000000000000003E-2</v>
      </c>
      <c r="G300" s="44">
        <f>E300*F300</f>
        <v>1.24194</v>
      </c>
    </row>
    <row r="301" spans="2:9" outlineLevel="1" x14ac:dyDescent="0.25">
      <c r="B301" s="4" t="s">
        <v>13</v>
      </c>
      <c r="C301" s="18" t="s">
        <v>11</v>
      </c>
      <c r="D301" s="5" t="s">
        <v>14</v>
      </c>
      <c r="E301" s="24">
        <v>25.36</v>
      </c>
      <c r="F301" s="18">
        <v>0.02</v>
      </c>
      <c r="G301" s="44">
        <f t="shared" ref="G301" si="39">E301*F301</f>
        <v>0.50719999999999998</v>
      </c>
    </row>
    <row r="302" spans="2:9" ht="32.1" customHeight="1" outlineLevel="1" x14ac:dyDescent="0.25">
      <c r="B302" s="4" t="s">
        <v>310</v>
      </c>
      <c r="C302" s="18" t="s">
        <v>11</v>
      </c>
      <c r="D302" s="5" t="s">
        <v>311</v>
      </c>
      <c r="E302" s="24">
        <v>6.05</v>
      </c>
      <c r="F302" s="18">
        <v>1.02</v>
      </c>
      <c r="G302" s="44">
        <f t="shared" ref="G302:G303" si="40">E302*F302</f>
        <v>6.1710000000000003</v>
      </c>
    </row>
    <row r="303" spans="2:9" outlineLevel="1" x14ac:dyDescent="0.25">
      <c r="B303" s="23" t="s">
        <v>13</v>
      </c>
      <c r="C303" s="45" t="s">
        <v>6</v>
      </c>
      <c r="D303" s="23" t="s">
        <v>21</v>
      </c>
      <c r="E303" s="44">
        <f>SUM(G300:G301)</f>
        <v>1.7491400000000001</v>
      </c>
      <c r="F303" s="18">
        <v>1.4999999999999999E-2</v>
      </c>
      <c r="G303" s="44">
        <f t="shared" si="40"/>
        <v>2.6237100000000003E-2</v>
      </c>
    </row>
    <row r="304" spans="2:9" ht="21" customHeight="1" x14ac:dyDescent="0.25">
      <c r="B304" s="67" t="s">
        <v>301</v>
      </c>
      <c r="C304" s="67"/>
      <c r="D304" s="67"/>
      <c r="E304" s="67"/>
      <c r="F304" s="67"/>
      <c r="G304" s="11">
        <f>G291+G285+G268+G262+G256+G247+G238+G229+G219+G213+G279+G274+G298</f>
        <v>3835.55</v>
      </c>
    </row>
    <row r="305" spans="1:10" ht="22.5" customHeight="1" x14ac:dyDescent="0.25">
      <c r="B305" s="67" t="s">
        <v>52</v>
      </c>
      <c r="C305" s="67"/>
      <c r="D305" s="67"/>
      <c r="E305" s="67"/>
      <c r="F305" s="67"/>
      <c r="G305" s="11">
        <f>G304+G211+G177+G112+G89+G19</f>
        <v>83189.099462500002</v>
      </c>
      <c r="I305" s="2"/>
      <c r="J305" s="2"/>
    </row>
    <row r="306" spans="1:10" s="3" customFormat="1" x14ac:dyDescent="0.25">
      <c r="B306" s="66" t="s">
        <v>53</v>
      </c>
      <c r="C306" s="66"/>
      <c r="D306" s="66"/>
      <c r="E306" s="66"/>
      <c r="F306" s="66"/>
      <c r="G306" s="66"/>
    </row>
    <row r="307" spans="1:10" ht="60" customHeight="1" x14ac:dyDescent="0.25">
      <c r="A307" s="52"/>
      <c r="B307" s="10" t="s">
        <v>99</v>
      </c>
      <c r="C307" s="10" t="s">
        <v>6</v>
      </c>
      <c r="D307" s="16" t="s">
        <v>100</v>
      </c>
      <c r="E307" s="11">
        <v>3425.53</v>
      </c>
      <c r="F307" s="10">
        <v>1</v>
      </c>
      <c r="G307" s="11">
        <f>E307*F307</f>
        <v>3425.53</v>
      </c>
      <c r="H307" s="2"/>
    </row>
    <row r="308" spans="1:10" s="8" customFormat="1" ht="57" customHeight="1" collapsed="1" x14ac:dyDescent="0.2">
      <c r="B308" s="12" t="s">
        <v>108</v>
      </c>
      <c r="C308" s="12" t="s">
        <v>6</v>
      </c>
      <c r="D308" s="20" t="s">
        <v>109</v>
      </c>
      <c r="E308" s="13">
        <f>ROUND(SUM(G310:G313),2)</f>
        <v>214.72</v>
      </c>
      <c r="F308" s="12">
        <v>6</v>
      </c>
      <c r="G308" s="13">
        <f>E308*F308</f>
        <v>1288.32</v>
      </c>
    </row>
    <row r="309" spans="1:10" outlineLevel="1" x14ac:dyDescent="0.25">
      <c r="B309" s="25" t="s">
        <v>7</v>
      </c>
      <c r="C309" s="43" t="s">
        <v>8</v>
      </c>
      <c r="D309" s="25" t="s">
        <v>9</v>
      </c>
      <c r="E309" s="42" t="s">
        <v>2</v>
      </c>
      <c r="F309" s="17" t="s">
        <v>3</v>
      </c>
      <c r="G309" s="42" t="s">
        <v>4</v>
      </c>
    </row>
    <row r="310" spans="1:10" outlineLevel="1" x14ac:dyDescent="0.25">
      <c r="B310" s="23" t="s">
        <v>58</v>
      </c>
      <c r="C310" s="45" t="s">
        <v>11</v>
      </c>
      <c r="D310" s="23" t="s">
        <v>63</v>
      </c>
      <c r="E310" s="44">
        <v>29.57</v>
      </c>
      <c r="F310" s="63">
        <v>0.5</v>
      </c>
      <c r="G310" s="44">
        <f>E310*F310</f>
        <v>14.785</v>
      </c>
    </row>
    <row r="311" spans="1:10" outlineLevel="1" x14ac:dyDescent="0.25">
      <c r="B311" s="23" t="s">
        <v>110</v>
      </c>
      <c r="C311" s="45" t="s">
        <v>6</v>
      </c>
      <c r="D311" s="23" t="s">
        <v>111</v>
      </c>
      <c r="E311" s="44">
        <v>4.71</v>
      </c>
      <c r="F311" s="18">
        <v>8</v>
      </c>
      <c r="G311" s="44">
        <f t="shared" ref="G311:G313" si="41">E311*F311</f>
        <v>37.68</v>
      </c>
    </row>
    <row r="312" spans="1:10" ht="42" customHeight="1" outlineLevel="1" x14ac:dyDescent="0.25">
      <c r="B312" s="23" t="s">
        <v>112</v>
      </c>
      <c r="C312" s="45" t="s">
        <v>6</v>
      </c>
      <c r="D312" s="5" t="s">
        <v>113</v>
      </c>
      <c r="E312" s="44">
        <v>161.74</v>
      </c>
      <c r="F312" s="18">
        <v>1</v>
      </c>
      <c r="G312" s="44">
        <f t="shared" si="41"/>
        <v>161.74</v>
      </c>
    </row>
    <row r="313" spans="1:10" outlineLevel="1" x14ac:dyDescent="0.25">
      <c r="B313" s="23" t="s">
        <v>13</v>
      </c>
      <c r="C313" s="45" t="s">
        <v>6</v>
      </c>
      <c r="D313" s="23" t="s">
        <v>21</v>
      </c>
      <c r="E313" s="44">
        <f>SUM(G310)</f>
        <v>14.785</v>
      </c>
      <c r="F313" s="18">
        <v>3.5000000000000003E-2</v>
      </c>
      <c r="G313" s="44">
        <f t="shared" si="41"/>
        <v>0.51747500000000002</v>
      </c>
    </row>
    <row r="314" spans="1:10" s="8" customFormat="1" ht="22.5" x14ac:dyDescent="0.2">
      <c r="B314" s="12" t="s">
        <v>114</v>
      </c>
      <c r="C314" s="12" t="s">
        <v>6</v>
      </c>
      <c r="D314" s="20" t="s">
        <v>115</v>
      </c>
      <c r="E314" s="13">
        <f>ROUND(SUM(G316:G319),2)</f>
        <v>42.94</v>
      </c>
      <c r="F314" s="12">
        <v>7</v>
      </c>
      <c r="G314" s="13">
        <f>E314*F314</f>
        <v>300.58</v>
      </c>
    </row>
    <row r="315" spans="1:10" outlineLevel="1" x14ac:dyDescent="0.25">
      <c r="B315" s="25" t="s">
        <v>7</v>
      </c>
      <c r="C315" s="43" t="s">
        <v>8</v>
      </c>
      <c r="D315" s="25" t="s">
        <v>9</v>
      </c>
      <c r="E315" s="42" t="s">
        <v>2</v>
      </c>
      <c r="F315" s="17" t="s">
        <v>3</v>
      </c>
      <c r="G315" s="42" t="s">
        <v>4</v>
      </c>
    </row>
    <row r="316" spans="1:10" outlineLevel="1" x14ac:dyDescent="0.25">
      <c r="B316" s="23" t="s">
        <v>116</v>
      </c>
      <c r="C316" s="45" t="s">
        <v>11</v>
      </c>
      <c r="D316" s="23" t="s">
        <v>117</v>
      </c>
      <c r="E316" s="44">
        <v>24.65</v>
      </c>
      <c r="F316" s="63">
        <v>0.3</v>
      </c>
      <c r="G316" s="44">
        <f>E316*F316</f>
        <v>7.3949999999999996</v>
      </c>
    </row>
    <row r="317" spans="1:10" outlineLevel="1" x14ac:dyDescent="0.25">
      <c r="B317" s="23" t="s">
        <v>110</v>
      </c>
      <c r="C317" s="45" t="s">
        <v>6</v>
      </c>
      <c r="D317" s="23" t="s">
        <v>111</v>
      </c>
      <c r="E317" s="44">
        <v>4.71</v>
      </c>
      <c r="F317" s="18">
        <v>2</v>
      </c>
      <c r="G317" s="44">
        <f t="shared" ref="G317:G319" si="42">E317*F317</f>
        <v>9.42</v>
      </c>
    </row>
    <row r="318" spans="1:10" ht="22.5" outlineLevel="1" x14ac:dyDescent="0.25">
      <c r="B318" s="23" t="s">
        <v>118</v>
      </c>
      <c r="C318" s="45" t="s">
        <v>6</v>
      </c>
      <c r="D318" s="5" t="s">
        <v>119</v>
      </c>
      <c r="E318" s="44">
        <v>25.87</v>
      </c>
      <c r="F318" s="18">
        <v>1</v>
      </c>
      <c r="G318" s="44">
        <f t="shared" si="42"/>
        <v>25.87</v>
      </c>
    </row>
    <row r="319" spans="1:10" outlineLevel="1" x14ac:dyDescent="0.25">
      <c r="B319" s="23" t="s">
        <v>13</v>
      </c>
      <c r="C319" s="45" t="s">
        <v>6</v>
      </c>
      <c r="D319" s="23" t="s">
        <v>21</v>
      </c>
      <c r="E319" s="44">
        <f>SUM(G316)</f>
        <v>7.3949999999999996</v>
      </c>
      <c r="F319" s="18">
        <v>3.5000000000000003E-2</v>
      </c>
      <c r="G319" s="44">
        <f t="shared" si="42"/>
        <v>0.25882500000000003</v>
      </c>
    </row>
    <row r="320" spans="1:10" s="8" customFormat="1" ht="45" x14ac:dyDescent="0.2">
      <c r="B320" s="12" t="s">
        <v>120</v>
      </c>
      <c r="C320" s="12" t="s">
        <v>27</v>
      </c>
      <c r="D320" s="20" t="s">
        <v>121</v>
      </c>
      <c r="E320" s="13">
        <f>ROUND(SUM(G322:G324),2)</f>
        <v>5.54</v>
      </c>
      <c r="F320" s="12">
        <v>170</v>
      </c>
      <c r="G320" s="13">
        <f>E320*F320</f>
        <v>941.8</v>
      </c>
    </row>
    <row r="321" spans="1:8" outlineLevel="1" x14ac:dyDescent="0.25">
      <c r="B321" s="25" t="s">
        <v>7</v>
      </c>
      <c r="C321" s="43" t="s">
        <v>8</v>
      </c>
      <c r="D321" s="25" t="s">
        <v>9</v>
      </c>
      <c r="E321" s="42" t="s">
        <v>2</v>
      </c>
      <c r="F321" s="17" t="s">
        <v>3</v>
      </c>
      <c r="G321" s="42" t="s">
        <v>4</v>
      </c>
    </row>
    <row r="322" spans="1:8" outlineLevel="1" x14ac:dyDescent="0.25">
      <c r="B322" s="23" t="s">
        <v>58</v>
      </c>
      <c r="C322" s="45" t="s">
        <v>11</v>
      </c>
      <c r="D322" s="23" t="s">
        <v>63</v>
      </c>
      <c r="E322" s="44">
        <v>29.57</v>
      </c>
      <c r="F322" s="63">
        <v>0.03</v>
      </c>
      <c r="G322" s="44">
        <f>E322*F322</f>
        <v>0.8871</v>
      </c>
    </row>
    <row r="323" spans="1:8" ht="22.5" outlineLevel="1" x14ac:dyDescent="0.25">
      <c r="B323" s="23" t="s">
        <v>122</v>
      </c>
      <c r="C323" s="45" t="s">
        <v>6</v>
      </c>
      <c r="D323" s="5" t="s">
        <v>123</v>
      </c>
      <c r="E323" s="44">
        <v>4.4000000000000004</v>
      </c>
      <c r="F323" s="18">
        <v>1.05</v>
      </c>
      <c r="G323" s="44">
        <f t="shared" ref="G323:G324" si="43">E323*F323</f>
        <v>4.620000000000001</v>
      </c>
    </row>
    <row r="324" spans="1:8" outlineLevel="1" x14ac:dyDescent="0.25">
      <c r="B324" s="23" t="s">
        <v>13</v>
      </c>
      <c r="C324" s="45" t="s">
        <v>6</v>
      </c>
      <c r="D324" s="23" t="s">
        <v>21</v>
      </c>
      <c r="E324" s="44">
        <f>SUM(G322)</f>
        <v>0.8871</v>
      </c>
      <c r="F324" s="18">
        <v>3.5000000000000003E-2</v>
      </c>
      <c r="G324" s="44">
        <f t="shared" si="43"/>
        <v>3.1048500000000003E-2</v>
      </c>
    </row>
    <row r="325" spans="1:8" ht="22.5" customHeight="1" x14ac:dyDescent="0.25">
      <c r="B325" s="67" t="s">
        <v>54</v>
      </c>
      <c r="C325" s="67"/>
      <c r="D325" s="67"/>
      <c r="E325" s="67"/>
      <c r="F325" s="67"/>
      <c r="G325" s="11">
        <f>G320+G314+G308+G307</f>
        <v>5956.23</v>
      </c>
    </row>
    <row r="326" spans="1:8" s="3" customFormat="1" x14ac:dyDescent="0.25">
      <c r="B326" s="66" t="s">
        <v>91</v>
      </c>
      <c r="C326" s="66"/>
      <c r="D326" s="66"/>
      <c r="E326" s="66"/>
      <c r="F326" s="66"/>
      <c r="G326" s="66"/>
    </row>
    <row r="327" spans="1:8" s="6" customFormat="1" ht="44.1" customHeight="1" x14ac:dyDescent="0.25">
      <c r="A327" s="7"/>
      <c r="B327" s="12" t="s">
        <v>55</v>
      </c>
      <c r="C327" s="12" t="s">
        <v>6</v>
      </c>
      <c r="D327" s="20" t="s">
        <v>101</v>
      </c>
      <c r="E327" s="13">
        <v>2500</v>
      </c>
      <c r="F327" s="12">
        <v>1</v>
      </c>
      <c r="G327" s="13">
        <f>E327*F327</f>
        <v>2500</v>
      </c>
    </row>
    <row r="328" spans="1:8" s="6" customFormat="1" ht="44.1" customHeight="1" x14ac:dyDescent="0.25">
      <c r="A328" s="7"/>
      <c r="B328" s="12" t="s">
        <v>150</v>
      </c>
      <c r="C328" s="12" t="s">
        <v>6</v>
      </c>
      <c r="D328" s="20" t="s">
        <v>172</v>
      </c>
      <c r="E328" s="13">
        <v>350</v>
      </c>
      <c r="F328" s="12">
        <v>1</v>
      </c>
      <c r="G328" s="13">
        <f>E328*F328</f>
        <v>350</v>
      </c>
      <c r="H328"/>
    </row>
    <row r="329" spans="1:8" ht="22.5" customHeight="1" x14ac:dyDescent="0.25">
      <c r="B329" s="67" t="s">
        <v>92</v>
      </c>
      <c r="C329" s="67"/>
      <c r="D329" s="67"/>
      <c r="E329" s="67"/>
      <c r="F329" s="67"/>
      <c r="G329" s="11">
        <f>SUM(G327:G328)</f>
        <v>2850</v>
      </c>
    </row>
    <row r="330" spans="1:8" s="3" customFormat="1" x14ac:dyDescent="0.25">
      <c r="B330" s="66" t="s">
        <v>107</v>
      </c>
      <c r="C330" s="66"/>
      <c r="D330" s="66"/>
      <c r="E330" s="66"/>
      <c r="F330" s="66"/>
      <c r="G330" s="66"/>
    </row>
    <row r="331" spans="1:8" s="6" customFormat="1" ht="54" customHeight="1" x14ac:dyDescent="0.25">
      <c r="A331" s="8"/>
      <c r="B331" s="12" t="s">
        <v>151</v>
      </c>
      <c r="C331" s="12" t="s">
        <v>6</v>
      </c>
      <c r="D331" s="20" t="s">
        <v>209</v>
      </c>
      <c r="E331" s="13">
        <f>ROUND(SUM(G333:G336),2)</f>
        <v>786.93</v>
      </c>
      <c r="F331" s="12">
        <v>1</v>
      </c>
      <c r="G331" s="13">
        <f>E331*F331</f>
        <v>786.93</v>
      </c>
    </row>
    <row r="332" spans="1:8" s="6" customFormat="1" outlineLevel="1" x14ac:dyDescent="0.25">
      <c r="A332" s="8"/>
      <c r="B332" s="14" t="s">
        <v>7</v>
      </c>
      <c r="C332" s="14" t="s">
        <v>41</v>
      </c>
      <c r="D332" s="15" t="s">
        <v>9</v>
      </c>
      <c r="E332" s="14" t="s">
        <v>2</v>
      </c>
      <c r="F332" s="14" t="s">
        <v>3</v>
      </c>
      <c r="G332" s="14" t="s">
        <v>4</v>
      </c>
    </row>
    <row r="333" spans="1:8" s="6" customFormat="1" outlineLevel="1" x14ac:dyDescent="0.25">
      <c r="A333" s="8"/>
      <c r="B333" s="9" t="s">
        <v>10</v>
      </c>
      <c r="C333" s="40" t="s">
        <v>11</v>
      </c>
      <c r="D333" s="9" t="s">
        <v>12</v>
      </c>
      <c r="E333" s="51">
        <v>29.57</v>
      </c>
      <c r="F333" s="40">
        <v>0.2</v>
      </c>
      <c r="G333" s="41">
        <f>E333*F333</f>
        <v>5.9140000000000006</v>
      </c>
    </row>
    <row r="334" spans="1:8" s="6" customFormat="1" outlineLevel="1" x14ac:dyDescent="0.25">
      <c r="A334" s="8"/>
      <c r="B334" s="9" t="s">
        <v>13</v>
      </c>
      <c r="C334" s="40" t="s">
        <v>11</v>
      </c>
      <c r="D334" s="9" t="s">
        <v>14</v>
      </c>
      <c r="E334" s="51">
        <v>25.36</v>
      </c>
      <c r="F334" s="40">
        <v>0.2</v>
      </c>
      <c r="G334" s="41">
        <f t="shared" ref="G334:G336" si="44">E334*F334</f>
        <v>5.0720000000000001</v>
      </c>
    </row>
    <row r="335" spans="1:8" s="6" customFormat="1" ht="48.95" customHeight="1" outlineLevel="1" x14ac:dyDescent="0.25">
      <c r="A335" s="8"/>
      <c r="B335" s="9" t="s">
        <v>152</v>
      </c>
      <c r="C335" s="40" t="s">
        <v>6</v>
      </c>
      <c r="D335" s="9" t="s">
        <v>210</v>
      </c>
      <c r="E335" s="41">
        <v>775.78</v>
      </c>
      <c r="F335" s="40">
        <v>1</v>
      </c>
      <c r="G335" s="41">
        <f t="shared" si="44"/>
        <v>775.78</v>
      </c>
    </row>
    <row r="336" spans="1:8" s="6" customFormat="1" outlineLevel="1" x14ac:dyDescent="0.25">
      <c r="A336" s="8"/>
      <c r="B336" s="9" t="s">
        <v>19</v>
      </c>
      <c r="C336" s="40" t="s">
        <v>20</v>
      </c>
      <c r="D336" s="9" t="s">
        <v>74</v>
      </c>
      <c r="E336" s="41">
        <f>SUM(G333:G334)</f>
        <v>10.986000000000001</v>
      </c>
      <c r="F336" s="40">
        <v>1.4999999999999999E-2</v>
      </c>
      <c r="G336" s="41">
        <f t="shared" si="44"/>
        <v>0.16478999999999999</v>
      </c>
    </row>
    <row r="337" spans="1:8" s="6" customFormat="1" ht="33" customHeight="1" x14ac:dyDescent="0.25">
      <c r="A337" s="8"/>
      <c r="B337" s="12" t="s">
        <v>64</v>
      </c>
      <c r="C337" s="12" t="s">
        <v>6</v>
      </c>
      <c r="D337" s="20" t="s">
        <v>61</v>
      </c>
      <c r="E337" s="13">
        <f>ROUND(SUM(G339:G342),2)</f>
        <v>226.69</v>
      </c>
      <c r="F337" s="12">
        <v>1</v>
      </c>
      <c r="G337" s="13">
        <f>E337*F337</f>
        <v>226.69</v>
      </c>
    </row>
    <row r="338" spans="1:8" s="6" customFormat="1" outlineLevel="1" x14ac:dyDescent="0.25">
      <c r="A338" s="8"/>
      <c r="B338" s="14" t="s">
        <v>7</v>
      </c>
      <c r="C338" s="14" t="s">
        <v>41</v>
      </c>
      <c r="D338" s="15" t="s">
        <v>9</v>
      </c>
      <c r="E338" s="14" t="s">
        <v>2</v>
      </c>
      <c r="F338" s="14" t="s">
        <v>3</v>
      </c>
      <c r="G338" s="14" t="s">
        <v>4</v>
      </c>
    </row>
    <row r="339" spans="1:8" s="6" customFormat="1" outlineLevel="1" x14ac:dyDescent="0.25">
      <c r="A339" s="8"/>
      <c r="B339" s="9" t="s">
        <v>10</v>
      </c>
      <c r="C339" s="40" t="s">
        <v>11</v>
      </c>
      <c r="D339" s="9" t="s">
        <v>76</v>
      </c>
      <c r="E339" s="51">
        <v>29.57</v>
      </c>
      <c r="F339" s="40">
        <v>1</v>
      </c>
      <c r="G339" s="41">
        <f>E339*F339</f>
        <v>29.57</v>
      </c>
    </row>
    <row r="340" spans="1:8" s="6" customFormat="1" outlineLevel="1" x14ac:dyDescent="0.25">
      <c r="A340" s="8"/>
      <c r="B340" s="9" t="s">
        <v>13</v>
      </c>
      <c r="C340" s="40" t="s">
        <v>11</v>
      </c>
      <c r="D340" s="9" t="s">
        <v>14</v>
      </c>
      <c r="E340" s="51">
        <v>25.36</v>
      </c>
      <c r="F340" s="40">
        <v>0.5</v>
      </c>
      <c r="G340" s="41">
        <f>E340*F340</f>
        <v>12.68</v>
      </c>
    </row>
    <row r="341" spans="1:8" s="6" customFormat="1" outlineLevel="1" x14ac:dyDescent="0.25">
      <c r="A341" s="8"/>
      <c r="B341" s="9" t="s">
        <v>65</v>
      </c>
      <c r="C341" s="40" t="s">
        <v>6</v>
      </c>
      <c r="D341" s="9" t="s">
        <v>62</v>
      </c>
      <c r="E341" s="41">
        <v>184</v>
      </c>
      <c r="F341" s="40">
        <v>1</v>
      </c>
      <c r="G341" s="41">
        <f>E341*F341</f>
        <v>184</v>
      </c>
    </row>
    <row r="342" spans="1:8" s="6" customFormat="1" outlineLevel="1" x14ac:dyDescent="0.25">
      <c r="A342" s="8"/>
      <c r="B342" s="9" t="s">
        <v>19</v>
      </c>
      <c r="C342" s="40" t="s">
        <v>20</v>
      </c>
      <c r="D342" s="9" t="s">
        <v>21</v>
      </c>
      <c r="E342" s="41">
        <f>SUM(G339)</f>
        <v>29.57</v>
      </c>
      <c r="F342" s="40">
        <v>1.4999999999999999E-2</v>
      </c>
      <c r="G342" s="41">
        <f>E342*F342</f>
        <v>0.44355</v>
      </c>
    </row>
    <row r="343" spans="1:8" s="6" customFormat="1" ht="33" customHeight="1" x14ac:dyDescent="0.25">
      <c r="A343" s="8"/>
      <c r="B343" s="12" t="s">
        <v>68</v>
      </c>
      <c r="C343" s="12" t="s">
        <v>6</v>
      </c>
      <c r="D343" s="20" t="s">
        <v>69</v>
      </c>
      <c r="E343" s="13">
        <f>ROUND(SUM(G345:G349),2)</f>
        <v>263.16000000000003</v>
      </c>
      <c r="F343" s="12">
        <v>1</v>
      </c>
      <c r="G343" s="13">
        <f>E343*F343</f>
        <v>263.16000000000003</v>
      </c>
    </row>
    <row r="344" spans="1:8" s="6" customFormat="1" outlineLevel="1" x14ac:dyDescent="0.25">
      <c r="A344" s="8"/>
      <c r="B344" s="14" t="s">
        <v>7</v>
      </c>
      <c r="C344" s="14" t="s">
        <v>41</v>
      </c>
      <c r="D344" s="15" t="s">
        <v>9</v>
      </c>
      <c r="E344" s="14" t="s">
        <v>2</v>
      </c>
      <c r="F344" s="14" t="s">
        <v>3</v>
      </c>
      <c r="G344" s="14" t="s">
        <v>4</v>
      </c>
    </row>
    <row r="345" spans="1:8" s="6" customFormat="1" outlineLevel="1" x14ac:dyDescent="0.25">
      <c r="A345" s="8"/>
      <c r="B345" s="9" t="s">
        <v>10</v>
      </c>
      <c r="C345" s="40" t="s">
        <v>11</v>
      </c>
      <c r="D345" s="9" t="s">
        <v>12</v>
      </c>
      <c r="E345" s="41">
        <v>29.57</v>
      </c>
      <c r="F345" s="40">
        <v>0.33</v>
      </c>
      <c r="G345" s="41">
        <f t="shared" ref="G345:G350" si="45">E345*F345</f>
        <v>9.7581000000000007</v>
      </c>
    </row>
    <row r="346" spans="1:8" s="6" customFormat="1" outlineLevel="1" x14ac:dyDescent="0.25">
      <c r="A346" s="8"/>
      <c r="B346" s="9" t="s">
        <v>13</v>
      </c>
      <c r="C346" s="40" t="s">
        <v>11</v>
      </c>
      <c r="D346" s="9" t="s">
        <v>14</v>
      </c>
      <c r="E346" s="41">
        <v>25.36</v>
      </c>
      <c r="F346" s="40">
        <v>0.33</v>
      </c>
      <c r="G346" s="41">
        <f t="shared" si="45"/>
        <v>8.3688000000000002</v>
      </c>
    </row>
    <row r="347" spans="1:8" s="6" customFormat="1" outlineLevel="1" x14ac:dyDescent="0.25">
      <c r="A347" s="8"/>
      <c r="B347" s="9" t="s">
        <v>70</v>
      </c>
      <c r="C347" s="40" t="s">
        <v>6</v>
      </c>
      <c r="D347" s="9" t="s">
        <v>71</v>
      </c>
      <c r="E347" s="41">
        <v>239.8</v>
      </c>
      <c r="F347" s="40">
        <v>1</v>
      </c>
      <c r="G347" s="41">
        <f t="shared" si="45"/>
        <v>239.8</v>
      </c>
    </row>
    <row r="348" spans="1:8" s="6" customFormat="1" outlineLevel="1" x14ac:dyDescent="0.25">
      <c r="A348" s="8"/>
      <c r="B348" s="9" t="s">
        <v>72</v>
      </c>
      <c r="C348" s="40" t="s">
        <v>6</v>
      </c>
      <c r="D348" s="9" t="s">
        <v>73</v>
      </c>
      <c r="E348" s="41">
        <v>4.96</v>
      </c>
      <c r="F348" s="40">
        <v>1</v>
      </c>
      <c r="G348" s="41">
        <f t="shared" si="45"/>
        <v>4.96</v>
      </c>
    </row>
    <row r="349" spans="1:8" s="6" customFormat="1" outlineLevel="1" x14ac:dyDescent="0.25">
      <c r="A349" s="8"/>
      <c r="B349" s="9" t="s">
        <v>19</v>
      </c>
      <c r="C349" s="40" t="s">
        <v>20</v>
      </c>
      <c r="D349" s="9" t="s">
        <v>21</v>
      </c>
      <c r="E349" s="41">
        <f>SUM(G345:G346)</f>
        <v>18.126899999999999</v>
      </c>
      <c r="F349" s="40">
        <v>1.4999999999999999E-2</v>
      </c>
      <c r="G349" s="41">
        <f t="shared" si="45"/>
        <v>0.27190349999999996</v>
      </c>
    </row>
    <row r="350" spans="1:8" s="6" customFormat="1" ht="33" customHeight="1" x14ac:dyDescent="0.25">
      <c r="A350" s="8"/>
      <c r="B350" s="12" t="s">
        <v>66</v>
      </c>
      <c r="C350" s="12" t="s">
        <v>27</v>
      </c>
      <c r="D350" s="20" t="s">
        <v>57</v>
      </c>
      <c r="E350" s="13">
        <f>ROUND(SUM(G352:G355),2)</f>
        <v>3.97</v>
      </c>
      <c r="F350" s="12">
        <v>10</v>
      </c>
      <c r="G350" s="13">
        <f t="shared" si="45"/>
        <v>39.700000000000003</v>
      </c>
    </row>
    <row r="351" spans="1:8" ht="14.1" customHeight="1" outlineLevel="1" x14ac:dyDescent="0.25">
      <c r="A351" s="26"/>
      <c r="B351" s="21" t="s">
        <v>7</v>
      </c>
      <c r="C351" s="17" t="s">
        <v>41</v>
      </c>
      <c r="D351" s="27" t="s">
        <v>9</v>
      </c>
      <c r="E351" s="17" t="s">
        <v>2</v>
      </c>
      <c r="F351" s="17" t="s">
        <v>3</v>
      </c>
      <c r="G351" s="17" t="s">
        <v>4</v>
      </c>
      <c r="H351" s="2"/>
    </row>
    <row r="352" spans="1:8" outlineLevel="1" x14ac:dyDescent="0.25">
      <c r="A352" s="26"/>
      <c r="B352" s="5" t="s">
        <v>58</v>
      </c>
      <c r="C352" s="18" t="s">
        <v>11</v>
      </c>
      <c r="D352" s="9" t="s">
        <v>12</v>
      </c>
      <c r="E352" s="51">
        <v>29.57</v>
      </c>
      <c r="F352" s="18">
        <v>0.03</v>
      </c>
      <c r="G352" s="11">
        <f>E352*F352</f>
        <v>0.8871</v>
      </c>
    </row>
    <row r="353" spans="1:9" outlineLevel="1" x14ac:dyDescent="0.25">
      <c r="A353" s="26"/>
      <c r="B353" s="5" t="s">
        <v>59</v>
      </c>
      <c r="C353" s="18" t="s">
        <v>11</v>
      </c>
      <c r="D353" s="9" t="s">
        <v>14</v>
      </c>
      <c r="E353" s="51">
        <v>25.36</v>
      </c>
      <c r="F353" s="18">
        <v>0.03</v>
      </c>
      <c r="G353" s="11">
        <f>E353*F353</f>
        <v>0.76079999999999992</v>
      </c>
    </row>
    <row r="354" spans="1:9" ht="23.25" customHeight="1" outlineLevel="1" x14ac:dyDescent="0.25">
      <c r="A354" s="26"/>
      <c r="B354" s="5" t="s">
        <v>67</v>
      </c>
      <c r="C354" s="18" t="s">
        <v>27</v>
      </c>
      <c r="D354" s="4" t="s">
        <v>60</v>
      </c>
      <c r="E354" s="24">
        <v>2.2999999999999998</v>
      </c>
      <c r="F354" s="18">
        <v>1</v>
      </c>
      <c r="G354" s="11">
        <f>E354*F354</f>
        <v>2.2999999999999998</v>
      </c>
    </row>
    <row r="355" spans="1:9" outlineLevel="1" x14ac:dyDescent="0.25">
      <c r="A355" s="26"/>
      <c r="B355" s="9" t="s">
        <v>19</v>
      </c>
      <c r="C355" s="19" t="s">
        <v>20</v>
      </c>
      <c r="D355" s="28" t="s">
        <v>21</v>
      </c>
      <c r="E355" s="24">
        <f>SUM(G352:G353)</f>
        <v>1.6478999999999999</v>
      </c>
      <c r="F355" s="19">
        <v>1.4999999999999999E-2</v>
      </c>
      <c r="G355" s="11">
        <f>E355*F355</f>
        <v>2.4718499999999997E-2</v>
      </c>
    </row>
    <row r="356" spans="1:9" s="1" customFormat="1" ht="63.95" customHeight="1" x14ac:dyDescent="0.25">
      <c r="A356" s="26"/>
      <c r="B356" s="10" t="s">
        <v>153</v>
      </c>
      <c r="C356" s="10" t="s">
        <v>27</v>
      </c>
      <c r="D356" s="54" t="s">
        <v>154</v>
      </c>
      <c r="E356" s="11">
        <f>ROUND(SUM(G358:G361),2)</f>
        <v>1.61</v>
      </c>
      <c r="F356" s="10">
        <v>10</v>
      </c>
      <c r="G356" s="11">
        <f>E356*F356</f>
        <v>16.100000000000001</v>
      </c>
    </row>
    <row r="357" spans="1:9" ht="14.1" customHeight="1" outlineLevel="1" x14ac:dyDescent="0.25">
      <c r="A357" s="26"/>
      <c r="B357" s="21" t="s">
        <v>7</v>
      </c>
      <c r="C357" s="17" t="s">
        <v>41</v>
      </c>
      <c r="D357" s="27" t="s">
        <v>9</v>
      </c>
      <c r="E357" s="17" t="s">
        <v>2</v>
      </c>
      <c r="F357" s="17" t="s">
        <v>3</v>
      </c>
      <c r="G357" s="17" t="s">
        <v>4</v>
      </c>
      <c r="H357" s="2"/>
    </row>
    <row r="358" spans="1:9" outlineLevel="1" x14ac:dyDescent="0.25">
      <c r="A358" s="26"/>
      <c r="B358" s="5" t="s">
        <v>58</v>
      </c>
      <c r="C358" s="18" t="s">
        <v>11</v>
      </c>
      <c r="D358" s="9" t="s">
        <v>12</v>
      </c>
      <c r="E358" s="51">
        <v>29.57</v>
      </c>
      <c r="F358" s="18">
        <v>1.6E-2</v>
      </c>
      <c r="G358" s="11">
        <f>E358*F358</f>
        <v>0.47312000000000004</v>
      </c>
    </row>
    <row r="359" spans="1:9" outlineLevel="1" x14ac:dyDescent="0.25">
      <c r="A359" s="26"/>
      <c r="B359" s="5" t="s">
        <v>59</v>
      </c>
      <c r="C359" s="18" t="s">
        <v>11</v>
      </c>
      <c r="D359" s="9" t="s">
        <v>14</v>
      </c>
      <c r="E359" s="51">
        <v>25.36</v>
      </c>
      <c r="F359" s="18">
        <v>0.02</v>
      </c>
      <c r="G359" s="11">
        <f t="shared" ref="G359:G361" si="46">E359*F359</f>
        <v>0.50719999999999998</v>
      </c>
    </row>
    <row r="360" spans="1:9" ht="51" customHeight="1" outlineLevel="1" x14ac:dyDescent="0.25">
      <c r="A360" s="26"/>
      <c r="B360" s="5" t="s">
        <v>155</v>
      </c>
      <c r="C360" s="18" t="s">
        <v>27</v>
      </c>
      <c r="D360" s="4" t="s">
        <v>156</v>
      </c>
      <c r="E360" s="24">
        <v>0.6</v>
      </c>
      <c r="F360" s="18">
        <v>1.02</v>
      </c>
      <c r="G360" s="11">
        <f t="shared" si="46"/>
        <v>0.61199999999999999</v>
      </c>
    </row>
    <row r="361" spans="1:9" outlineLevel="1" x14ac:dyDescent="0.25">
      <c r="A361" s="26"/>
      <c r="B361" s="9" t="s">
        <v>19</v>
      </c>
      <c r="C361" s="19" t="s">
        <v>20</v>
      </c>
      <c r="D361" s="28" t="s">
        <v>21</v>
      </c>
      <c r="E361" s="24">
        <f>SUM(G358:G359)</f>
        <v>0.98032000000000008</v>
      </c>
      <c r="F361" s="19">
        <v>1.4999999999999999E-2</v>
      </c>
      <c r="G361" s="11">
        <f t="shared" si="46"/>
        <v>1.4704800000000001E-2</v>
      </c>
    </row>
    <row r="362" spans="1:9" ht="22.5" customHeight="1" x14ac:dyDescent="0.25">
      <c r="B362" s="67" t="s">
        <v>86</v>
      </c>
      <c r="C362" s="67"/>
      <c r="D362" s="67"/>
      <c r="E362" s="67"/>
      <c r="F362" s="67"/>
      <c r="G362" s="50">
        <f>G356+G350+G343+G337+G331</f>
        <v>1332.58</v>
      </c>
    </row>
    <row r="363" spans="1:9" ht="24" customHeight="1" x14ac:dyDescent="0.25">
      <c r="B363" s="64" t="s">
        <v>166</v>
      </c>
      <c r="C363" s="64"/>
      <c r="D363" s="64"/>
      <c r="E363" s="64"/>
      <c r="F363" s="64"/>
      <c r="G363" s="11">
        <f>G362+G329+G325+G305</f>
        <v>93327.9094625</v>
      </c>
      <c r="H363" s="2"/>
      <c r="I363" s="62"/>
    </row>
    <row r="364" spans="1:9" ht="18.75" customHeight="1" x14ac:dyDescent="0.25">
      <c r="B364" s="65" t="s">
        <v>179</v>
      </c>
      <c r="C364" s="65"/>
      <c r="D364" s="65"/>
      <c r="E364" s="65"/>
      <c r="F364" s="65"/>
      <c r="G364" s="24">
        <f>ROUND(G363*0.13,2)</f>
        <v>12132.63</v>
      </c>
      <c r="H364" s="2"/>
      <c r="I364" s="2"/>
    </row>
    <row r="365" spans="1:9" ht="18.75" customHeight="1" x14ac:dyDescent="0.25">
      <c r="B365" s="65" t="s">
        <v>180</v>
      </c>
      <c r="C365" s="65"/>
      <c r="D365" s="65"/>
      <c r="E365" s="65"/>
      <c r="F365" s="65"/>
      <c r="G365" s="24">
        <f>ROUND(G363*0.06,2)</f>
        <v>5599.67</v>
      </c>
      <c r="H365" s="2"/>
      <c r="I365" s="62"/>
    </row>
    <row r="366" spans="1:9" ht="24" customHeight="1" x14ac:dyDescent="0.25">
      <c r="B366" s="64" t="s">
        <v>171</v>
      </c>
      <c r="C366" s="64"/>
      <c r="D366" s="64"/>
      <c r="E366" s="64"/>
      <c r="F366" s="64"/>
      <c r="G366" s="11">
        <f>G363+G364+G365</f>
        <v>111060.2094625</v>
      </c>
      <c r="H366" s="2"/>
      <c r="I366" s="62"/>
    </row>
    <row r="367" spans="1:9" ht="18.75" customHeight="1" x14ac:dyDescent="0.25">
      <c r="B367" s="65" t="s">
        <v>56</v>
      </c>
      <c r="C367" s="65"/>
      <c r="D367" s="65"/>
      <c r="E367" s="65"/>
      <c r="F367" s="65"/>
      <c r="G367" s="24">
        <f>ROUND(G366*0.21,2)</f>
        <v>23322.639999999999</v>
      </c>
      <c r="H367" s="2"/>
    </row>
    <row r="368" spans="1:9" ht="24" customHeight="1" x14ac:dyDescent="0.25">
      <c r="B368" s="64" t="s">
        <v>181</v>
      </c>
      <c r="C368" s="64"/>
      <c r="D368" s="64"/>
      <c r="E368" s="64"/>
      <c r="F368" s="64"/>
      <c r="G368" s="11">
        <f>G366+G367</f>
        <v>134382.84946250002</v>
      </c>
      <c r="H368" s="2"/>
    </row>
    <row r="369" spans="7:8" x14ac:dyDescent="0.25">
      <c r="G369" s="49"/>
    </row>
    <row r="370" spans="7:8" x14ac:dyDescent="0.25">
      <c r="H370" s="2"/>
    </row>
  </sheetData>
  <mergeCells count="26">
    <mergeCell ref="B178:D178"/>
    <mergeCell ref="B363:F363"/>
    <mergeCell ref="B304:F304"/>
    <mergeCell ref="B362:F362"/>
    <mergeCell ref="B330:G330"/>
    <mergeCell ref="B305:F305"/>
    <mergeCell ref="B306:G306"/>
    <mergeCell ref="B325:F325"/>
    <mergeCell ref="B326:G326"/>
    <mergeCell ref="B329:F329"/>
    <mergeCell ref="B212:D212"/>
    <mergeCell ref="B211:F211"/>
    <mergeCell ref="B2:G2"/>
    <mergeCell ref="B19:F19"/>
    <mergeCell ref="B89:F89"/>
    <mergeCell ref="B112:F112"/>
    <mergeCell ref="B177:F177"/>
    <mergeCell ref="B113:D113"/>
    <mergeCell ref="B90:D90"/>
    <mergeCell ref="B20:D20"/>
    <mergeCell ref="B3:D3"/>
    <mergeCell ref="B368:F368"/>
    <mergeCell ref="B364:F364"/>
    <mergeCell ref="B365:F365"/>
    <mergeCell ref="B366:F366"/>
    <mergeCell ref="B367:F367"/>
  </mergeCells>
  <printOptions horizontalCentered="1"/>
  <pageMargins left="0.70866141732283472" right="0.70866141732283472" top="0.74803149606299213" bottom="0.74803149606299213" header="0.31496062992125984" footer="0.31496062992125984"/>
  <pageSetup paperSize="9" scale="10" orientation="portrait" horizontalDpi="300" verticalDpi="300" r:id="rId1"/>
  <ignoredErrors>
    <ignoredError sqref="G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zoomScale="140" zoomScaleNormal="140" workbookViewId="0">
      <selection activeCell="E18" sqref="E18"/>
    </sheetView>
  </sheetViews>
  <sheetFormatPr baseColWidth="10" defaultRowHeight="15" x14ac:dyDescent="0.25"/>
  <cols>
    <col min="1" max="1" width="52" customWidth="1"/>
    <col min="2" max="2" width="29.28515625" style="38" customWidth="1"/>
  </cols>
  <sheetData>
    <row r="2" spans="1:2" ht="15.75" thickBot="1" x14ac:dyDescent="0.3">
      <c r="A2" s="58" t="s">
        <v>171</v>
      </c>
      <c r="B2" s="59"/>
    </row>
    <row r="3" spans="1:2" ht="8.1" customHeight="1" x14ac:dyDescent="0.25">
      <c r="A3" s="33"/>
      <c r="B3" s="34"/>
    </row>
    <row r="4" spans="1:2" x14ac:dyDescent="0.25">
      <c r="A4" s="32" t="s">
        <v>0</v>
      </c>
      <c r="B4" s="35">
        <f>SUM(B5:B10)</f>
        <v>83189.099462499988</v>
      </c>
    </row>
    <row r="5" spans="1:2" x14ac:dyDescent="0.25">
      <c r="A5" s="36" t="s">
        <v>1</v>
      </c>
      <c r="B5" s="37">
        <f>pressupost!G19</f>
        <v>54574.264000000003</v>
      </c>
    </row>
    <row r="6" spans="1:2" x14ac:dyDescent="0.25">
      <c r="A6" s="36" t="s">
        <v>25</v>
      </c>
      <c r="B6" s="37">
        <f>pressupost!G89</f>
        <v>14314.72</v>
      </c>
    </row>
    <row r="7" spans="1:2" x14ac:dyDescent="0.25">
      <c r="A7" s="36" t="s">
        <v>32</v>
      </c>
      <c r="B7" s="37">
        <f>pressupost!G112</f>
        <v>2037.15</v>
      </c>
    </row>
    <row r="8" spans="1:2" x14ac:dyDescent="0.25">
      <c r="A8" s="36" t="s">
        <v>43</v>
      </c>
      <c r="B8" s="37">
        <f>pressupost!G177</f>
        <v>7123.78</v>
      </c>
    </row>
    <row r="9" spans="1:2" x14ac:dyDescent="0.25">
      <c r="A9" s="36" t="s">
        <v>50</v>
      </c>
      <c r="B9" s="37">
        <f>pressupost!G211</f>
        <v>1303.6354624999999</v>
      </c>
    </row>
    <row r="10" spans="1:2" x14ac:dyDescent="0.25">
      <c r="A10" s="36" t="s">
        <v>256</v>
      </c>
      <c r="B10" s="37">
        <f>pressupost!G304</f>
        <v>3835.55</v>
      </c>
    </row>
    <row r="11" spans="1:2" x14ac:dyDescent="0.25">
      <c r="A11" s="32" t="s">
        <v>75</v>
      </c>
      <c r="B11" s="35">
        <f>pressupost!G325</f>
        <v>5956.23</v>
      </c>
    </row>
    <row r="12" spans="1:2" x14ac:dyDescent="0.25">
      <c r="A12" s="32" t="s">
        <v>91</v>
      </c>
      <c r="B12" s="35">
        <f>pressupost!G329</f>
        <v>2850</v>
      </c>
    </row>
    <row r="13" spans="1:2" x14ac:dyDescent="0.25">
      <c r="A13" s="32" t="s">
        <v>106</v>
      </c>
      <c r="B13" s="35">
        <f>pressupost!G362</f>
        <v>1332.58</v>
      </c>
    </row>
    <row r="14" spans="1:2" ht="6.95" customHeight="1" x14ac:dyDescent="0.25">
      <c r="A14" s="60"/>
      <c r="B14" s="61"/>
    </row>
    <row r="15" spans="1:2" x14ac:dyDescent="0.25">
      <c r="A15" s="32" t="s">
        <v>166</v>
      </c>
      <c r="B15" s="35">
        <f>B13+B12+B11+B4</f>
        <v>93327.909462499985</v>
      </c>
    </row>
    <row r="16" spans="1:2" x14ac:dyDescent="0.25">
      <c r="A16" s="36" t="s">
        <v>167</v>
      </c>
      <c r="B16" s="37">
        <f>ROUND(B15*0.13,2)</f>
        <v>12132.63</v>
      </c>
    </row>
    <row r="17" spans="1:2" x14ac:dyDescent="0.25">
      <c r="A17" s="36" t="s">
        <v>168</v>
      </c>
      <c r="B17" s="37">
        <f>ROUND(B15*0.06,2)</f>
        <v>5599.67</v>
      </c>
    </row>
    <row r="18" spans="1:2" x14ac:dyDescent="0.25">
      <c r="A18" s="32" t="s">
        <v>170</v>
      </c>
      <c r="B18" s="35">
        <f>B15+B16+B17</f>
        <v>111060.20946249999</v>
      </c>
    </row>
    <row r="19" spans="1:2" x14ac:dyDescent="0.25">
      <c r="A19" s="36" t="s">
        <v>56</v>
      </c>
      <c r="B19" s="37">
        <f>B18*0.21</f>
        <v>23322.643987124997</v>
      </c>
    </row>
    <row r="20" spans="1:2" x14ac:dyDescent="0.25">
      <c r="A20" s="32" t="s">
        <v>169</v>
      </c>
      <c r="B20" s="35">
        <f>B18+B19</f>
        <v>134382.85344962499</v>
      </c>
    </row>
    <row r="21" spans="1:2" x14ac:dyDescent="0.25">
      <c r="A21" s="32"/>
      <c r="B21" s="35"/>
    </row>
  </sheetData>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pressupost</vt:lpstr>
      <vt:lpstr>resumen</vt:lpstr>
      <vt:lpstr>pressupost!Área_de_impresión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Zinni</dc:creator>
  <cp:lastModifiedBy>Marta Llorens</cp:lastModifiedBy>
  <dcterms:created xsi:type="dcterms:W3CDTF">2021-07-07T16:24:20Z</dcterms:created>
  <dcterms:modified xsi:type="dcterms:W3CDTF">2025-05-06T08:14:15Z</dcterms:modified>
</cp:coreProperties>
</file>