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 yWindow="-105" windowWidth="19305" windowHeight="7005" tabRatio="524"/>
  </bookViews>
  <sheets>
    <sheet name="Vestíbul Sant Feliu" sheetId="11" r:id="rId1"/>
    <sheet name="TOTALS" sheetId="12" r:id="rId2"/>
  </sheets>
  <definedNames>
    <definedName name="_xlnm.Print_Area" localSheetId="0">'Vestíbul Sant Feliu'!$A$1:$H$281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9" i="11" l="1"/>
  <c r="G203" i="11"/>
  <c r="G187" i="11"/>
  <c r="G175" i="11"/>
  <c r="G163" i="11"/>
  <c r="D91" i="11" l="1"/>
  <c r="D75" i="11"/>
  <c r="D73" i="11"/>
  <c r="D67" i="11"/>
  <c r="D63" i="11"/>
  <c r="G45" i="11" l="1"/>
  <c r="D79" i="11" l="1"/>
  <c r="G79" i="11" s="1"/>
  <c r="G107" i="11" l="1"/>
  <c r="G258" i="11"/>
  <c r="D55" i="11" l="1"/>
  <c r="D77" i="11"/>
  <c r="G77" i="11" s="1"/>
  <c r="G75" i="11"/>
  <c r="G73" i="11"/>
  <c r="D57" i="11"/>
  <c r="D29" i="11"/>
  <c r="D31" i="11"/>
  <c r="G105" i="11"/>
  <c r="G123" i="11" l="1"/>
  <c r="G121" i="11"/>
  <c r="D41" i="11" l="1"/>
  <c r="G41" i="11" s="1"/>
  <c r="D37" i="11"/>
  <c r="D39" i="11"/>
  <c r="G39" i="11" s="1"/>
  <c r="G143" i="11" l="1"/>
  <c r="G147" i="11"/>
  <c r="G200" i="11" l="1"/>
  <c r="G159" i="11" l="1"/>
  <c r="G155" i="11"/>
  <c r="G153" i="11"/>
  <c r="G37" i="11" l="1"/>
  <c r="G65" i="11" l="1"/>
  <c r="G237" i="11"/>
  <c r="G235" i="11"/>
  <c r="G254" i="11"/>
  <c r="G256" i="11"/>
  <c r="G252" i="11"/>
  <c r="G217" i="11"/>
  <c r="D233" i="11"/>
  <c r="G233" i="11" l="1"/>
  <c r="G250" i="11" l="1"/>
  <c r="G248" i="11"/>
  <c r="G246" i="11"/>
  <c r="G185" i="11"/>
  <c r="H241" i="11" l="1"/>
  <c r="I18" i="12" s="1"/>
  <c r="G149" i="11"/>
  <c r="G151" i="11"/>
  <c r="G157" i="11"/>
  <c r="G231" i="11" l="1"/>
  <c r="G229" i="11"/>
  <c r="G227" i="11"/>
  <c r="G225" i="11"/>
  <c r="G223" i="11"/>
  <c r="G221" i="11"/>
  <c r="G219" i="11"/>
  <c r="G215" i="11" l="1"/>
  <c r="G93" i="11" l="1"/>
  <c r="G71" i="11" l="1"/>
  <c r="G69" i="11" l="1"/>
  <c r="G67" i="11"/>
  <c r="G63" i="11"/>
  <c r="G91" i="11" l="1"/>
  <c r="G89" i="11"/>
  <c r="D61" i="11" l="1"/>
  <c r="G61" i="11" s="1"/>
  <c r="G33" i="11" l="1"/>
  <c r="G19" i="11" l="1"/>
  <c r="G43" i="11"/>
  <c r="G270" i="11" l="1"/>
  <c r="G268" i="11"/>
  <c r="G145" i="11"/>
  <c r="G161" i="11"/>
  <c r="G103" i="11"/>
  <c r="G101" i="11"/>
  <c r="H97" i="11" s="1"/>
  <c r="G117" i="11"/>
  <c r="G119" i="11"/>
  <c r="G115" i="11"/>
  <c r="G55" i="11"/>
  <c r="G57" i="11"/>
  <c r="G59" i="11"/>
  <c r="G53" i="11"/>
  <c r="G35" i="11"/>
  <c r="G173" i="11"/>
  <c r="G183" i="11"/>
  <c r="G87" i="11"/>
  <c r="H49" i="11" l="1"/>
  <c r="I8" i="12" s="1"/>
  <c r="H111" i="11"/>
  <c r="H139" i="11"/>
  <c r="I13" i="12" s="1"/>
  <c r="H179" i="11"/>
  <c r="I15" i="12" s="1"/>
  <c r="H263" i="11"/>
  <c r="I19" i="12" s="1"/>
  <c r="I10" i="12"/>
  <c r="H83" i="11"/>
  <c r="I9" i="12" s="1"/>
  <c r="G135" i="11" l="1"/>
  <c r="G133" i="11"/>
  <c r="G213" i="11"/>
  <c r="G212" i="11"/>
  <c r="H207" i="11" l="1"/>
  <c r="I17" i="12" s="1"/>
  <c r="G31" i="11"/>
  <c r="G29" i="11"/>
  <c r="G27" i="11"/>
  <c r="H23" i="11" s="1"/>
  <c r="G17" i="11"/>
  <c r="G15" i="11"/>
  <c r="G13" i="11"/>
  <c r="I7" i="12" l="1"/>
  <c r="H9" i="11"/>
  <c r="G278" i="11"/>
  <c r="G172" i="11"/>
  <c r="H273" i="11" l="1"/>
  <c r="I20" i="12" s="1"/>
  <c r="H167" i="11"/>
  <c r="I14" i="12" s="1"/>
  <c r="I6" i="12"/>
  <c r="G202" i="11" l="1"/>
  <c r="G198" i="11"/>
  <c r="G196" i="11"/>
  <c r="G131" i="11"/>
  <c r="H127" i="11" s="1"/>
  <c r="H191" i="11" l="1"/>
  <c r="I16" i="12" s="1"/>
  <c r="I12" i="12" l="1"/>
  <c r="H4" i="11"/>
  <c r="I11" i="12"/>
  <c r="I22" i="12" l="1"/>
  <c r="I24" i="12" s="1"/>
  <c r="I23" i="12" l="1"/>
  <c r="I25" i="12" s="1"/>
  <c r="F30" i="12" l="1"/>
  <c r="F31" i="12" s="1"/>
  <c r="F32" i="12" s="1"/>
</calcChain>
</file>

<file path=xl/sharedStrings.xml><?xml version="1.0" encoding="utf-8"?>
<sst xmlns="http://schemas.openxmlformats.org/spreadsheetml/2006/main" count="498" uniqueCount="335">
  <si>
    <t>ut</t>
  </si>
  <si>
    <t>Amidament</t>
  </si>
  <si>
    <t>Preu</t>
  </si>
  <si>
    <t>Descripció</t>
  </si>
  <si>
    <t>nº</t>
  </si>
  <si>
    <t>Ubicació</t>
  </si>
  <si>
    <t>Import</t>
  </si>
  <si>
    <t>Total interior</t>
  </si>
  <si>
    <t>1.1</t>
  </si>
  <si>
    <t>1.2</t>
  </si>
  <si>
    <t>2.1</t>
  </si>
  <si>
    <t>3.1</t>
  </si>
  <si>
    <t>3.2</t>
  </si>
  <si>
    <t>4.1</t>
  </si>
  <si>
    <t>Seguretat i salud a l'obra. Compren la redacció del pla de seguretat i totes les mesures necessàries de seguretat.</t>
  </si>
  <si>
    <t>8.1</t>
  </si>
  <si>
    <t>7.2</t>
  </si>
  <si>
    <t>m²</t>
  </si>
  <si>
    <t>10.1</t>
  </si>
  <si>
    <t>11.1</t>
  </si>
  <si>
    <t>0.- TREBALLS PRÈVIS</t>
  </si>
  <si>
    <t>ud</t>
  </si>
  <si>
    <t>0.1</t>
  </si>
  <si>
    <t>0.2</t>
  </si>
  <si>
    <t>Desmuntatge d'instal·lacions existents per posterior aprofitament</t>
  </si>
  <si>
    <t>0.5</t>
  </si>
  <si>
    <t>Enderroc instal·lacions</t>
  </si>
  <si>
    <t>Enderroc cel ras</t>
  </si>
  <si>
    <t>Tancaments interiors</t>
  </si>
  <si>
    <t>4.2</t>
  </si>
  <si>
    <t>Bloqueig de portes</t>
  </si>
  <si>
    <t>Desmuntatge d'instal·lacions d'iluminació, i recollida de cablatge de contraincendis, veu i dades, electricitat per posterior reaprofitament.</t>
  </si>
  <si>
    <t>1.5</t>
  </si>
  <si>
    <t>Repas estanqueitat juntes de mampara</t>
  </si>
  <si>
    <t>12.1</t>
  </si>
  <si>
    <t>Formació forat taulell</t>
  </si>
  <si>
    <t xml:space="preserve">Formació de forat sobre taulell de pedra natural granítica, amb el cantell interior polit, de forma rectangular, per a encastar aparells sanitaris.
</t>
  </si>
  <si>
    <t>Reinstal·lació instal·lació elèctrica</t>
  </si>
  <si>
    <t>Legalització</t>
  </si>
  <si>
    <t xml:space="preserve">Documentació administrativa necessària i tràmits de legalització dels canvis realitzats a la instal·lació.
Elaboració memòria tècnica de disseny i certificat d'instal·lació per posterior comunicació a RASIC.
</t>
  </si>
  <si>
    <t>Connexió a xarxa d'aigua</t>
  </si>
  <si>
    <t>13.1</t>
  </si>
  <si>
    <t>8.2</t>
  </si>
  <si>
    <t>Instal·lacions PCI</t>
  </si>
  <si>
    <t>Transport residus,instal.gestió residus,camió 7t,càrrega mec.,rec.5-10km</t>
  </si>
  <si>
    <t>Deposició controlada dipòsit autoritzat,residus barrej. no especials,0,17t/m3,LER  170904</t>
  </si>
  <si>
    <t xml:space="preserve">Deposició  controlada  a  dipòsit  autoritzat  de  residus  barrejats  no especials amb una densitat 0,17 t/m³, procedents de construcció o demolició, amb codi 170904 segons la Llista Europea de Residus (ORDEN  MAM/304/2002). 
Criteri d'amidament: m3 de volum de cada tipus de residu dipositat a l'abocador o centre de recollida corresponent.La unitat d'obra inclou totes les despeses per la disposició de cada tipus de residu al centre corresponent.La  empresa  receptora  del  residu  ha  de  facilitar  al constructor la informació necessària per complimentar el certificat de disposició de residus, d'acord amb l'article 5.3 del REAL DECRETO 105/2008.
</t>
  </si>
  <si>
    <t>m³</t>
  </si>
  <si>
    <t>14.1</t>
  </si>
  <si>
    <t>13.2</t>
  </si>
  <si>
    <t>RESUM:</t>
  </si>
  <si>
    <t xml:space="preserve">Seguretat i Salud </t>
  </si>
  <si>
    <t>00</t>
  </si>
  <si>
    <t>01</t>
  </si>
  <si>
    <t>02</t>
  </si>
  <si>
    <t>03</t>
  </si>
  <si>
    <t>04</t>
  </si>
  <si>
    <t>05</t>
  </si>
  <si>
    <t>06</t>
  </si>
  <si>
    <t>07</t>
  </si>
  <si>
    <t>08</t>
  </si>
  <si>
    <t>10</t>
  </si>
  <si>
    <t>11</t>
  </si>
  <si>
    <t>12</t>
  </si>
  <si>
    <t>13</t>
  </si>
  <si>
    <t>14</t>
  </si>
  <si>
    <t>Divisòries</t>
  </si>
  <si>
    <t>Paviments</t>
  </si>
  <si>
    <t>Sostres</t>
  </si>
  <si>
    <t>Fusteries</t>
  </si>
  <si>
    <t>Instal·lacions d'evacuació</t>
  </si>
  <si>
    <t>Instal·lacions elèctriques</t>
  </si>
  <si>
    <t>Instal·lacions de clima</t>
  </si>
  <si>
    <t>Instal·lacions de veu i dades</t>
  </si>
  <si>
    <t>Instal·lacions de PCI</t>
  </si>
  <si>
    <t>Equipaments</t>
  </si>
  <si>
    <t>Gestió de l'obra</t>
  </si>
  <si>
    <t>CÀLCUL DEL PRESSUPOST</t>
  </si>
  <si>
    <t>CÀLCUL DEL PRESSUPOST BASE DE LICITACIÓ</t>
  </si>
  <si>
    <t>Pressupost
(IVA exclòs)</t>
  </si>
  <si>
    <t>IVA 21%</t>
  </si>
  <si>
    <t>Pressupost Base de licitació
(IVA inclòs)</t>
  </si>
  <si>
    <t>Treballs Previs</t>
  </si>
  <si>
    <t>PEM</t>
  </si>
  <si>
    <t>Despeses generals (13%)</t>
  </si>
  <si>
    <t>Benefici industrial 6%)</t>
  </si>
  <si>
    <t>Protecció, neteja…</t>
  </si>
  <si>
    <t>Equips i mesures riscos laborals</t>
  </si>
  <si>
    <t>1.- ENDERROC</t>
  </si>
  <si>
    <t>PA</t>
  </si>
  <si>
    <t>1.3</t>
  </si>
  <si>
    <t>VESTÍBUL SANT FELIU DE LLOBREGAT</t>
  </si>
  <si>
    <t>m3</t>
  </si>
  <si>
    <t>1.4</t>
  </si>
  <si>
    <t>m2</t>
  </si>
  <si>
    <t>0.8</t>
  </si>
  <si>
    <t>Desmuntatge, trasllat i muntatge a ubicació definitiva d'equipament i/o mobiliari en emplaçament definitiu.</t>
  </si>
  <si>
    <t>Desmuntatge mobiliari peixera</t>
  </si>
  <si>
    <t>AMIDAMENTS VESTÍBUL DE LA COMISSARIA DE SANT FELIU DE LLOBREGAT</t>
  </si>
  <si>
    <t>Enderroc de cel ras de plaques desmuntables afectat per les obres, amb mitjans manuals i càrrega manual sobre camió o contenidor.
Inclou afectacions en paraments contigus. Connexió amb elements actuals.</t>
  </si>
  <si>
    <t>Enderroc porta</t>
  </si>
  <si>
    <t>Arrencada de full i bastiment de porta interior amb mitjans manuals i càrrega manual sobre camió o contenidor</t>
  </si>
  <si>
    <t xml:space="preserve">Subministrament i col·locació de mampara cega similar a l'existent. </t>
  </si>
  <si>
    <t>Enderroc paviment</t>
  </si>
  <si>
    <t>Enderroc de paviment de rajola ceràmica o de grès de dues capes com a màxim, col·locades amb morter de ciment, amb mitjans manuals i càrrega manual sobre camió o contenidor</t>
  </si>
  <si>
    <t>2.- DIVISÒRIES</t>
  </si>
  <si>
    <t>3.- PAVIMENTS</t>
  </si>
  <si>
    <t>4.- SOSTRES</t>
  </si>
  <si>
    <t>Tancament de 20cm</t>
  </si>
  <si>
    <t>Mampara per banys</t>
  </si>
  <si>
    <t>2.2</t>
  </si>
  <si>
    <t>Subminsitrament i col·locació de terra ceràmic Abaco Grafito de Roca 60x60 REF: FWM7M60101 o equivalent. Inclou retirada, càrrega i gestió de residus.</t>
  </si>
  <si>
    <t>Repàs i reparació de paviment en espais on s'ha extret envà. Partida alçada a justificar en obra. Inclou retirada, càrrega i gestió de residus.</t>
  </si>
  <si>
    <t>Reparació de paviment de gres existent vestíbul</t>
  </si>
  <si>
    <t>Reparació de paviment de gres existent OAC</t>
  </si>
  <si>
    <t>Fals sostre registrable suspès, decoratiu, situat a una altura menor de 4 m. Sistema constituït per: ESTRUCTURA: perfileria vista, d'acer galvanitzat, T - 15/43, amb sola de 15 mm d'amplària, comprenent perfils primaris 15x38/3600 mm, perfils secundaris 15x38/1200 mm "PLADUR", perfils secundaris 15x38/600 mm "PLADUR", suspesos del forjat o element suport amb penjats TR i varetes; PLAQUES: plaques de guix laminat, de superfície llisa, de 1200x600 mm i 10 mm de gruix, revestides per la seva cara vista amb una capa de vinil color blanc RAL 9003. Inclús perfils angulars 19x19 mm, fixacions per a l'ancoratge dels perfils i accessoris de muntatge.</t>
  </si>
  <si>
    <t>Porta metàl·lica</t>
  </si>
  <si>
    <t>Porta fusta</t>
  </si>
  <si>
    <t>Conexió ampolla a sifó aigüera</t>
  </si>
  <si>
    <t>Desguàs WC</t>
  </si>
  <si>
    <t>Mur de peixera</t>
  </si>
  <si>
    <t>Revestiment sandwich</t>
  </si>
  <si>
    <t>Enguixat i pintat</t>
  </si>
  <si>
    <t>Subministament i col·locació de guarnit de guix de construcció B1 a bona vista, sobre paramanent vertical de fins 4 metres d'alçària, prèvia col·locació de malla antiàlcalis amb canvi de material amb cantneres. 
Pintat, sobre enguixat o PYL, amb pintura plàstica gota fina mate, mitjançant una ma d'imprimació, previ enmassillat, polir i neteja de suport, ma de preparació i dues mans d'acabat, amb p.p. de mitjans auxiliars, segons NTE/RPP. Mesura de la superfície real executada deduint els forats majors de 1m2 inclos p.p. de pintura en brancals i dintells, tabiques de flasos sostres, fossats, repassos i mitjans auxiliars. Color a escollir segons mostrari.</t>
  </si>
  <si>
    <t>Enrajolat de bany</t>
  </si>
  <si>
    <t>Subministament i col·locació d'enrajolat amb plaqueta ceràmica de primera qualitat, Marca Saloni model Sintesis de format 31x60R. C1, en balnco mate o similar; p.p. d'engonals en cantonades (amb peces ingletades a fàbrica), fins i tot fossejat inferior de banyera, rejuntat i neteja, amb p.p. de mitjans auxiliars. Replanteig de peces guardant simetria en principi i final de filades verticals, fins i tot peça major de 1/2 en principi i final de filades horitzontals. Mesurament superfície real descomptant buits. Enganxat amb pegolan especial sobre parament i amb rejuntat amb producte de beurada específic</t>
  </si>
  <si>
    <t>Paviment bany</t>
  </si>
  <si>
    <t>2.4</t>
  </si>
  <si>
    <t>Peça de transició</t>
  </si>
  <si>
    <t>Inodor</t>
  </si>
  <si>
    <t>Dosificador de sabó</t>
  </si>
  <si>
    <t>Subministrament i col·locació de dosificador de sabó líquid manual vertical, accionat amb pulsador de 1,1L de capacitat, fabricat en hacer inoxidable acabat satinat (referència DJ0111CS de Mediclinics o equivalent)</t>
  </si>
  <si>
    <t>Portarotlles paper higiènic</t>
  </si>
  <si>
    <t>Subministrament i col·locació de portarotlles triple de paper higiènic, d'acer inoxidable de diàmetre 275mm per adosar de manera mecànica a la paret acabat satinat (Ref PR0789CS de Mediclinics o equivalent)</t>
  </si>
  <si>
    <t>Assecador aire calent</t>
  </si>
  <si>
    <t>Subministrament i col·locació de secador de mans automàtic Machflow Plus amb filtre Hepa i carcassa d'acer inoxidable acabat satinat (Ref. M09ACS-FIL I M09ACS-I de Mediclinics o equivalent)</t>
  </si>
  <si>
    <t>Barra mural mòbil</t>
  </si>
  <si>
    <t>Barra mural fixa</t>
  </si>
  <si>
    <t>Subministrament i col·locació de barra de recolzament fixa recta de  d'acer inoxidable AISI 304 satinat (BR0750CS de Mediclinics o equivalent)</t>
  </si>
  <si>
    <t>Subministrament i col·locació de barra de recolzament amb tres posicions fixes amb fre progressiu d'acer inoxidable AISI 304 satinat (BG09000CS de Mediclinics o equivalent)</t>
  </si>
  <si>
    <t>Paperera</t>
  </si>
  <si>
    <t>Subministramentde paperera amb tapa auto-retorn de 18L, d'accionament manual, fabricada amb acer inoxidable ASI 430 acabat satinat (Ref. PP2020CS de Mediclínics o equivalent)</t>
  </si>
  <si>
    <t>Aixetes</t>
  </si>
  <si>
    <t>Substitució de llumenera per làmpada LED per garantir nivell d'enllumenat de 500 luxes en pla de treball, amb una temperatura de color de 2200 a 2700 K i un grau de rendiment del color Ra=80 a 85, amb desmuntatge i muntatge dels elements del llum per accedir a la làmpada. Inclou retirada de llumenera així com la corresponent gestió de residus. Inclou la reparació de possibles afectacions originades per aquesta substitució (forats, trencaments...) al fals sostre.</t>
  </si>
  <si>
    <t xml:space="preserve">Substitució de llumenera per làmpada LED </t>
  </si>
  <si>
    <t>Ut</t>
  </si>
  <si>
    <t>Llum emergència</t>
  </si>
  <si>
    <t>Dowlight fals sostre baix</t>
  </si>
  <si>
    <t xml:space="preserve">Subministrament i col·locació de lluminària circular fixa de sostre tipus Downlight, no regulable, de 18 W, alimentació a 220/240 V i 50-60 Hz, de 125 mm de diàmetre d'encastament i 110 mm d'altura, amb llum LED no reemplaçable, temperatura de color 3000 K, òptica formada per reflector recobert amb alumini vaporitzat, acabat molt brillant, d'alt rendiment, feix de llum extensiu 66°, cercle embellidor de plàstic, acabat termoesmaltat, de color blanc, índex d'enlluernament unificat menor de 19, índex de reproducció cromàtica major de 80, flux lluminós 882 lúmens, grau de protecció IP40, amb fleixos de fixació. Instal·lació encastada
</t>
  </si>
  <si>
    <t>Dowlight fals sostre alt (Sala d'espera)</t>
  </si>
  <si>
    <t>Dowlight peixera</t>
  </si>
  <si>
    <t xml:space="preserve">Subministrament i instal·lació de punt de veu i dades. Subministrament, instal·lació, muntatge, connexió a RACK i legalització/certificació.
</t>
  </si>
  <si>
    <t>13.3</t>
  </si>
  <si>
    <t>13.4</t>
  </si>
  <si>
    <t>13.5</t>
  </si>
  <si>
    <t>13.6</t>
  </si>
  <si>
    <t>15.1</t>
  </si>
  <si>
    <t>Control d'accessos</t>
  </si>
  <si>
    <t>14.2</t>
  </si>
  <si>
    <t>Punt de veu i dades</t>
  </si>
  <si>
    <t>Canvi control d'accessos</t>
  </si>
  <si>
    <t xml:space="preserve">Canvi d'ubicació i muntatge de control d'accessos. Inclou programació a sistema centralitzat de vigilància.
</t>
  </si>
  <si>
    <t>Rètol senyalització (recorregut evacuació, sortida emergència...). Fotoluminiscent. Subministrament i muntatge.</t>
  </si>
  <si>
    <t>2.5</t>
  </si>
  <si>
    <t>2.6</t>
  </si>
  <si>
    <t>2.7</t>
  </si>
  <si>
    <t>2.8</t>
  </si>
  <si>
    <t>2.9</t>
  </si>
  <si>
    <t>3.3</t>
  </si>
  <si>
    <t>3.4</t>
  </si>
  <si>
    <t>10.2</t>
  </si>
  <si>
    <t>Mirall</t>
  </si>
  <si>
    <t>Subministrament i col·locació de mirall fixat mecànicament al parament</t>
  </si>
  <si>
    <t>Subministramenti col·locació d'aixeta temporitzada de repisa per a lavabos amb polsador versió ECO acabat cromat (Ref. A5A4477C00 de Roca o equivalent)</t>
  </si>
  <si>
    <t xml:space="preserve">Subministrament i col·locació de inodor de porcellana vitrificada model The GAP de Roca ref.A3420NJ000 de 540mm de longitud, color blanc. S'inclou seient i tapa de caiguda amortiguada. Inclosos tots els mitjans auxiliars necessaris, replanteig i neteja de la zona de treball (inclosa gestió de residus generat)
</t>
  </si>
  <si>
    <t>Rentamans</t>
  </si>
  <si>
    <t xml:space="preserve">Subministrament i col·locació de rentamans The Gap Square sota encimera de dimensions 500x350x160 (Ref. A3270YF000 de Roca o equivalent) color blanc.
</t>
  </si>
  <si>
    <t>Taulell bany</t>
  </si>
  <si>
    <t xml:space="preserve">Taulell de Surfex de mesures 1600 x 385 x 50 mm de Roca
</t>
  </si>
  <si>
    <t>Canvi de pantalles</t>
  </si>
  <si>
    <t xml:space="preserve">Canvi d'ubicació i muntatge de pantalles amb les connexions corresponents
</t>
  </si>
  <si>
    <t>Tècnic especialitsta</t>
  </si>
  <si>
    <t xml:space="preserve">Posada en marxa per un tècnic especialista
</t>
  </si>
  <si>
    <t xml:space="preserve">Canvi d'ubicació i muntatge d'equip d'interfon
</t>
  </si>
  <si>
    <t>Desplaçament d'equip d'equip d'interfon</t>
  </si>
  <si>
    <t>Desplaçament de centraleta a la seva nova ubicació</t>
  </si>
  <si>
    <t>Taula peixera</t>
  </si>
  <si>
    <t>Taula laterals peixera</t>
  </si>
  <si>
    <t>Subministrament i col·locació de taula de fusta postformada 70x130cm recolzada en llistó de fusta en la part de la paret i pota a l'altre costat, inclosos al menys dos forats passa cables amb embellidor amb els cantos arrodonits amb potes</t>
  </si>
  <si>
    <t>Subministrament i col·locació de taula fusta postformada 92x185cm recolzada en llistó de fusta en la part de la paret, inclosos al menys dos forats passa cables amb embellidor. Inlos dos trams de 72x70 cm (potes)</t>
  </si>
  <si>
    <t>Subministrament i col·locació de porta tallafoc metàl·lica EI-C 90 d'una fulla per una llum de 90x215cm, amb tanca antipànic amb molla retenedora.</t>
  </si>
  <si>
    <t>Subestructura vidres peixera</t>
  </si>
  <si>
    <t>Adequació de la subestructura de ferro al nou emplaçament. L'estructura ha d'estar fixada al forjat</t>
  </si>
  <si>
    <t>1.6</t>
  </si>
  <si>
    <t>Enderroc panell sandwich</t>
  </si>
  <si>
    <t>Desmuntatge de façana de panells sandvitx aïllants de xapa d'acer, mantenint les estructures auxiliars, amb mitjans manuals, sense deteriorar els elements als quals està subjecte, i càrrega manual sobre camió o contenidor.</t>
  </si>
  <si>
    <t>Enderrocs</t>
  </si>
  <si>
    <t>6.1</t>
  </si>
  <si>
    <t>6.2</t>
  </si>
  <si>
    <t>6.3</t>
  </si>
  <si>
    <t>10.- INSTAL·LACIONS DE VEU I DADES</t>
  </si>
  <si>
    <t>11.- INSTAL·LACIONS PCI</t>
  </si>
  <si>
    <t>12.-EQUIPAMENTS</t>
  </si>
  <si>
    <t>12.2</t>
  </si>
  <si>
    <t>12.3</t>
  </si>
  <si>
    <t>12.4</t>
  </si>
  <si>
    <t>12.5</t>
  </si>
  <si>
    <t>12.6</t>
  </si>
  <si>
    <t>12.7</t>
  </si>
  <si>
    <t>12.8</t>
  </si>
  <si>
    <t>12.9</t>
  </si>
  <si>
    <t>12.10</t>
  </si>
  <si>
    <t>12.11</t>
  </si>
  <si>
    <t>12.12</t>
  </si>
  <si>
    <t>12.13</t>
  </si>
  <si>
    <t>12.14</t>
  </si>
  <si>
    <t>13.-INSTAL·LACIÓ SEGURETAT / VIDEOVIGILÀNCIA</t>
  </si>
  <si>
    <t>14.-TRANSPORT I ABOCADOR</t>
  </si>
  <si>
    <t>15.- GESTIÓ DE L'OBRA</t>
  </si>
  <si>
    <t>15</t>
  </si>
  <si>
    <t>Instal·lació seguretat i videovigilància</t>
  </si>
  <si>
    <t>Transport i abocador</t>
  </si>
  <si>
    <t>Dowlight fals sostre baix BANY</t>
  </si>
  <si>
    <t>Detector de moviment BANY</t>
  </si>
  <si>
    <t>Subministrament i col·locació de detector de moviment per infraroigs per a automatització del sistema d'enllumenat, format extraplà, angle de detecció de 360°, abast de 7 m de diàmetre a 2,5 m d'altura, regulable en temps, en sensibilitat lumínica i en distància de captació, alimentació a 230 V i 50-60 Hz, poder de ruptura de 5 A a 230 V, amb commutació en pas per zero, recomanada per a làmpades fluorescents i llums LED, càrregues màximes recomanades: 1000 W per a làmpades incandescents, 250 VA per a làmpades fluorescents, 500 VA per a làmpades halògenes de baix voltatge, 1000 W per a làmpades halògenes, 200 VA per a llums de baix consum, 200 VA per a lluminàries tipus Downlight, 200 VA per a llums LED, temporització regulable digitalment de 3 s a 30 min, sensibilitat lumínica regulable de 5 a 1000 lux, temperatura de treball entre -10°C i 40°C, grau de protecció IP20, de 120 mm de diàmetre. Instal·lació en la superfície del sostre. Inclús subjeccions.</t>
  </si>
  <si>
    <t xml:space="preserve">Subministrament i col·locació de lluminària d'emergència, amb autotest, de 1,3 W, amb llum LED no reemplaçable, flux lluminós 50 lúmens, carcassa de 210x110x41 mm, aïllament classe II, graus de protecció IP42 i IK07, amb bateries de Ni-Cd, autonomia de 1 h, alimentació a 220/240 V i 50-60 Hz i pilot lluminós indicador de càrrega color verd, en zones comuns. Instal·lació en superfície. Inclús accessoris i elements de fixació.
</t>
  </si>
  <si>
    <t>Lluminària lineal</t>
  </si>
  <si>
    <t>Subministre i instal·lació de ventilació per recinte de bany</t>
  </si>
  <si>
    <t>Inclou subministrament, instal·lació i mntatge de ventilador-extractor monofàsic per a 230V de tensió, de 100 m3/h de cabal d'aire de pressió baixa i encast</t>
  </si>
  <si>
    <t>Adequació de la instal·lació de climatització/ventilació a la nova configuració de l'àmbit</t>
  </si>
  <si>
    <t>11.2</t>
  </si>
  <si>
    <t>Detector d'incèndis</t>
  </si>
  <si>
    <t>Sensor dual òptic/tèrmic per a instal·lació contra incendis analògica-algorítmica, segons norma UNE-EN 54-5 i UNE-EN 54-7, amb base de superfície, muntat superficialment. 
Inclou programació de centraleta.
Inclou material elements necessaris per a la posada en funcionament</t>
  </si>
  <si>
    <t>11.3</t>
  </si>
  <si>
    <t>Desplaçament de detector d'incèndis</t>
  </si>
  <si>
    <t>Deplaçament de detector d'incèndis. 
Inclou programació de centraleta.
Inclou material elements necessaris per a la posada en funcionament</t>
  </si>
  <si>
    <t>Subministrament i col·locació D'aplic, de 250 mm de diàmetre i 49 mm d'altura, de 15 W, alimentació a 220/240 V i 50-60 Hz, amb llum LED no reemplaçable, temperatura de color 4000 K, amb cos de plàstic color blanc, feix de llum extensiu 120° i difusor de policarbonat òpal, índex d'enlluernament unificat menor de 19, índex de reproducció cromàtica major de 80, flux lluminós 1050 lúmens, grau de protecció IP44, amb detector de moviment. Instal·lació encastada.</t>
  </si>
  <si>
    <t xml:space="preserve">Subministrament, instal·lació i muntatge de control d'accessos Suprema Biolite N2 o equivalent. Inclou programació a sistema centralitzat de vigilància. Inclou relé Secure I/O o equivalent i substitució de pany electric.
</t>
  </si>
  <si>
    <t>Canvi Càmares</t>
  </si>
  <si>
    <t xml:space="preserve">Desplaçament de càmara a exterior 
</t>
  </si>
  <si>
    <t>Enderroc panell sandwich per a la seva reutilització</t>
  </si>
  <si>
    <t>Desmuntatge de façana de panells sandvitx aïllants de xapa d'acer, mantenint les estructures auxiliars, amb mitjans manuals, sense deteriorar els elements als quals està subjecte, i càrrega manual a un lloc de acopi de material</t>
  </si>
  <si>
    <t>1.7</t>
  </si>
  <si>
    <t>1.8</t>
  </si>
  <si>
    <t>Enderroc ceràmica en WC</t>
  </si>
  <si>
    <t>Enderroc de revestiment de peces ceràmiques, amb mitjans manuals i càrrega manual sobre camió o contenidor</t>
  </si>
  <si>
    <t>2.10</t>
  </si>
  <si>
    <t>Treballs de bloqueig de porta existent per deixar-la sense ús. Inclou el material i la mà d'obra necessaria per deixar-ho totalment acabat.</t>
  </si>
  <si>
    <t>Desguàs d'aparell sanitari amb tub de PVC-U de paret massissa, àrea d'aplicació B segons norma UNE-EN 1329-1, de DN 32 mm, fins a baixant, caixa o clavegueró.</t>
  </si>
  <si>
    <t>Muntatge i connexió de tuberies a xarxa d'aigua freda i calenta existent. Inclou tuberies multicapa, accessoris, peces de connexió i qualsevol material necessari pel muntatge, així com prova d'estanqueitat del tram.</t>
  </si>
  <si>
    <t>Connexió del sifó de ampolla registrable per a aigüera al diposit de residus suministrat per el Departamet, inclou el desconnectat de la xarxa de petita evacuació. Un dels sinus de l'aigüera continuarà connectat a la xarxa de sanejament.</t>
  </si>
  <si>
    <t xml:space="preserve">Subministrament i col·locació de lluminària circular fixa de sostre tipus Downlight, no regulable, de 2x26 W, alimentació a 220/240 V i 50-60 Hz, de 125 mm de diàmetre d'encastament i 110 mm d'altura, amb llum LED no reemplaçable, temperatura de color 3000 K, òptica formada per reflector recobert amb alumini vaporitzat, acabat molt brillant, d'alt rendiment, feix de llum extensiu 66°, cercle embellidor de plàstic, acabat termoesmaltat, de color blanc, índex d'enlluernament unificat menor de 19, índex de reproducció cromàtica major de 80, flux lluminós 4000 lúmens, grau de protecció IP40, amb fleixos de fixació, índex de reproducció cromàtica superior a 80, eficiència energètica d'almenys 130 lúmens/watt. Instal·lació encastada
</t>
  </si>
  <si>
    <t>Tancament de la peixera</t>
  </si>
  <si>
    <t>Vidre fix de la peixera</t>
  </si>
  <si>
    <t xml:space="preserve">Subministrament i col·locació de tancament de la zona del mostrador de mesures aproximades de 700x750mm, construït amb tub inoxidable setinat qulitat 304 de 50x50x2 i 20x100x2 i junquillo de tub de 15x15mm. En la part superior anirà un tancament de 620mm. Formant U amb xapa per pitnar, els pilars portarn folra de xapa per pintar. L'estructura es fixarà al sostre amb plaques d'ancoratge i en la part inferior soldat a l'estructura existent. Tancament blindat anitibala de protecció BR6 fixe. Inclòs segellat de vidres amb silicona neutra, pany amb llisquet de tancament i planxa de remat perimetral. </t>
  </si>
  <si>
    <t>Subministament i col·locació de panell sandwich tipus Forwall o equivalent format per xapa metàl·lica llisa en mòduls de 90cm entre eixos i 5cm de gruix amb junta tancada per tapeta encadellada, format per xapa llisa galvanitzada de 0,80mm de gruix a l'exterior, aïllament tèrmic d'escuma de poliuretà i xapa plana galvanitzada de 0,50mm a l'interior, acabat termolacat de poliestirè de silicona de 25 micres de color blanc  RAL 1006 fixat sobre perfils omega d'alumini 50x50mm amb ales de 30mm i 1,6mm de gruix, incloent-hi les parts proporcionals de remats de xapa superior, inferior, cantoneres, portes i finestres, amb fixacions sense reblons vistos i perfils en U de juntes verticals amb una goma de EPDM i tapetes muntat.</t>
  </si>
  <si>
    <t xml:space="preserve">Reinstal·lació de punts d'endoll i interruptors, d'acord amb nova distribució segons plànol. Partida alçada a justificar.
</t>
  </si>
  <si>
    <t>Subministrament i col·locació de lluminària lineal de sostre, de xapa d'acer, acabat termoesmaltat, de color blanc acabat mat, no regulable, de 26 W, alimentació a 220/240 V i 50-60 Hz, de 1200x166x67 mm, amb tres llums LED LED830, temperatura de color 3000 K, òptica formada per reflector recobert amb alumini vaporitzat, acabat molt brillant, d'alt rendiment, feix de llum extensiu 72°, marc embellidor, índex d'enlluernament unificat menor de 19, índex de reproducció cromàtica major de 80, flux lluminós 2558 lúmens, grau de protecció IP40, amb kit d'inici i final de línia per a lluminària lineal. Instal·lació encastada. El preu no inclou les ajudes de paleta per a instal·lacions.</t>
  </si>
  <si>
    <r>
      <t xml:space="preserve">Adequació del traçat de conductes si escau. Adequació, reparació i posta en marxa (un cop acabats els treballs) dels equips de producció de fred.
Subminitrament i muntatge de reixetes de retorn i altres elements necessaris per al correcte funcionament de la instal·lació.
Inclo protecció dels equips/ instal·lació existents en tota la fase de l'obra. </t>
    </r>
    <r>
      <rPr>
        <i/>
        <sz val="11"/>
        <rFont val="Calibri"/>
        <family val="2"/>
        <scheme val="minor"/>
      </rPr>
      <t>Partida alçada a justificar.</t>
    </r>
  </si>
  <si>
    <t xml:space="preserve">Reinstal·lació de punts d'endoll i interruptors, d'acord amb nova distribució. Partida alçada a justificar.
</t>
  </si>
  <si>
    <t xml:space="preserve">Subministrament i col·locació de tancament de la zona del mostrador de mesures aproximades de 2600x750mm, construït amb tub inoxidable setinat qulitat 304 de 50x50x2 i 20x100x2 i junquillo de tub de 15x15mm. En la part superior anirà un tancament de 620mm. Formant U amb xapa per pitnar, els pilars portarn folra de xapa per pintar. L'estructura es fixarà al sostre amb plaques d'ancoratge i en la part inferior soldat a l'estructura existent. Tancament blindat antibala de protecció BR6, dues fulles corredisses i una fixa. Inclòs segellat de vidres amb silicona neutra, pany amb llisquet de tancament i planxa de remat perimetral. </t>
  </si>
  <si>
    <t>1.9</t>
  </si>
  <si>
    <t>Enderroc vidres peixera</t>
  </si>
  <si>
    <t>Enderroc i trasllat a abocador. Inclou la dotació de personal, eines i vehicle necessari per a tal objectiu. Inclou desmuntatge de guia/es, taulell, marc de fusteries, estructura interior... Partida alçada a justificar.</t>
  </si>
  <si>
    <t>4.3</t>
  </si>
  <si>
    <t>Fals sostre bany</t>
  </si>
  <si>
    <t>Fals sostreamb plaques de guix laminat hidròfug de 13mm de gruix, de 60x60cm, sistema desmuntable amb entramat vist amb suspensió autonivelladora de barra enroscada</t>
  </si>
  <si>
    <t>Fals sostre cartró guix registrable (peixera + passadís vestíbul)</t>
  </si>
  <si>
    <t>Repassos Fals sostre metàl·lic</t>
  </si>
  <si>
    <t>2.11</t>
  </si>
  <si>
    <t>Panelat</t>
  </si>
  <si>
    <t>Subministrament i col·locació de trasdosat realitzat amb plaques laminades compactes d'alta pressió HPL, de 4100x1854 i 6mm de gruix, acabat color a escollir, mecanitzat als cantells, amb junta oberta amb un sistema de fixació oculta amb perfils sobre mestres de xapa d'hacer galvanitzat de 27mm d'amplada separades 600mm entre si i anclades al parament mecanicament amb cargols d'acer. Inclòs els complement per a la instal·lació de les plaques</t>
  </si>
  <si>
    <t>2.12</t>
  </si>
  <si>
    <t>Tradosat pladur</t>
  </si>
  <si>
    <t>2.13</t>
  </si>
  <si>
    <t xml:space="preserve">Formació de tancament de seguretat amb bloc de formigó de 40x20x20 cm, inclòs rebler de formigó i armadures
</t>
  </si>
  <si>
    <t>Subministrament i col·locació de trasdosat de 40mm de gruix total format amb placa de guix cargolada a una estructura metàl·lica d'hacer galvanitzat de mestres de 90x50 prèviament anclades al parament vertical cada 400mm amb cargols d'hacer. Inclos les fixacions per al anclatje dels perfils, els cargols per a fixar les plaques i la pasta de justes.</t>
  </si>
  <si>
    <t>2.14</t>
  </si>
  <si>
    <t>Envà de cartró-guix  per a grans alçades</t>
  </si>
  <si>
    <t>Subministrament i col·locació d'envà sistema 146/400 (48-35+e+48-35) 2MW "pladur" o equivalent per a grans alçades, de 146mm de gruix total, amb nivell de qualitat del acabat Q2, format per una estructura doble arriotrada per perfils de xapa d'hacer galvanitzat de 48-35+48-35mm d'amplada, a base de muntants (elements verticals) separats 400mm entre si, amb disposició reforçada H i canals (elements horitzontals), a les que es cargolen 4 plaques en total (dos plaque tipus estandard a cada cara de 12,5mm en cada placa), aïllament acústic mitjançant panell semirígid de llana mineral, 45mm de gruix. Inclos la banda estanca autoadhesiva, cargols per fixar les plaques, cinta microperforada de paper amb reforç metàl·lic i pasta.</t>
  </si>
  <si>
    <t>ml</t>
  </si>
  <si>
    <t>Subminsitrament i col·locació de peça inox de transició de canvi de paviment.</t>
  </si>
  <si>
    <t>Repàs i reparació de fals sostre registrable suspès, situat a una altura major o igual a 4 m. Partida a justificar.</t>
  </si>
  <si>
    <t>Subministrament i col·locació detancament de 20cm de gruix, de bloc foradat llis de 40x20x20 cm, de morter ciment gris per a revestir, col·locat amb morter mixt 1:2:10, amb traves i brancals massissats i armats amb hacer B 500 S en barres corrugades.</t>
  </si>
  <si>
    <t xml:space="preserve">Rejuntat de juntes de panells de mampara, mitjançant segellador acrílic (espai de treball administratiu).Revestiments de portes per obstruir fisures. Partida alçada a justificar en obra. </t>
  </si>
  <si>
    <t>Subministament i col·locació de mampara (TRESPA) per divisòries de bany, a base de fixes i 2 portes de pas de tauler de resines fenòlqiues de 10mm de gruix de la casa TRESPA o equivalent de 210cm gamma del fabricant a triar peus de poliestirè. Tots els ferratges (frontisses, manetes, pestells, peces d'unió, etc) en acer inox. Inclosos tots els mitjans auxiliars necessaris, replanteig i neteja de la zona de treball (inclosa gestió de residus generats).</t>
  </si>
  <si>
    <t>13.7</t>
  </si>
  <si>
    <t>Nova càmera de videovigilància a l'entrada</t>
  </si>
  <si>
    <t xml:space="preserve">Subministrament i col·locació de càmera de videovigilància. Posada en marxa per un tècnic especialista
</t>
  </si>
  <si>
    <t>11.4</t>
  </si>
  <si>
    <t>Senyalització evaquació incèndis</t>
  </si>
  <si>
    <t>Partida alçada a justificar de treballs, equips i mesures de protecció de riscos laborals.</t>
  </si>
  <si>
    <t>Partida alçada a justificar de treballs previs i auxiliars (protecció i delimitació de l'àrea d'obres, senyalització, proteccions antipols, neteja,…).</t>
  </si>
  <si>
    <t>Enderroc de tubs i accessoris d'aigua, ventilació i climatització (amb excepció de fancoil i sistema de gestió), amb mitjans manuals i càrrega manual sobre camió o contenidor.</t>
  </si>
  <si>
    <t>Repàs de mampara existent per enderrocs parcial de mampara existent. Cantonades de connexió de divisòries.</t>
  </si>
  <si>
    <t>Subministrament i col·locació de mampara cega similar a l'existent. Alçada fins a forjat. 13,75 metres lineals de mampara.</t>
  </si>
  <si>
    <t>6.- FUSTERIES</t>
  </si>
  <si>
    <t>6.4</t>
  </si>
  <si>
    <t>6.5</t>
  </si>
  <si>
    <t>7.- INSTAL·LACIONS D'EVACUACIÓ</t>
  </si>
  <si>
    <t>7.1</t>
  </si>
  <si>
    <t>7.3</t>
  </si>
  <si>
    <t>8.- INSTAL·LACIONS ELÈCTRIQUES</t>
  </si>
  <si>
    <t>8.3</t>
  </si>
  <si>
    <t>8.4</t>
  </si>
  <si>
    <t>8.5</t>
  </si>
  <si>
    <t>8.6</t>
  </si>
  <si>
    <t>8.7</t>
  </si>
  <si>
    <t>8.8</t>
  </si>
  <si>
    <t>8.9</t>
  </si>
  <si>
    <t>9.- INSTAL·LACIONS DE CLIMA</t>
  </si>
  <si>
    <t>9.1</t>
  </si>
  <si>
    <t>9.2</t>
  </si>
  <si>
    <t>Transport de residus a instal·lació autoritzada de gestió de residus, amb camió de 7 Tm i temps d'espera per a la càrrega a màquina, amb un recorregut de més de 5 i fins a 10 km.</t>
  </si>
  <si>
    <t>2.15</t>
  </si>
  <si>
    <t>Tabica per a canvi de nivell de fals sostre</t>
  </si>
  <si>
    <t>Tabica vertical en el canvi de nivell del fals sostre mitjançant plaques de cartró guix laminat rebudes amb pasta de subjecció, per a tancar un espai de 1,5 metres. Inclòs tall, fixació amb pasta de subjecció, pasta de juntes i cinta de juntes.</t>
  </si>
  <si>
    <t>4.4</t>
  </si>
  <si>
    <t>Endoerroc mur de formigó armat</t>
  </si>
  <si>
    <t>Enderroc de mur de bloc de formigó armat, amb mitjans manuals i càrrega manual de runa sobre camió o contenidor</t>
  </si>
  <si>
    <t>1.10</t>
  </si>
  <si>
    <t>Formació de forat per porta de magatzem</t>
  </si>
  <si>
    <t>Demolició de partició interior de fàbrica revestida, formada per bloc de formigó de 20 cm d'espessor, amb mitjans manuals, sense afectar a l'estabilitat dels elements constructius contigus, i càrrega manual sobre camió o contenidor. El preu inclou el desmuntatge previ de les fulles de la fusteria.</t>
  </si>
  <si>
    <t>Fulla per a porta de 80x210cm i 42cm de gruix, composada per conglomerat de fusta i revestides amb una làmina de melamina en concordança i color de les portes existent. Pany i clau mestre amb manetes cromades. Cartarístiques iguals a les portes existents.</t>
  </si>
  <si>
    <t>8.10</t>
  </si>
  <si>
    <t>Derivació de la instal·lació existent per incompatibilitat de la nova distribució</t>
  </si>
  <si>
    <t>Derivació elèctrica</t>
  </si>
  <si>
    <t>9.3</t>
  </si>
  <si>
    <t>Derivació clima</t>
  </si>
  <si>
    <t>10.3</t>
  </si>
  <si>
    <t>Derivació veu i dades</t>
  </si>
  <si>
    <t>11.5</t>
  </si>
  <si>
    <t>Derivació PCI</t>
  </si>
  <si>
    <t>13.8</t>
  </si>
  <si>
    <t>Derivació videovigilànica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</si>
</sst>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quot;"/>
    <numFmt numFmtId="165" formatCode="###0.00;###0.00"/>
  </numFmts>
  <fonts count="19" x14ac:knownFonts="1">
    <font>
      <sz val="11"/>
      <color theme="1"/>
      <name val="Calibri"/>
      <family val="2"/>
      <scheme val="minor"/>
    </font>
    <font>
      <sz val="10"/>
      <name val="Calibri"/>
      <family val="2"/>
    </font>
    <font>
      <sz val="18"/>
      <color rgb="FF000000"/>
      <name val="Calibri"/>
      <family val="2"/>
    </font>
    <font>
      <sz val="11"/>
      <color theme="1"/>
      <name val="Calibri"/>
      <family val="2"/>
    </font>
    <font>
      <sz val="11"/>
      <color rgb="FFFF0000"/>
      <name val="Calibri"/>
      <family val="2"/>
    </font>
    <font>
      <sz val="11"/>
      <color rgb="FF000000"/>
      <name val="Calibri"/>
      <family val="2"/>
    </font>
    <font>
      <sz val="16"/>
      <color rgb="FFC00000"/>
      <name val="Calibri"/>
      <family val="2"/>
      <scheme val="minor"/>
    </font>
    <font>
      <sz val="11"/>
      <color rgb="FF000000"/>
      <name val="Calibri"/>
      <family val="2"/>
      <scheme val="minor"/>
    </font>
    <font>
      <sz val="11"/>
      <color rgb="FFFF0000"/>
      <name val="Calibri"/>
      <family val="2"/>
      <scheme val="minor"/>
    </font>
    <font>
      <b/>
      <sz val="11"/>
      <name val="Calibri"/>
      <family val="2"/>
      <scheme val="minor"/>
    </font>
    <font>
      <sz val="11"/>
      <color rgb="FF808080"/>
      <name val="Calibri"/>
      <family val="2"/>
      <scheme val="minor"/>
    </font>
    <font>
      <sz val="11"/>
      <name val="Calibri"/>
      <family val="2"/>
      <scheme val="minor"/>
    </font>
    <font>
      <sz val="11"/>
      <color rgb="FFFFFFFF"/>
      <name val="Calibri"/>
      <family val="2"/>
      <scheme val="minor"/>
    </font>
    <font>
      <b/>
      <sz val="11"/>
      <color rgb="FFC00000"/>
      <name val="Calibri"/>
      <family val="2"/>
      <scheme val="minor"/>
    </font>
    <font>
      <b/>
      <sz val="11"/>
      <color rgb="FF808080"/>
      <name val="Calibri"/>
      <family val="2"/>
      <scheme val="minor"/>
    </font>
    <font>
      <sz val="9"/>
      <color rgb="FF000000"/>
      <name val="Franklin Gothic Book"/>
      <family val="2"/>
    </font>
    <font>
      <sz val="11"/>
      <name val="Calibri"/>
      <family val="2"/>
    </font>
    <font>
      <b/>
      <sz val="11"/>
      <color theme="1"/>
      <name val="Calibri"/>
      <family val="2"/>
      <scheme val="minor"/>
    </font>
    <font>
      <i/>
      <sz val="11"/>
      <name val="Calibri"/>
      <family val="2"/>
      <scheme val="minor"/>
    </font>
  </fonts>
  <fills count="8">
    <fill>
      <patternFill patternType="none"/>
    </fill>
    <fill>
      <patternFill patternType="gray125"/>
    </fill>
    <fill>
      <patternFill patternType="solid">
        <fgColor rgb="FF808080"/>
        <bgColor rgb="FF000000"/>
      </patternFill>
    </fill>
    <fill>
      <patternFill patternType="solid">
        <fgColor rgb="FFBFBFBF"/>
        <bgColor rgb="FF000000"/>
      </patternFill>
    </fill>
    <fill>
      <patternFill patternType="solid">
        <fgColor rgb="FF9BC2E6"/>
        <bgColor rgb="FF000000"/>
      </patternFill>
    </fill>
    <fill>
      <patternFill patternType="solid">
        <fgColor rgb="FFA6A6A6"/>
        <bgColor rgb="FF000000"/>
      </patternFill>
    </fill>
    <fill>
      <patternFill patternType="solid">
        <fgColor theme="7" tint="0.39997558519241921"/>
        <bgColor indexed="64"/>
      </patternFill>
    </fill>
    <fill>
      <patternFill patternType="solid">
        <fgColor theme="4" tint="0.59999389629810485"/>
        <bgColor rgb="FF000000"/>
      </patternFill>
    </fill>
  </fills>
  <borders count="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style="thin">
        <color auto="1"/>
      </bottom>
      <diagonal/>
    </border>
  </borders>
  <cellStyleXfs count="1">
    <xf numFmtId="0" fontId="0" fillId="0" borderId="0"/>
  </cellStyleXfs>
  <cellXfs count="112">
    <xf numFmtId="0" fontId="0" fillId="0" borderId="0" xfId="0"/>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top"/>
    </xf>
    <xf numFmtId="0" fontId="5" fillId="0" borderId="0" xfId="0" applyFont="1" applyFill="1" applyBorder="1" applyAlignment="1">
      <alignment vertical="top"/>
    </xf>
    <xf numFmtId="0" fontId="1" fillId="0" borderId="0" xfId="0" applyFont="1" applyFill="1" applyBorder="1"/>
    <xf numFmtId="0" fontId="6" fillId="0" borderId="0" xfId="0" applyFont="1" applyFill="1"/>
    <xf numFmtId="0" fontId="7" fillId="0" borderId="0" xfId="0" applyFont="1" applyAlignment="1">
      <alignment vertical="center" wrapText="1"/>
    </xf>
    <xf numFmtId="0" fontId="0" fillId="0" borderId="0" xfId="0" applyFont="1"/>
    <xf numFmtId="0" fontId="9" fillId="0" borderId="0" xfId="0" applyFont="1" applyAlignment="1">
      <alignment vertical="center" wrapText="1"/>
    </xf>
    <xf numFmtId="0" fontId="8" fillId="0" borderId="0" xfId="0" applyFont="1" applyFill="1" applyBorder="1" applyAlignment="1">
      <alignment vertical="top"/>
    </xf>
    <xf numFmtId="0" fontId="8" fillId="0" borderId="0" xfId="0" applyFont="1" applyFill="1" applyBorder="1" applyAlignment="1">
      <alignment horizontal="left" vertical="top"/>
    </xf>
    <xf numFmtId="0" fontId="8" fillId="0" borderId="0" xfId="0" applyFont="1" applyFill="1" applyBorder="1" applyAlignment="1">
      <alignment horizontal="center" vertical="top"/>
    </xf>
    <xf numFmtId="0" fontId="10" fillId="0" borderId="0" xfId="0" applyFont="1" applyFill="1" applyBorder="1" applyAlignment="1">
      <alignment horizontal="right" vertical="top"/>
    </xf>
    <xf numFmtId="2" fontId="8" fillId="0" borderId="0" xfId="0" applyNumberFormat="1" applyFont="1" applyFill="1" applyBorder="1" applyAlignment="1">
      <alignment vertical="top"/>
    </xf>
    <xf numFmtId="0" fontId="7" fillId="0" borderId="0" xfId="0" applyFont="1" applyFill="1" applyBorder="1" applyAlignment="1">
      <alignment horizontal="center" vertical="top"/>
    </xf>
    <xf numFmtId="0" fontId="11" fillId="0" borderId="0" xfId="0" applyFont="1" applyFill="1" applyBorder="1" applyAlignment="1">
      <alignment horizontal="left" vertical="top"/>
    </xf>
    <xf numFmtId="0" fontId="11" fillId="0" borderId="0" xfId="0" applyFont="1" applyFill="1" applyBorder="1" applyAlignment="1">
      <alignment horizontal="center" vertical="top"/>
    </xf>
    <xf numFmtId="0" fontId="8" fillId="0" borderId="0" xfId="0" applyFont="1" applyFill="1" applyBorder="1" applyAlignment="1">
      <alignment vertical="top" wrapText="1"/>
    </xf>
    <xf numFmtId="2" fontId="11" fillId="0" borderId="0" xfId="0" applyNumberFormat="1" applyFont="1" applyFill="1" applyBorder="1" applyAlignment="1">
      <alignment vertical="top"/>
    </xf>
    <xf numFmtId="164" fontId="11" fillId="0" borderId="0" xfId="0" applyNumberFormat="1" applyFont="1" applyFill="1" applyBorder="1" applyAlignment="1">
      <alignment horizontal="center" vertical="top"/>
    </xf>
    <xf numFmtId="0" fontId="11" fillId="0" borderId="0" xfId="0" applyFont="1" applyFill="1" applyBorder="1" applyAlignment="1">
      <alignment vertical="top"/>
    </xf>
    <xf numFmtId="0" fontId="7" fillId="0" borderId="0" xfId="0" applyFont="1" applyFill="1" applyBorder="1" applyAlignment="1">
      <alignment vertical="top"/>
    </xf>
    <xf numFmtId="0" fontId="7" fillId="0" borderId="0" xfId="0" applyFont="1" applyFill="1" applyBorder="1" applyAlignment="1">
      <alignment horizontal="left" vertical="top"/>
    </xf>
    <xf numFmtId="2" fontId="7" fillId="0" borderId="0" xfId="0" applyNumberFormat="1" applyFont="1" applyFill="1" applyBorder="1" applyAlignment="1">
      <alignment vertical="top"/>
    </xf>
    <xf numFmtId="0" fontId="10" fillId="0" borderId="0" xfId="0" applyFont="1" applyFill="1" applyBorder="1" applyAlignment="1">
      <alignment vertical="top"/>
    </xf>
    <xf numFmtId="0" fontId="11" fillId="0" borderId="0" xfId="0" applyFont="1" applyFill="1" applyBorder="1" applyAlignment="1">
      <alignment vertical="top" wrapText="1"/>
    </xf>
    <xf numFmtId="0" fontId="9" fillId="0" borderId="0" xfId="0" applyFont="1" applyFill="1" applyBorder="1" applyAlignment="1">
      <alignment vertical="top" wrapText="1"/>
    </xf>
    <xf numFmtId="0" fontId="9" fillId="0" borderId="0" xfId="0" applyFont="1" applyFill="1" applyBorder="1" applyAlignment="1">
      <alignment horizontal="left" vertical="top"/>
    </xf>
    <xf numFmtId="0" fontId="10" fillId="0" borderId="0" xfId="0" applyFont="1" applyFill="1" applyBorder="1" applyAlignment="1">
      <alignment horizontal="right" vertical="top" wrapText="1"/>
    </xf>
    <xf numFmtId="0" fontId="12" fillId="0" borderId="0" xfId="0" applyFont="1" applyFill="1" applyBorder="1" applyAlignment="1">
      <alignment horizontal="left" vertical="top"/>
    </xf>
    <xf numFmtId="0" fontId="12" fillId="0" borderId="0" xfId="0" applyFont="1" applyFill="1" applyBorder="1" applyAlignment="1">
      <alignment horizontal="center" vertical="top"/>
    </xf>
    <xf numFmtId="0" fontId="12" fillId="0" borderId="0" xfId="0" applyFont="1" applyFill="1" applyBorder="1" applyAlignment="1">
      <alignment horizontal="right" vertical="top"/>
    </xf>
    <xf numFmtId="0" fontId="11"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13" fillId="0" borderId="0" xfId="0" applyFont="1" applyFill="1" applyBorder="1" applyAlignment="1">
      <alignment vertical="center"/>
    </xf>
    <xf numFmtId="0" fontId="13" fillId="0" borderId="0" xfId="0" applyFont="1" applyFill="1" applyBorder="1" applyAlignment="1">
      <alignment horizontal="right" vertical="center"/>
    </xf>
    <xf numFmtId="164" fontId="13" fillId="0" borderId="0" xfId="0" applyNumberFormat="1" applyFont="1" applyFill="1" applyBorder="1" applyAlignment="1">
      <alignment vertical="center"/>
    </xf>
    <xf numFmtId="0" fontId="13" fillId="6" borderId="1" xfId="0" applyFont="1" applyFill="1" applyBorder="1" applyAlignment="1">
      <alignment vertical="center"/>
    </xf>
    <xf numFmtId="0" fontId="14" fillId="6" borderId="1" xfId="0" applyFont="1" applyFill="1" applyBorder="1" applyAlignment="1">
      <alignment vertical="center"/>
    </xf>
    <xf numFmtId="0" fontId="13" fillId="6" borderId="2" xfId="0" applyFont="1" applyFill="1" applyBorder="1" applyAlignment="1">
      <alignment vertical="center"/>
    </xf>
    <xf numFmtId="0" fontId="9" fillId="4" borderId="0" xfId="0" applyFont="1" applyFill="1" applyBorder="1" applyAlignment="1">
      <alignment horizontal="left" vertical="top"/>
    </xf>
    <xf numFmtId="0" fontId="7" fillId="4" borderId="0" xfId="0" applyFont="1" applyFill="1" applyBorder="1" applyAlignment="1">
      <alignment horizontal="center" vertical="top"/>
    </xf>
    <xf numFmtId="0" fontId="10" fillId="4" borderId="0" xfId="0" applyFont="1" applyFill="1" applyBorder="1" applyAlignment="1">
      <alignment horizontal="right" vertical="top"/>
    </xf>
    <xf numFmtId="2" fontId="7" fillId="4" borderId="0" xfId="0" applyNumberFormat="1" applyFont="1" applyFill="1" applyBorder="1" applyAlignment="1">
      <alignment vertical="top"/>
    </xf>
    <xf numFmtId="164" fontId="9" fillId="4" borderId="0" xfId="0" applyNumberFormat="1" applyFont="1" applyFill="1" applyBorder="1" applyAlignment="1">
      <alignment horizontal="right" vertical="top"/>
    </xf>
    <xf numFmtId="0" fontId="12" fillId="5" borderId="0" xfId="0" applyFont="1" applyFill="1" applyBorder="1" applyAlignment="1">
      <alignment horizontal="left" vertical="top"/>
    </xf>
    <xf numFmtId="0" fontId="12" fillId="5" borderId="0" xfId="0" applyFont="1" applyFill="1" applyBorder="1" applyAlignment="1">
      <alignment horizontal="center" vertical="top"/>
    </xf>
    <xf numFmtId="0" fontId="12" fillId="5" borderId="0" xfId="0" applyFont="1" applyFill="1" applyBorder="1" applyAlignment="1">
      <alignment vertical="top"/>
    </xf>
    <xf numFmtId="0" fontId="12" fillId="5" borderId="0" xfId="0" applyFont="1" applyFill="1" applyBorder="1" applyAlignment="1">
      <alignment horizontal="right" vertical="top"/>
    </xf>
    <xf numFmtId="0" fontId="12" fillId="5" borderId="0" xfId="0" applyFont="1" applyFill="1" applyBorder="1" applyAlignment="1">
      <alignment horizontal="right" vertical="top"/>
    </xf>
    <xf numFmtId="0" fontId="8" fillId="0" borderId="0" xfId="0" applyFont="1" applyFill="1" applyBorder="1" applyAlignment="1">
      <alignment horizontal="left" vertical="top" wrapText="1"/>
    </xf>
    <xf numFmtId="0" fontId="0" fillId="0" borderId="0" xfId="0" applyAlignment="1">
      <alignment horizontal="right" vertical="top"/>
    </xf>
    <xf numFmtId="49" fontId="0" fillId="0" borderId="0" xfId="0" applyNumberFormat="1" applyAlignment="1">
      <alignment horizontal="right" vertical="top"/>
    </xf>
    <xf numFmtId="164" fontId="0" fillId="0" borderId="0" xfId="0" applyNumberFormat="1"/>
    <xf numFmtId="0" fontId="7" fillId="7" borderId="3" xfId="0" applyFont="1" applyFill="1" applyBorder="1" applyAlignment="1">
      <alignment horizontal="right" vertical="top"/>
    </xf>
    <xf numFmtId="0" fontId="9" fillId="7" borderId="3" xfId="0" applyFont="1" applyFill="1" applyBorder="1" applyAlignment="1">
      <alignment horizontal="left" vertical="top"/>
    </xf>
    <xf numFmtId="0" fontId="7" fillId="7" borderId="3" xfId="0" applyFont="1" applyFill="1" applyBorder="1" applyAlignment="1">
      <alignment horizontal="center" vertical="top"/>
    </xf>
    <xf numFmtId="0" fontId="8" fillId="7" borderId="3" xfId="0" applyFont="1" applyFill="1" applyBorder="1" applyAlignment="1">
      <alignment vertical="top"/>
    </xf>
    <xf numFmtId="0" fontId="10" fillId="7" borderId="3" xfId="0" applyFont="1" applyFill="1" applyBorder="1" applyAlignment="1">
      <alignment horizontal="right" vertical="top"/>
    </xf>
    <xf numFmtId="2" fontId="7" fillId="7" borderId="3" xfId="0" applyNumberFormat="1" applyFont="1" applyFill="1" applyBorder="1" applyAlignment="1">
      <alignment vertical="top"/>
    </xf>
    <xf numFmtId="164" fontId="9" fillId="7" borderId="3" xfId="0" applyNumberFormat="1" applyFont="1" applyFill="1" applyBorder="1" applyAlignment="1">
      <alignment horizontal="right" vertical="top"/>
    </xf>
    <xf numFmtId="49" fontId="0" fillId="0" borderId="3" xfId="0" applyNumberFormat="1" applyBorder="1" applyAlignment="1">
      <alignment horizontal="right" vertical="top"/>
    </xf>
    <xf numFmtId="0" fontId="0" fillId="0" borderId="3" xfId="0" applyBorder="1"/>
    <xf numFmtId="0" fontId="17" fillId="0" borderId="0" xfId="0" applyFont="1"/>
    <xf numFmtId="49" fontId="17" fillId="0" borderId="0" xfId="0" applyNumberFormat="1" applyFont="1" applyAlignment="1">
      <alignment horizontal="right" vertical="top"/>
    </xf>
    <xf numFmtId="164" fontId="17" fillId="0" borderId="3" xfId="0" applyNumberFormat="1" applyFont="1" applyBorder="1" applyAlignment="1">
      <alignment vertical="top"/>
    </xf>
    <xf numFmtId="49" fontId="0" fillId="0" borderId="0" xfId="0" applyNumberFormat="1" applyAlignment="1">
      <alignment vertical="top" wrapText="1"/>
    </xf>
    <xf numFmtId="49" fontId="0" fillId="0" borderId="0" xfId="0" applyNumberFormat="1" applyAlignment="1">
      <alignment vertical="top"/>
    </xf>
    <xf numFmtId="49" fontId="17" fillId="0" borderId="0" xfId="0" applyNumberFormat="1" applyFont="1" applyAlignment="1">
      <alignment vertical="top"/>
    </xf>
    <xf numFmtId="49" fontId="0" fillId="0" borderId="0" xfId="0" applyNumberFormat="1" applyBorder="1" applyAlignment="1">
      <alignment horizontal="right" vertical="top"/>
    </xf>
    <xf numFmtId="0" fontId="0" fillId="0" borderId="0" xfId="0" applyBorder="1"/>
    <xf numFmtId="0" fontId="17" fillId="0" borderId="0" xfId="0" applyFont="1" applyBorder="1" applyAlignment="1">
      <alignment horizontal="right" vertical="top" wrapText="1"/>
    </xf>
    <xf numFmtId="164" fontId="17" fillId="0" borderId="0" xfId="0" applyNumberFormat="1" applyFont="1" applyBorder="1" applyAlignment="1">
      <alignment vertical="top"/>
    </xf>
    <xf numFmtId="0" fontId="12" fillId="5" borderId="0" xfId="0" applyFont="1" applyFill="1" applyBorder="1" applyAlignment="1">
      <alignment horizontal="right" vertical="top"/>
    </xf>
    <xf numFmtId="0" fontId="7" fillId="0" borderId="0" xfId="0" applyFont="1" applyFill="1" applyAlignment="1">
      <alignment vertical="top" wrapText="1"/>
    </xf>
    <xf numFmtId="0" fontId="0" fillId="0" borderId="0" xfId="0" applyFont="1" applyFill="1" applyAlignment="1">
      <alignment vertical="top" wrapText="1"/>
    </xf>
    <xf numFmtId="0" fontId="12" fillId="5" borderId="0" xfId="0" applyFont="1" applyFill="1" applyBorder="1" applyAlignment="1">
      <alignment horizontal="right" vertical="top"/>
    </xf>
    <xf numFmtId="0" fontId="10" fillId="0" borderId="0" xfId="0" applyFont="1" applyFill="1" applyBorder="1" applyAlignment="1">
      <alignment horizontal="right"/>
    </xf>
    <xf numFmtId="0" fontId="0" fillId="0" borderId="0" xfId="0" applyFont="1" applyFill="1"/>
    <xf numFmtId="0" fontId="0" fillId="0" borderId="0" xfId="0" applyFont="1" applyFill="1" applyAlignment="1">
      <alignment horizontal="center" vertical="top"/>
    </xf>
    <xf numFmtId="164" fontId="0" fillId="0" borderId="0" xfId="0" applyNumberFormat="1" applyFont="1" applyFill="1" applyAlignment="1">
      <alignment horizontal="center" vertical="top"/>
    </xf>
    <xf numFmtId="165" fontId="15" fillId="0" borderId="0" xfId="0" applyNumberFormat="1" applyFont="1" applyFill="1" applyBorder="1" applyAlignment="1">
      <alignment horizontal="right" vertical="top" wrapText="1"/>
    </xf>
    <xf numFmtId="0" fontId="0" fillId="0" borderId="0" xfId="0" applyFill="1"/>
    <xf numFmtId="2" fontId="0" fillId="0" borderId="0" xfId="0" applyNumberFormat="1" applyFont="1" applyFill="1" applyAlignment="1">
      <alignment wrapText="1"/>
    </xf>
    <xf numFmtId="2" fontId="0" fillId="0" borderId="0" xfId="0" applyNumberFormat="1" applyFont="1" applyFill="1" applyAlignment="1">
      <alignment vertical="top"/>
    </xf>
    <xf numFmtId="0" fontId="16" fillId="0" borderId="0" xfId="0" applyFont="1" applyFill="1" applyBorder="1" applyAlignment="1">
      <alignment horizontal="center" vertical="top"/>
    </xf>
    <xf numFmtId="0" fontId="7" fillId="0" borderId="0" xfId="0" applyFont="1" applyFill="1" applyBorder="1" applyAlignment="1">
      <alignment vertical="top" wrapText="1"/>
    </xf>
    <xf numFmtId="0" fontId="11" fillId="0" borderId="0" xfId="0" applyFont="1" applyFill="1" applyBorder="1" applyAlignment="1">
      <alignment horizontal="center" vertical="top" wrapText="1"/>
    </xf>
    <xf numFmtId="0" fontId="10" fillId="0" borderId="0" xfId="0" applyFont="1" applyFill="1" applyBorder="1" applyAlignment="1">
      <alignment vertical="top" wrapText="1"/>
    </xf>
    <xf numFmtId="2" fontId="11" fillId="0" borderId="0" xfId="0" applyNumberFormat="1" applyFont="1" applyFill="1" applyBorder="1" applyAlignment="1">
      <alignment vertical="top" wrapText="1"/>
    </xf>
    <xf numFmtId="164" fontId="11" fillId="0" borderId="0" xfId="0" applyNumberFormat="1" applyFont="1" applyFill="1" applyBorder="1" applyAlignment="1">
      <alignment horizontal="center" vertical="top" wrapText="1"/>
    </xf>
    <xf numFmtId="0" fontId="0" fillId="0" borderId="0" xfId="0" applyAlignment="1">
      <alignment wrapText="1"/>
    </xf>
    <xf numFmtId="0" fontId="13" fillId="2" borderId="0" xfId="0" applyFont="1" applyFill="1" applyBorder="1" applyAlignment="1">
      <alignment horizontal="left" vertical="center"/>
    </xf>
    <xf numFmtId="0" fontId="13" fillId="0" borderId="0" xfId="0" applyFont="1" applyFill="1" applyBorder="1" applyAlignment="1">
      <alignment vertical="center" wrapText="1"/>
    </xf>
    <xf numFmtId="0" fontId="13" fillId="6" borderId="1" xfId="0" applyFont="1" applyFill="1" applyBorder="1" applyAlignment="1">
      <alignment vertical="center" wrapText="1"/>
    </xf>
    <xf numFmtId="0" fontId="12" fillId="0" borderId="0" xfId="0" applyFont="1" applyFill="1" applyBorder="1" applyAlignment="1">
      <alignment vertical="top" wrapText="1"/>
    </xf>
    <xf numFmtId="0" fontId="8" fillId="4" borderId="0" xfId="0" applyFont="1" applyFill="1" applyBorder="1" applyAlignment="1">
      <alignment vertical="top" wrapText="1"/>
    </xf>
    <xf numFmtId="0" fontId="12" fillId="5" borderId="0" xfId="0" applyFont="1" applyFill="1" applyBorder="1" applyAlignment="1">
      <alignment vertical="top" wrapText="1"/>
    </xf>
    <xf numFmtId="0" fontId="13" fillId="3" borderId="0" xfId="0" applyFont="1" applyFill="1" applyBorder="1" applyAlignment="1">
      <alignment vertical="center"/>
    </xf>
    <xf numFmtId="0" fontId="12" fillId="5" borderId="0" xfId="0" applyFont="1" applyFill="1" applyBorder="1" applyAlignment="1">
      <alignment horizontal="right" vertical="top"/>
    </xf>
    <xf numFmtId="0" fontId="0" fillId="0" borderId="3" xfId="0" applyBorder="1" applyAlignment="1">
      <alignment horizontal="center" vertical="top" wrapText="1"/>
    </xf>
    <xf numFmtId="164" fontId="17" fillId="0" borderId="3" xfId="0" applyNumberFormat="1" applyFont="1" applyBorder="1" applyAlignment="1">
      <alignment horizontal="center" vertical="center"/>
    </xf>
    <xf numFmtId="0" fontId="17" fillId="0" borderId="3" xfId="0" applyFont="1" applyBorder="1" applyAlignment="1">
      <alignment horizontal="center" vertical="center"/>
    </xf>
    <xf numFmtId="49" fontId="17" fillId="0" borderId="3" xfId="0" applyNumberFormat="1" applyFont="1" applyBorder="1" applyAlignment="1">
      <alignment horizontal="center" vertical="top"/>
    </xf>
    <xf numFmtId="49" fontId="0" fillId="0" borderId="3" xfId="0" applyNumberFormat="1" applyBorder="1" applyAlignment="1">
      <alignment horizontal="center" vertical="top" wrapText="1"/>
    </xf>
    <xf numFmtId="49" fontId="0" fillId="0" borderId="3" xfId="0" applyNumberFormat="1" applyBorder="1" applyAlignment="1">
      <alignment horizontal="center" vertical="top"/>
    </xf>
    <xf numFmtId="9" fontId="0" fillId="0" borderId="3" xfId="0" applyNumberFormat="1" applyBorder="1" applyAlignment="1">
      <alignment horizontal="center"/>
    </xf>
    <xf numFmtId="0" fontId="0" fillId="0" borderId="3" xfId="0" applyBorder="1" applyAlignment="1">
      <alignment horizontal="center"/>
    </xf>
    <xf numFmtId="164" fontId="0" fillId="0" borderId="3" xfId="0" applyNumberFormat="1" applyBorder="1" applyAlignment="1">
      <alignment horizontal="center"/>
    </xf>
    <xf numFmtId="0" fontId="17" fillId="0" borderId="3" xfId="0" applyFont="1" applyBorder="1" applyAlignment="1">
      <alignment horizontal="right" vertical="top" wrapText="1"/>
    </xf>
    <xf numFmtId="0" fontId="17" fillId="0" borderId="3"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9"/>
  <sheetViews>
    <sheetView tabSelected="1" topLeftCell="A217" zoomScaleNormal="100" zoomScaleSheetLayoutView="115" workbookViewId="0">
      <selection activeCell="I258" sqref="I258"/>
    </sheetView>
  </sheetViews>
  <sheetFormatPr defaultRowHeight="15" x14ac:dyDescent="0.25"/>
  <cols>
    <col min="1" max="1" width="4.28515625" style="23" customWidth="1"/>
    <col min="2" max="2" width="31.140625" style="18" customWidth="1"/>
    <col min="3" max="3" width="7.28515625" style="13" customWidth="1"/>
    <col min="4" max="4" width="8.42578125" style="24" customWidth="1"/>
    <col min="5" max="5" width="4.28515625" style="15" customWidth="1"/>
    <col min="6" max="6" width="10.7109375" style="15" customWidth="1"/>
    <col min="7" max="7" width="10.85546875" style="15" customWidth="1"/>
    <col min="8" max="8" width="11.42578125" style="22" customWidth="1"/>
  </cols>
  <sheetData>
    <row r="1" spans="1:8" s="1" customFormat="1" ht="30" customHeight="1" x14ac:dyDescent="0.25">
      <c r="A1" s="93" t="s">
        <v>98</v>
      </c>
      <c r="B1" s="93"/>
      <c r="C1" s="93"/>
      <c r="D1" s="93"/>
      <c r="E1" s="93"/>
      <c r="F1" s="93"/>
      <c r="G1" s="93"/>
      <c r="H1" s="93"/>
    </row>
    <row r="2" spans="1:8" s="2" customFormat="1" ht="20.100000000000001" customHeight="1" x14ac:dyDescent="0.25">
      <c r="A2" s="99" t="s">
        <v>91</v>
      </c>
      <c r="B2" s="99"/>
      <c r="C2" s="99"/>
      <c r="D2" s="99"/>
      <c r="E2" s="99"/>
      <c r="F2" s="99"/>
      <c r="G2" s="99"/>
      <c r="H2" s="99"/>
    </row>
    <row r="3" spans="1:8" x14ac:dyDescent="0.25">
      <c r="A3" s="11"/>
      <c r="D3" s="14"/>
      <c r="E3" s="12"/>
      <c r="F3" s="12"/>
      <c r="G3" s="12"/>
      <c r="H3" s="10"/>
    </row>
    <row r="4" spans="1:8" s="6" customFormat="1" ht="24.95" customHeight="1" x14ac:dyDescent="0.35">
      <c r="A4" s="35"/>
      <c r="B4" s="94"/>
      <c r="C4" s="35"/>
      <c r="D4" s="35"/>
      <c r="E4" s="35"/>
      <c r="F4" s="35"/>
      <c r="G4" s="36" t="s">
        <v>7</v>
      </c>
      <c r="H4" s="37">
        <f>SUM(H9:H309)</f>
        <v>150800</v>
      </c>
    </row>
    <row r="5" spans="1:8" s="4" customFormat="1" ht="15.75" thickBot="1" x14ac:dyDescent="0.3">
      <c r="A5" s="11"/>
      <c r="B5" s="18"/>
      <c r="C5" s="13"/>
      <c r="D5" s="14"/>
      <c r="E5" s="12"/>
      <c r="F5" s="12"/>
      <c r="G5" s="12"/>
      <c r="H5" s="10"/>
    </row>
    <row r="6" spans="1:8" s="2" customFormat="1" ht="24.95" customHeight="1" thickBot="1" x14ac:dyDescent="0.3">
      <c r="A6" s="38"/>
      <c r="B6" s="95"/>
      <c r="C6" s="39"/>
      <c r="D6" s="38"/>
      <c r="E6" s="38"/>
      <c r="F6" s="38"/>
      <c r="G6" s="38"/>
      <c r="H6" s="40"/>
    </row>
    <row r="7" spans="1:8" s="5" customFormat="1" x14ac:dyDescent="0.2">
      <c r="A7" s="30"/>
      <c r="B7" s="96"/>
      <c r="C7" s="32"/>
      <c r="D7" s="32"/>
      <c r="E7" s="32"/>
      <c r="F7" s="31"/>
      <c r="G7" s="31"/>
      <c r="H7" s="31"/>
    </row>
    <row r="8" spans="1:8" s="5" customFormat="1" x14ac:dyDescent="0.2">
      <c r="A8" s="30"/>
      <c r="B8" s="96"/>
      <c r="C8" s="32"/>
      <c r="D8" s="32"/>
      <c r="E8" s="32"/>
      <c r="F8" s="31"/>
      <c r="G8" s="31"/>
      <c r="H8" s="31"/>
    </row>
    <row r="9" spans="1:8" s="4" customFormat="1" x14ac:dyDescent="0.25">
      <c r="A9" s="41" t="s">
        <v>20</v>
      </c>
      <c r="B9" s="97"/>
      <c r="C9" s="43"/>
      <c r="D9" s="44"/>
      <c r="E9" s="42"/>
      <c r="F9" s="42"/>
      <c r="G9" s="42"/>
      <c r="H9" s="45">
        <f>SUM(G13:G21)</f>
        <v>3900</v>
      </c>
    </row>
    <row r="10" spans="1:8" s="5" customFormat="1" x14ac:dyDescent="0.2">
      <c r="A10" s="46" t="s">
        <v>4</v>
      </c>
      <c r="B10" s="98" t="s">
        <v>3</v>
      </c>
      <c r="C10" s="49" t="s">
        <v>5</v>
      </c>
      <c r="D10" s="100" t="s">
        <v>1</v>
      </c>
      <c r="E10" s="100"/>
      <c r="F10" s="47" t="s">
        <v>2</v>
      </c>
      <c r="G10" s="47"/>
      <c r="H10" s="47"/>
    </row>
    <row r="11" spans="1:8" s="3" customFormat="1" x14ac:dyDescent="0.25">
      <c r="A11" s="16"/>
      <c r="B11" s="18"/>
      <c r="C11" s="13"/>
      <c r="D11" s="19"/>
      <c r="E11" s="17"/>
      <c r="F11" s="20"/>
      <c r="G11" s="20"/>
      <c r="H11" s="21"/>
    </row>
    <row r="13" spans="1:8" x14ac:dyDescent="0.25">
      <c r="A13" s="16" t="s">
        <v>22</v>
      </c>
      <c r="B13" s="27" t="s">
        <v>86</v>
      </c>
      <c r="C13" s="25"/>
      <c r="D13" s="19">
        <v>1</v>
      </c>
      <c r="E13" s="17" t="s">
        <v>21</v>
      </c>
      <c r="F13" s="20">
        <v>800</v>
      </c>
      <c r="G13" s="20">
        <f>D13*F13</f>
        <v>800</v>
      </c>
    </row>
    <row r="14" spans="1:8" ht="75" x14ac:dyDescent="0.25">
      <c r="A14" s="16"/>
      <c r="B14" s="7" t="s">
        <v>292</v>
      </c>
      <c r="C14" s="25"/>
      <c r="D14" s="19"/>
      <c r="E14" s="17"/>
      <c r="F14" s="20"/>
      <c r="G14" s="20"/>
    </row>
    <row r="15" spans="1:8" x14ac:dyDescent="0.25">
      <c r="A15" s="16" t="s">
        <v>23</v>
      </c>
      <c r="B15" s="9" t="s">
        <v>87</v>
      </c>
      <c r="C15" s="25"/>
      <c r="D15" s="19">
        <v>1</v>
      </c>
      <c r="E15" s="17" t="s">
        <v>21</v>
      </c>
      <c r="F15" s="20">
        <v>800</v>
      </c>
      <c r="G15" s="20">
        <f>D15*F15</f>
        <v>800</v>
      </c>
    </row>
    <row r="16" spans="1:8" ht="45" x14ac:dyDescent="0.25">
      <c r="A16" s="16"/>
      <c r="B16" s="26" t="s">
        <v>291</v>
      </c>
      <c r="C16" s="25"/>
      <c r="D16" s="19"/>
      <c r="E16" s="17"/>
      <c r="F16" s="20"/>
      <c r="G16" s="20"/>
    </row>
    <row r="17" spans="1:9" ht="45" x14ac:dyDescent="0.25">
      <c r="A17" s="16" t="s">
        <v>25</v>
      </c>
      <c r="B17" s="27" t="s">
        <v>24</v>
      </c>
      <c r="C17" s="25"/>
      <c r="D17" s="19">
        <v>1</v>
      </c>
      <c r="E17" s="17" t="s">
        <v>21</v>
      </c>
      <c r="F17" s="20">
        <v>1500</v>
      </c>
      <c r="G17" s="20">
        <f>D17*F17</f>
        <v>1500</v>
      </c>
    </row>
    <row r="18" spans="1:9" s="92" customFormat="1" ht="75" x14ac:dyDescent="0.25">
      <c r="A18" s="33"/>
      <c r="B18" s="33" t="s">
        <v>31</v>
      </c>
      <c r="C18" s="89"/>
      <c r="D18" s="90"/>
      <c r="E18" s="88"/>
      <c r="F18" s="91"/>
      <c r="G18" s="91"/>
      <c r="H18" s="87"/>
    </row>
    <row r="19" spans="1:9" x14ac:dyDescent="0.25">
      <c r="A19" s="16" t="s">
        <v>95</v>
      </c>
      <c r="B19" s="27" t="s">
        <v>97</v>
      </c>
      <c r="C19" s="25"/>
      <c r="D19" s="19">
        <v>1</v>
      </c>
      <c r="E19" s="17" t="s">
        <v>89</v>
      </c>
      <c r="F19" s="20">
        <v>800</v>
      </c>
      <c r="G19" s="20">
        <f>D19*F19</f>
        <v>800</v>
      </c>
    </row>
    <row r="20" spans="1:9" ht="60" x14ac:dyDescent="0.25">
      <c r="A20" s="16"/>
      <c r="B20" s="33" t="s">
        <v>96</v>
      </c>
      <c r="C20" s="25"/>
      <c r="D20" s="19"/>
      <c r="E20" s="17"/>
      <c r="F20" s="20"/>
      <c r="G20" s="20"/>
    </row>
    <row r="21" spans="1:9" x14ac:dyDescent="0.25">
      <c r="A21" s="16"/>
      <c r="B21" s="33"/>
      <c r="C21" s="25"/>
      <c r="D21" s="19"/>
      <c r="E21" s="17"/>
      <c r="F21" s="20"/>
      <c r="G21" s="20"/>
    </row>
    <row r="22" spans="1:9" x14ac:dyDescent="0.25">
      <c r="A22" s="16"/>
      <c r="B22" s="33"/>
      <c r="C22" s="25"/>
      <c r="D22" s="19"/>
      <c r="E22" s="17"/>
      <c r="F22" s="20"/>
      <c r="G22" s="20"/>
    </row>
    <row r="23" spans="1:9" s="4" customFormat="1" x14ac:dyDescent="0.25">
      <c r="A23" s="41" t="s">
        <v>88</v>
      </c>
      <c r="B23" s="97"/>
      <c r="C23" s="43"/>
      <c r="D23" s="44"/>
      <c r="E23" s="42"/>
      <c r="F23" s="42"/>
      <c r="G23" s="42"/>
      <c r="H23" s="45">
        <f>SUM(G27:G47)</f>
        <v>10855</v>
      </c>
    </row>
    <row r="24" spans="1:9" s="5" customFormat="1" x14ac:dyDescent="0.2">
      <c r="A24" s="46" t="s">
        <v>4</v>
      </c>
      <c r="B24" s="98" t="s">
        <v>3</v>
      </c>
      <c r="C24" s="74" t="s">
        <v>5</v>
      </c>
      <c r="D24" s="100" t="s">
        <v>1</v>
      </c>
      <c r="E24" s="100"/>
      <c r="F24" s="47" t="s">
        <v>2</v>
      </c>
      <c r="G24" s="47"/>
      <c r="H24" s="47"/>
    </row>
    <row r="25" spans="1:9" s="5" customFormat="1" x14ac:dyDescent="0.2">
      <c r="A25" s="22"/>
      <c r="B25" s="87"/>
      <c r="C25" s="22"/>
      <c r="D25" s="22"/>
      <c r="E25" s="22"/>
      <c r="F25" s="22"/>
      <c r="G25" s="22"/>
      <c r="H25" s="22"/>
      <c r="I25" s="22"/>
    </row>
    <row r="26" spans="1:9" s="5" customFormat="1" x14ac:dyDescent="0.2">
      <c r="A26" s="22"/>
      <c r="B26" s="87"/>
      <c r="C26" s="22"/>
      <c r="D26" s="22"/>
      <c r="E26" s="22"/>
      <c r="F26" s="22"/>
      <c r="G26" s="22"/>
      <c r="H26" s="22"/>
      <c r="I26" s="22"/>
    </row>
    <row r="27" spans="1:9" x14ac:dyDescent="0.25">
      <c r="A27" s="16" t="s">
        <v>8</v>
      </c>
      <c r="B27" s="34" t="s">
        <v>26</v>
      </c>
      <c r="C27" s="25"/>
      <c r="D27" s="19">
        <v>1</v>
      </c>
      <c r="E27" s="17" t="s">
        <v>89</v>
      </c>
      <c r="F27" s="20">
        <v>1500</v>
      </c>
      <c r="G27" s="20">
        <f>D27*F27</f>
        <v>1500</v>
      </c>
    </row>
    <row r="28" spans="1:9" ht="90" x14ac:dyDescent="0.25">
      <c r="A28" s="16"/>
      <c r="B28" s="33" t="s">
        <v>293</v>
      </c>
      <c r="C28" s="25"/>
      <c r="D28" s="19"/>
      <c r="E28" s="17"/>
      <c r="F28" s="20"/>
      <c r="G28" s="20"/>
    </row>
    <row r="29" spans="1:9" x14ac:dyDescent="0.25">
      <c r="A29" s="16" t="s">
        <v>9</v>
      </c>
      <c r="B29" s="34" t="s">
        <v>318</v>
      </c>
      <c r="C29" s="25"/>
      <c r="D29" s="19">
        <f>(1.2+1.5)*4</f>
        <v>10.8</v>
      </c>
      <c r="E29" s="17" t="s">
        <v>92</v>
      </c>
      <c r="F29" s="20">
        <v>75</v>
      </c>
      <c r="G29" s="20">
        <f>D29*F29</f>
        <v>810</v>
      </c>
    </row>
    <row r="30" spans="1:9" ht="60" x14ac:dyDescent="0.25">
      <c r="A30" s="16"/>
      <c r="B30" s="33" t="s">
        <v>319</v>
      </c>
      <c r="C30" s="25"/>
      <c r="D30" s="19"/>
      <c r="E30" s="17"/>
      <c r="F30" s="20"/>
      <c r="G30" s="20"/>
    </row>
    <row r="31" spans="1:9" s="83" customFormat="1" x14ac:dyDescent="0.25">
      <c r="A31" s="16" t="s">
        <v>90</v>
      </c>
      <c r="B31" s="34" t="s">
        <v>27</v>
      </c>
      <c r="C31" s="25"/>
      <c r="D31" s="19">
        <f>D103</f>
        <v>23</v>
      </c>
      <c r="E31" s="17" t="s">
        <v>94</v>
      </c>
      <c r="F31" s="20">
        <v>35</v>
      </c>
      <c r="G31" s="20">
        <f>D31*F31</f>
        <v>805</v>
      </c>
      <c r="H31" s="22"/>
    </row>
    <row r="32" spans="1:9" s="83" customFormat="1" ht="120" x14ac:dyDescent="0.25">
      <c r="A32" s="16"/>
      <c r="B32" s="33" t="s">
        <v>99</v>
      </c>
      <c r="C32" s="25"/>
      <c r="D32" s="19"/>
      <c r="E32" s="17"/>
      <c r="F32" s="20"/>
      <c r="G32" s="20"/>
      <c r="H32" s="22"/>
    </row>
    <row r="33" spans="1:11" s="83" customFormat="1" x14ac:dyDescent="0.25">
      <c r="A33" s="16" t="s">
        <v>93</v>
      </c>
      <c r="B33" s="34" t="s">
        <v>103</v>
      </c>
      <c r="C33" s="25"/>
      <c r="D33" s="19">
        <v>103.5</v>
      </c>
      <c r="E33" s="17" t="s">
        <v>94</v>
      </c>
      <c r="F33" s="20">
        <v>35</v>
      </c>
      <c r="G33" s="20">
        <f>D33*F33</f>
        <v>3622.5</v>
      </c>
      <c r="H33" s="22"/>
    </row>
    <row r="34" spans="1:11" s="83" customFormat="1" ht="90" x14ac:dyDescent="0.25">
      <c r="A34" s="16"/>
      <c r="B34" s="33" t="s">
        <v>104</v>
      </c>
      <c r="C34" s="25"/>
      <c r="D34" s="19"/>
      <c r="E34" s="17"/>
      <c r="F34" s="20"/>
      <c r="G34" s="20"/>
      <c r="H34" s="22"/>
    </row>
    <row r="35" spans="1:11" x14ac:dyDescent="0.25">
      <c r="A35" s="16" t="s">
        <v>32</v>
      </c>
      <c r="B35" s="34" t="s">
        <v>100</v>
      </c>
      <c r="C35" s="25"/>
      <c r="D35" s="19">
        <v>1</v>
      </c>
      <c r="E35" s="17" t="s">
        <v>0</v>
      </c>
      <c r="F35" s="20">
        <v>55</v>
      </c>
      <c r="G35" s="20">
        <f>D35*F35</f>
        <v>55</v>
      </c>
      <c r="K35" s="15"/>
    </row>
    <row r="36" spans="1:11" ht="60" x14ac:dyDescent="0.25">
      <c r="A36" s="16"/>
      <c r="B36" s="33" t="s">
        <v>101</v>
      </c>
      <c r="C36" s="25"/>
      <c r="D36" s="19"/>
      <c r="E36" s="17"/>
      <c r="F36" s="20"/>
      <c r="G36" s="20"/>
    </row>
    <row r="37" spans="1:11" x14ac:dyDescent="0.25">
      <c r="A37" s="16" t="s">
        <v>193</v>
      </c>
      <c r="B37" s="34" t="s">
        <v>194</v>
      </c>
      <c r="C37" s="25"/>
      <c r="D37" s="19">
        <f>6*2</f>
        <v>12</v>
      </c>
      <c r="E37" s="17" t="s">
        <v>94</v>
      </c>
      <c r="F37" s="20">
        <v>50</v>
      </c>
      <c r="G37" s="20">
        <f>D37*F37</f>
        <v>600</v>
      </c>
      <c r="K37" s="15"/>
    </row>
    <row r="38" spans="1:11" ht="120" x14ac:dyDescent="0.25">
      <c r="A38" s="16"/>
      <c r="B38" s="33" t="s">
        <v>195</v>
      </c>
      <c r="C38" s="25"/>
      <c r="D38" s="19"/>
      <c r="E38" s="17"/>
      <c r="F38" s="20"/>
      <c r="G38" s="20"/>
    </row>
    <row r="39" spans="1:11" ht="30" x14ac:dyDescent="0.25">
      <c r="A39" s="16" t="s">
        <v>242</v>
      </c>
      <c r="B39" s="34" t="s">
        <v>240</v>
      </c>
      <c r="C39" s="25"/>
      <c r="D39" s="19">
        <f>6*4</f>
        <v>24</v>
      </c>
      <c r="E39" s="17" t="s">
        <v>94</v>
      </c>
      <c r="F39" s="20">
        <v>50</v>
      </c>
      <c r="G39" s="20">
        <f>D39*F39</f>
        <v>1200</v>
      </c>
      <c r="K39" s="15"/>
    </row>
    <row r="40" spans="1:11" ht="120" x14ac:dyDescent="0.25">
      <c r="A40" s="16"/>
      <c r="B40" s="33" t="s">
        <v>241</v>
      </c>
      <c r="C40" s="25"/>
      <c r="D40" s="19"/>
      <c r="E40" s="17"/>
      <c r="F40" s="20"/>
      <c r="G40" s="20"/>
    </row>
    <row r="41" spans="1:11" x14ac:dyDescent="0.25">
      <c r="A41" s="16" t="s">
        <v>243</v>
      </c>
      <c r="B41" s="34" t="s">
        <v>244</v>
      </c>
      <c r="C41" s="25"/>
      <c r="D41" s="19">
        <f>13*2.5</f>
        <v>32.5</v>
      </c>
      <c r="E41" s="17" t="s">
        <v>94</v>
      </c>
      <c r="F41" s="20">
        <v>15</v>
      </c>
      <c r="G41" s="20">
        <f>D41*F41</f>
        <v>487.5</v>
      </c>
      <c r="K41" s="15"/>
    </row>
    <row r="42" spans="1:11" ht="60" x14ac:dyDescent="0.25">
      <c r="A42" s="16"/>
      <c r="B42" s="33" t="s">
        <v>245</v>
      </c>
      <c r="C42" s="25"/>
      <c r="D42" s="19"/>
      <c r="E42" s="17"/>
      <c r="F42" s="20"/>
      <c r="G42" s="20"/>
    </row>
    <row r="43" spans="1:11" x14ac:dyDescent="0.25">
      <c r="A43" s="16" t="s">
        <v>261</v>
      </c>
      <c r="B43" s="27" t="s">
        <v>262</v>
      </c>
      <c r="C43" s="25"/>
      <c r="D43" s="19">
        <v>1</v>
      </c>
      <c r="E43" s="17" t="s">
        <v>89</v>
      </c>
      <c r="F43" s="20">
        <v>1750</v>
      </c>
      <c r="G43" s="20">
        <f>D43*F43</f>
        <v>1750</v>
      </c>
    </row>
    <row r="44" spans="1:11" ht="105" x14ac:dyDescent="0.25">
      <c r="A44" s="16"/>
      <c r="B44" s="33" t="s">
        <v>263</v>
      </c>
      <c r="C44" s="25"/>
      <c r="D44" s="19"/>
      <c r="E44" s="17"/>
      <c r="F44" s="20"/>
      <c r="G44" s="20"/>
    </row>
    <row r="45" spans="1:11" ht="30" x14ac:dyDescent="0.25">
      <c r="A45" s="16" t="s">
        <v>320</v>
      </c>
      <c r="B45" s="27" t="s">
        <v>321</v>
      </c>
      <c r="C45" s="25"/>
      <c r="D45" s="19">
        <v>1</v>
      </c>
      <c r="E45" s="17" t="s">
        <v>0</v>
      </c>
      <c r="F45" s="20">
        <v>25</v>
      </c>
      <c r="G45" s="20">
        <f>D45*F45</f>
        <v>25</v>
      </c>
    </row>
    <row r="46" spans="1:11" ht="165" x14ac:dyDescent="0.25">
      <c r="A46" s="16"/>
      <c r="B46" s="33" t="s">
        <v>322</v>
      </c>
      <c r="C46" s="25"/>
      <c r="D46" s="19"/>
      <c r="E46" s="17"/>
      <c r="F46" s="20"/>
      <c r="G46" s="20"/>
    </row>
    <row r="47" spans="1:11" s="5" customFormat="1" x14ac:dyDescent="0.2">
      <c r="A47" s="30"/>
      <c r="B47" s="96"/>
      <c r="C47" s="32"/>
      <c r="D47" s="32"/>
      <c r="E47" s="32"/>
      <c r="F47" s="31"/>
      <c r="G47" s="31"/>
      <c r="H47" s="31"/>
    </row>
    <row r="48" spans="1:11" s="5" customFormat="1" x14ac:dyDescent="0.2">
      <c r="A48" s="30"/>
      <c r="B48" s="96"/>
      <c r="C48" s="32"/>
      <c r="D48" s="32"/>
      <c r="E48" s="32"/>
      <c r="F48" s="31"/>
      <c r="G48" s="31"/>
      <c r="H48" s="31"/>
    </row>
    <row r="49" spans="1:8" s="4" customFormat="1" x14ac:dyDescent="0.25">
      <c r="A49" s="41" t="s">
        <v>105</v>
      </c>
      <c r="B49" s="97"/>
      <c r="C49" s="43"/>
      <c r="D49" s="44"/>
      <c r="E49" s="42"/>
      <c r="F49" s="42"/>
      <c r="G49" s="42"/>
      <c r="H49" s="45">
        <f>SUM(G53:G81)</f>
        <v>50093</v>
      </c>
    </row>
    <row r="50" spans="1:8" s="5" customFormat="1" x14ac:dyDescent="0.2">
      <c r="A50" s="46" t="s">
        <v>4</v>
      </c>
      <c r="B50" s="98" t="s">
        <v>3</v>
      </c>
      <c r="C50" s="49" t="s">
        <v>5</v>
      </c>
      <c r="D50" s="100" t="s">
        <v>1</v>
      </c>
      <c r="E50" s="100"/>
      <c r="F50" s="47" t="s">
        <v>2</v>
      </c>
      <c r="G50" s="47"/>
      <c r="H50" s="47"/>
    </row>
    <row r="51" spans="1:8" s="3" customFormat="1" x14ac:dyDescent="0.25">
      <c r="A51" s="16"/>
      <c r="B51" s="18"/>
      <c r="C51" s="13"/>
      <c r="D51" s="19"/>
      <c r="E51" s="17"/>
      <c r="F51" s="20"/>
      <c r="G51" s="20"/>
      <c r="H51" s="21"/>
    </row>
    <row r="53" spans="1:8" x14ac:dyDescent="0.25">
      <c r="A53" s="16" t="s">
        <v>10</v>
      </c>
      <c r="B53" s="27" t="s">
        <v>28</v>
      </c>
      <c r="C53" s="25"/>
      <c r="D53" s="19">
        <v>1</v>
      </c>
      <c r="E53" s="17" t="s">
        <v>0</v>
      </c>
      <c r="F53" s="20">
        <v>180</v>
      </c>
      <c r="G53" s="20">
        <f>D53*F53</f>
        <v>180</v>
      </c>
    </row>
    <row r="54" spans="1:8" ht="60" x14ac:dyDescent="0.25">
      <c r="A54" s="16"/>
      <c r="B54" s="75" t="s">
        <v>294</v>
      </c>
      <c r="C54" s="25"/>
      <c r="D54" s="19"/>
      <c r="E54" s="17"/>
      <c r="F54" s="20"/>
      <c r="G54" s="20"/>
    </row>
    <row r="55" spans="1:8" ht="45" x14ac:dyDescent="0.25">
      <c r="A55" s="16" t="s">
        <v>110</v>
      </c>
      <c r="B55" s="27" t="s">
        <v>102</v>
      </c>
      <c r="C55" s="25"/>
      <c r="D55" s="19">
        <f>(1.4+6.7+2.63+0.9)*3+3.8*4</f>
        <v>50.09</v>
      </c>
      <c r="E55" s="17" t="s">
        <v>17</v>
      </c>
      <c r="F55" s="20">
        <v>300</v>
      </c>
      <c r="G55" s="20">
        <f t="shared" ref="G55:G59" si="0">D55*F55</f>
        <v>15027.000000000002</v>
      </c>
    </row>
    <row r="56" spans="1:8" ht="75" x14ac:dyDescent="0.25">
      <c r="A56" s="16"/>
      <c r="B56" s="26" t="s">
        <v>295</v>
      </c>
      <c r="C56" s="25"/>
      <c r="D56" s="19"/>
      <c r="E56" s="17"/>
      <c r="F56" s="20"/>
      <c r="G56" s="20"/>
    </row>
    <row r="57" spans="1:8" x14ac:dyDescent="0.25">
      <c r="A57" s="16" t="s">
        <v>127</v>
      </c>
      <c r="B57" s="27" t="s">
        <v>108</v>
      </c>
      <c r="C57" s="25"/>
      <c r="D57" s="19">
        <f>(5.9)*4</f>
        <v>23.6</v>
      </c>
      <c r="E57" s="17" t="s">
        <v>17</v>
      </c>
      <c r="F57" s="20">
        <v>110</v>
      </c>
      <c r="G57" s="20">
        <f t="shared" si="0"/>
        <v>2596</v>
      </c>
    </row>
    <row r="58" spans="1:8" ht="120" x14ac:dyDescent="0.25">
      <c r="A58" s="16"/>
      <c r="B58" s="33" t="s">
        <v>283</v>
      </c>
      <c r="C58" s="25"/>
      <c r="D58" s="19"/>
      <c r="E58" s="17"/>
      <c r="F58" s="20"/>
      <c r="G58" s="20"/>
    </row>
    <row r="59" spans="1:8" ht="30" x14ac:dyDescent="0.25">
      <c r="A59" s="16" t="s">
        <v>163</v>
      </c>
      <c r="B59" s="27" t="s">
        <v>33</v>
      </c>
      <c r="C59" s="25"/>
      <c r="D59" s="19">
        <v>1</v>
      </c>
      <c r="E59" s="17" t="s">
        <v>89</v>
      </c>
      <c r="F59" s="20">
        <v>220</v>
      </c>
      <c r="G59" s="20">
        <f t="shared" si="0"/>
        <v>220</v>
      </c>
    </row>
    <row r="60" spans="1:8" ht="105" x14ac:dyDescent="0.25">
      <c r="A60" s="16"/>
      <c r="B60" s="33" t="s">
        <v>284</v>
      </c>
      <c r="C60" s="25"/>
      <c r="D60" s="19"/>
      <c r="E60" s="17"/>
      <c r="F60" s="20"/>
      <c r="G60" s="20"/>
    </row>
    <row r="61" spans="1:8" x14ac:dyDescent="0.25">
      <c r="A61" s="16" t="s">
        <v>164</v>
      </c>
      <c r="B61" s="27" t="s">
        <v>109</v>
      </c>
      <c r="C61" s="25"/>
      <c r="D61" s="19">
        <f>(2.65+1.6)</f>
        <v>4.25</v>
      </c>
      <c r="E61" s="17" t="s">
        <v>17</v>
      </c>
      <c r="F61" s="20">
        <v>380</v>
      </c>
      <c r="G61" s="20">
        <f t="shared" ref="G61" si="1">D61*F61</f>
        <v>1615</v>
      </c>
    </row>
    <row r="62" spans="1:8" ht="225" x14ac:dyDescent="0.25">
      <c r="A62" s="16"/>
      <c r="B62" s="33" t="s">
        <v>285</v>
      </c>
      <c r="C62" s="25"/>
      <c r="D62" s="19"/>
      <c r="E62" s="17"/>
      <c r="F62" s="20"/>
      <c r="G62" s="20"/>
    </row>
    <row r="63" spans="1:8" x14ac:dyDescent="0.25">
      <c r="A63" s="16" t="s">
        <v>165</v>
      </c>
      <c r="B63" s="27" t="s">
        <v>120</v>
      </c>
      <c r="C63" s="25"/>
      <c r="D63" s="19">
        <f>(6+1)*4.2</f>
        <v>29.400000000000002</v>
      </c>
      <c r="E63" s="17" t="s">
        <v>17</v>
      </c>
      <c r="F63" s="20">
        <v>230</v>
      </c>
      <c r="G63" s="20">
        <f t="shared" ref="G63" si="2">D63*F63</f>
        <v>6762.0000000000009</v>
      </c>
    </row>
    <row r="64" spans="1:8" ht="34.5" customHeight="1" x14ac:dyDescent="0.25">
      <c r="A64" s="16"/>
      <c r="B64" s="33" t="s">
        <v>275</v>
      </c>
      <c r="C64" s="25"/>
      <c r="D64" s="19"/>
      <c r="E64" s="17"/>
      <c r="F64" s="20"/>
      <c r="G64" s="20"/>
    </row>
    <row r="65" spans="1:7" x14ac:dyDescent="0.25">
      <c r="A65" s="16" t="s">
        <v>166</v>
      </c>
      <c r="B65" s="27" t="s">
        <v>191</v>
      </c>
      <c r="C65" s="25"/>
      <c r="D65" s="19">
        <v>1</v>
      </c>
      <c r="E65" s="17" t="s">
        <v>0</v>
      </c>
      <c r="F65" s="20">
        <v>5000</v>
      </c>
      <c r="G65" s="20">
        <f t="shared" ref="G65" si="3">D65*F65</f>
        <v>5000</v>
      </c>
    </row>
    <row r="66" spans="1:7" ht="60" x14ac:dyDescent="0.25">
      <c r="A66" s="16"/>
      <c r="B66" s="33" t="s">
        <v>192</v>
      </c>
      <c r="C66" s="25"/>
      <c r="D66" s="19"/>
      <c r="E66" s="17"/>
      <c r="F66" s="20"/>
      <c r="G66" s="20"/>
    </row>
    <row r="67" spans="1:7" x14ac:dyDescent="0.25">
      <c r="A67" s="16" t="s">
        <v>167</v>
      </c>
      <c r="B67" s="27" t="s">
        <v>121</v>
      </c>
      <c r="C67" s="25"/>
      <c r="D67" s="19">
        <f>(6*4.1)</f>
        <v>24.599999999999998</v>
      </c>
      <c r="E67" s="17" t="s">
        <v>17</v>
      </c>
      <c r="F67" s="20">
        <v>75</v>
      </c>
      <c r="G67" s="20">
        <f t="shared" ref="G67" si="4">D67*F67</f>
        <v>1844.9999999999998</v>
      </c>
    </row>
    <row r="68" spans="1:7" ht="360" x14ac:dyDescent="0.25">
      <c r="A68" s="16"/>
      <c r="B68" s="33" t="s">
        <v>255</v>
      </c>
      <c r="C68" s="25"/>
      <c r="D68" s="19"/>
      <c r="E68" s="17"/>
      <c r="F68" s="20"/>
      <c r="G68" s="20"/>
    </row>
    <row r="69" spans="1:7" x14ac:dyDescent="0.25">
      <c r="A69" s="16" t="s">
        <v>246</v>
      </c>
      <c r="B69" s="27" t="s">
        <v>122</v>
      </c>
      <c r="C69" s="25"/>
      <c r="D69" s="19">
        <v>250</v>
      </c>
      <c r="E69" s="17" t="s">
        <v>17</v>
      </c>
      <c r="F69" s="20">
        <v>30</v>
      </c>
      <c r="G69" s="20">
        <f t="shared" ref="G69" si="5">D69*F69</f>
        <v>7500</v>
      </c>
    </row>
    <row r="70" spans="1:7" ht="330" x14ac:dyDescent="0.25">
      <c r="A70" s="16"/>
      <c r="B70" s="33" t="s">
        <v>123</v>
      </c>
      <c r="C70" s="25"/>
      <c r="D70" s="19"/>
      <c r="E70" s="17"/>
      <c r="F70" s="20"/>
      <c r="G70" s="20"/>
    </row>
    <row r="71" spans="1:7" x14ac:dyDescent="0.25">
      <c r="A71" s="16" t="s">
        <v>269</v>
      </c>
      <c r="B71" s="27" t="s">
        <v>124</v>
      </c>
      <c r="C71" s="25"/>
      <c r="D71" s="19">
        <v>40</v>
      </c>
      <c r="E71" s="17" t="s">
        <v>17</v>
      </c>
      <c r="F71" s="20">
        <v>90</v>
      </c>
      <c r="G71" s="20">
        <f t="shared" ref="G71" si="6">D71*F71</f>
        <v>3600</v>
      </c>
    </row>
    <row r="72" spans="1:7" ht="315" x14ac:dyDescent="0.25">
      <c r="A72" s="16"/>
      <c r="B72" s="33" t="s">
        <v>125</v>
      </c>
      <c r="C72" s="25"/>
      <c r="D72" s="19"/>
      <c r="E72" s="17"/>
      <c r="F72" s="20"/>
      <c r="G72" s="20"/>
    </row>
    <row r="73" spans="1:7" x14ac:dyDescent="0.25">
      <c r="A73" s="16" t="s">
        <v>272</v>
      </c>
      <c r="B73" s="27" t="s">
        <v>270</v>
      </c>
      <c r="C73" s="25"/>
      <c r="D73" s="19">
        <f>6*4.1</f>
        <v>24.599999999999998</v>
      </c>
      <c r="E73" s="17" t="s">
        <v>17</v>
      </c>
      <c r="F73" s="20">
        <v>80</v>
      </c>
      <c r="G73" s="20">
        <f t="shared" ref="G73" si="7">D73*F73</f>
        <v>1967.9999999999998</v>
      </c>
    </row>
    <row r="74" spans="1:7" ht="240" x14ac:dyDescent="0.25">
      <c r="A74" s="16"/>
      <c r="B74" s="33" t="s">
        <v>271</v>
      </c>
      <c r="C74" s="25"/>
      <c r="D74" s="19"/>
      <c r="E74" s="17"/>
      <c r="F74" s="20"/>
      <c r="G74" s="20"/>
    </row>
    <row r="75" spans="1:7" x14ac:dyDescent="0.25">
      <c r="A75" s="16" t="s">
        <v>274</v>
      </c>
      <c r="B75" s="27" t="s">
        <v>273</v>
      </c>
      <c r="C75" s="25"/>
      <c r="D75" s="19">
        <f>6*4.2</f>
        <v>25.200000000000003</v>
      </c>
      <c r="E75" s="17" t="s">
        <v>17</v>
      </c>
      <c r="F75" s="20">
        <v>50</v>
      </c>
      <c r="G75" s="20">
        <f t="shared" ref="G75" si="8">D75*F75</f>
        <v>1260.0000000000002</v>
      </c>
    </row>
    <row r="76" spans="1:7" ht="165" x14ac:dyDescent="0.25">
      <c r="A76" s="16"/>
      <c r="B76" s="33" t="s">
        <v>276</v>
      </c>
      <c r="C76" s="25"/>
      <c r="D76" s="19"/>
      <c r="E76" s="17"/>
      <c r="F76" s="20"/>
      <c r="G76" s="20"/>
    </row>
    <row r="77" spans="1:7" ht="30" x14ac:dyDescent="0.25">
      <c r="A77" s="16" t="s">
        <v>277</v>
      </c>
      <c r="B77" s="27" t="s">
        <v>278</v>
      </c>
      <c r="C77" s="25"/>
      <c r="D77" s="19">
        <f>3*4</f>
        <v>12</v>
      </c>
      <c r="E77" s="17" t="s">
        <v>17</v>
      </c>
      <c r="F77" s="20">
        <v>105</v>
      </c>
      <c r="G77" s="20">
        <f t="shared" ref="G77" si="9">D77*F77</f>
        <v>1260</v>
      </c>
    </row>
    <row r="78" spans="1:7" ht="375" x14ac:dyDescent="0.25">
      <c r="A78" s="16"/>
      <c r="B78" s="33" t="s">
        <v>279</v>
      </c>
      <c r="C78" s="25"/>
      <c r="D78" s="19"/>
      <c r="E78" s="17"/>
      <c r="F78" s="20"/>
      <c r="G78" s="20"/>
    </row>
    <row r="79" spans="1:7" ht="30" x14ac:dyDescent="0.25">
      <c r="A79" s="16" t="s">
        <v>314</v>
      </c>
      <c r="B79" s="27" t="s">
        <v>278</v>
      </c>
      <c r="C79" s="25"/>
      <c r="D79" s="19">
        <f>3*4</f>
        <v>12</v>
      </c>
      <c r="E79" s="17" t="s">
        <v>17</v>
      </c>
      <c r="F79" s="20">
        <v>105</v>
      </c>
      <c r="G79" s="20">
        <f t="shared" ref="G79" si="10">D79*F79</f>
        <v>1260</v>
      </c>
    </row>
    <row r="80" spans="1:7" ht="375" x14ac:dyDescent="0.25">
      <c r="A80" s="16"/>
      <c r="B80" s="33" t="s">
        <v>279</v>
      </c>
      <c r="C80" s="25"/>
      <c r="D80" s="19"/>
      <c r="E80" s="17"/>
      <c r="F80" s="20"/>
      <c r="G80" s="20"/>
    </row>
    <row r="81" spans="1:8" x14ac:dyDescent="0.25">
      <c r="A81" s="16"/>
      <c r="D81" s="19"/>
      <c r="E81" s="17"/>
      <c r="F81" s="20"/>
      <c r="G81" s="20"/>
    </row>
    <row r="82" spans="1:8" x14ac:dyDescent="0.25">
      <c r="A82" s="16"/>
      <c r="D82" s="19"/>
      <c r="E82" s="17"/>
      <c r="F82" s="20"/>
      <c r="G82" s="20"/>
    </row>
    <row r="83" spans="1:8" s="4" customFormat="1" x14ac:dyDescent="0.25">
      <c r="A83" s="41" t="s">
        <v>106</v>
      </c>
      <c r="B83" s="97"/>
      <c r="C83" s="43"/>
      <c r="D83" s="44"/>
      <c r="E83" s="42"/>
      <c r="F83" s="42"/>
      <c r="G83" s="42"/>
      <c r="H83" s="45">
        <f>SUM(G86:G95)</f>
        <v>3744</v>
      </c>
    </row>
    <row r="84" spans="1:8" s="5" customFormat="1" x14ac:dyDescent="0.2">
      <c r="A84" s="46" t="s">
        <v>4</v>
      </c>
      <c r="B84" s="98" t="s">
        <v>3</v>
      </c>
      <c r="C84" s="49" t="s">
        <v>5</v>
      </c>
      <c r="D84" s="100" t="s">
        <v>1</v>
      </c>
      <c r="E84" s="100"/>
      <c r="F84" s="47" t="s">
        <v>2</v>
      </c>
      <c r="G84" s="48"/>
      <c r="H84" s="47"/>
    </row>
    <row r="85" spans="1:8" s="5" customFormat="1" x14ac:dyDescent="0.2">
      <c r="A85" s="30"/>
      <c r="B85" s="96"/>
      <c r="C85" s="32"/>
      <c r="D85" s="32"/>
      <c r="E85" s="32"/>
      <c r="F85" s="31"/>
      <c r="G85" s="31"/>
      <c r="H85" s="31"/>
    </row>
    <row r="87" spans="1:8" s="3" customFormat="1" ht="30" x14ac:dyDescent="0.25">
      <c r="A87" s="16" t="s">
        <v>11</v>
      </c>
      <c r="B87" s="27" t="s">
        <v>113</v>
      </c>
      <c r="C87" s="25"/>
      <c r="D87" s="19">
        <v>70</v>
      </c>
      <c r="E87" s="17" t="s">
        <v>17</v>
      </c>
      <c r="F87" s="20">
        <v>25</v>
      </c>
      <c r="G87" s="20">
        <f>D87*F87</f>
        <v>1750</v>
      </c>
      <c r="H87" s="21"/>
    </row>
    <row r="88" spans="1:8" s="3" customFormat="1" ht="75" x14ac:dyDescent="0.25">
      <c r="A88" s="16"/>
      <c r="B88" s="26" t="s">
        <v>112</v>
      </c>
      <c r="C88" s="25"/>
      <c r="D88" s="19"/>
      <c r="E88" s="17"/>
      <c r="F88" s="20"/>
      <c r="G88" s="20"/>
      <c r="H88" s="21"/>
    </row>
    <row r="89" spans="1:8" s="3" customFormat="1" x14ac:dyDescent="0.25">
      <c r="A89" s="16" t="s">
        <v>12</v>
      </c>
      <c r="B89" s="27" t="s">
        <v>126</v>
      </c>
      <c r="C89" s="25"/>
      <c r="D89" s="19">
        <v>8.3000000000000007</v>
      </c>
      <c r="E89" s="17" t="s">
        <v>17</v>
      </c>
      <c r="F89" s="20">
        <v>80</v>
      </c>
      <c r="G89" s="20">
        <f>D89*F89</f>
        <v>664</v>
      </c>
      <c r="H89" s="21"/>
    </row>
    <row r="90" spans="1:8" s="3" customFormat="1" ht="75" x14ac:dyDescent="0.25">
      <c r="A90" s="16"/>
      <c r="B90" s="26" t="s">
        <v>111</v>
      </c>
      <c r="C90" s="25"/>
      <c r="D90" s="19"/>
      <c r="E90" s="17"/>
      <c r="F90" s="20"/>
      <c r="G90" s="20"/>
      <c r="H90" s="21"/>
    </row>
    <row r="91" spans="1:8" s="3" customFormat="1" ht="30" x14ac:dyDescent="0.25">
      <c r="A91" s="16" t="s">
        <v>168</v>
      </c>
      <c r="B91" s="27" t="s">
        <v>114</v>
      </c>
      <c r="C91" s="25"/>
      <c r="D91" s="19">
        <f>(10.5+14.5+8.5+8.5)</f>
        <v>42</v>
      </c>
      <c r="E91" s="17" t="s">
        <v>17</v>
      </c>
      <c r="F91" s="20">
        <v>25</v>
      </c>
      <c r="G91" s="20">
        <f>D91*F91</f>
        <v>1050</v>
      </c>
      <c r="H91" s="21"/>
    </row>
    <row r="92" spans="1:8" s="3" customFormat="1" ht="75" x14ac:dyDescent="0.25">
      <c r="A92" s="16"/>
      <c r="B92" s="26" t="s">
        <v>112</v>
      </c>
      <c r="C92" s="25"/>
      <c r="D92" s="19"/>
      <c r="E92" s="17"/>
      <c r="F92" s="20"/>
      <c r="G92" s="20"/>
      <c r="H92" s="21"/>
    </row>
    <row r="93" spans="1:8" s="3" customFormat="1" x14ac:dyDescent="0.25">
      <c r="A93" s="16" t="s">
        <v>169</v>
      </c>
      <c r="B93" s="27" t="s">
        <v>128</v>
      </c>
      <c r="C93" s="25"/>
      <c r="D93" s="19">
        <v>4</v>
      </c>
      <c r="E93" s="17" t="s">
        <v>0</v>
      </c>
      <c r="F93" s="20">
        <v>70</v>
      </c>
      <c r="G93" s="20">
        <f>D93*F93</f>
        <v>280</v>
      </c>
      <c r="H93" s="21"/>
    </row>
    <row r="94" spans="1:8" s="3" customFormat="1" ht="45" x14ac:dyDescent="0.25">
      <c r="A94" s="16"/>
      <c r="B94" s="26" t="s">
        <v>281</v>
      </c>
      <c r="C94" s="25"/>
      <c r="D94" s="19"/>
      <c r="E94" s="17"/>
      <c r="F94" s="20"/>
      <c r="G94" s="20"/>
      <c r="H94" s="21"/>
    </row>
    <row r="97" spans="1:8" s="4" customFormat="1" x14ac:dyDescent="0.25">
      <c r="A97" s="41" t="s">
        <v>107</v>
      </c>
      <c r="B97" s="97"/>
      <c r="C97" s="43"/>
      <c r="D97" s="44"/>
      <c r="E97" s="42"/>
      <c r="F97" s="42"/>
      <c r="G97" s="42"/>
      <c r="H97" s="45">
        <f>SUM(G101:G109)</f>
        <v>4737</v>
      </c>
    </row>
    <row r="98" spans="1:8" s="5" customFormat="1" x14ac:dyDescent="0.2">
      <c r="A98" s="46" t="s">
        <v>4</v>
      </c>
      <c r="B98" s="98" t="s">
        <v>3</v>
      </c>
      <c r="C98" s="49" t="s">
        <v>5</v>
      </c>
      <c r="D98" s="100" t="s">
        <v>1</v>
      </c>
      <c r="E98" s="100"/>
      <c r="F98" s="47" t="s">
        <v>2</v>
      </c>
      <c r="G98" s="48"/>
      <c r="H98" s="47"/>
    </row>
    <row r="99" spans="1:8" s="5" customFormat="1" x14ac:dyDescent="0.2">
      <c r="A99" s="30"/>
      <c r="B99" s="96"/>
      <c r="C99" s="32"/>
      <c r="D99" s="32"/>
      <c r="E99" s="32"/>
      <c r="F99" s="31"/>
      <c r="G99" s="31"/>
      <c r="H99" s="31"/>
    </row>
    <row r="101" spans="1:8" s="3" customFormat="1" x14ac:dyDescent="0.25">
      <c r="A101" s="16" t="s">
        <v>13</v>
      </c>
      <c r="B101" s="27" t="s">
        <v>268</v>
      </c>
      <c r="C101" s="25"/>
      <c r="D101" s="19">
        <v>25</v>
      </c>
      <c r="E101" s="17" t="s">
        <v>17</v>
      </c>
      <c r="F101" s="20">
        <v>90</v>
      </c>
      <c r="G101" s="20">
        <f>D101*F101</f>
        <v>2250</v>
      </c>
      <c r="H101" s="21"/>
    </row>
    <row r="102" spans="1:8" s="3" customFormat="1" ht="60" x14ac:dyDescent="0.25">
      <c r="A102" s="16"/>
      <c r="B102" s="33" t="s">
        <v>282</v>
      </c>
      <c r="C102" s="25"/>
      <c r="D102" s="19"/>
      <c r="E102" s="17"/>
      <c r="F102" s="20"/>
      <c r="G102" s="20"/>
      <c r="H102" s="21"/>
    </row>
    <row r="103" spans="1:8" s="3" customFormat="1" ht="30" x14ac:dyDescent="0.25">
      <c r="A103" s="16" t="s">
        <v>29</v>
      </c>
      <c r="B103" s="34" t="s">
        <v>267</v>
      </c>
      <c r="C103" s="25"/>
      <c r="D103" s="19">
        <v>23</v>
      </c>
      <c r="E103" s="17" t="s">
        <v>17</v>
      </c>
      <c r="F103" s="20">
        <v>75</v>
      </c>
      <c r="G103" s="20">
        <f t="shared" ref="G103" si="11">D103*F103</f>
        <v>1725</v>
      </c>
      <c r="H103" s="21"/>
    </row>
    <row r="104" spans="1:8" s="3" customFormat="1" ht="330" x14ac:dyDescent="0.25">
      <c r="A104" s="16"/>
      <c r="B104" s="33" t="s">
        <v>115</v>
      </c>
      <c r="C104" s="25"/>
      <c r="D104" s="19"/>
      <c r="E104" s="17"/>
      <c r="F104" s="20"/>
      <c r="G104" s="20"/>
      <c r="H104" s="21"/>
    </row>
    <row r="105" spans="1:8" s="3" customFormat="1" x14ac:dyDescent="0.25">
      <c r="A105" s="16" t="s">
        <v>264</v>
      </c>
      <c r="B105" s="34" t="s">
        <v>265</v>
      </c>
      <c r="C105" s="25"/>
      <c r="D105" s="19">
        <v>8.5</v>
      </c>
      <c r="E105" s="17" t="s">
        <v>17</v>
      </c>
      <c r="F105" s="20">
        <v>60</v>
      </c>
      <c r="G105" s="20">
        <f t="shared" ref="G105" si="12">D105*F105</f>
        <v>510</v>
      </c>
      <c r="H105" s="21"/>
    </row>
    <row r="106" spans="1:8" s="3" customFormat="1" ht="90" x14ac:dyDescent="0.25">
      <c r="A106" s="16"/>
      <c r="B106" s="33" t="s">
        <v>266</v>
      </c>
      <c r="C106" s="25"/>
      <c r="D106" s="19"/>
      <c r="E106" s="17"/>
      <c r="F106" s="20"/>
      <c r="G106" s="20"/>
      <c r="H106" s="21"/>
    </row>
    <row r="107" spans="1:8" ht="30" x14ac:dyDescent="0.25">
      <c r="A107" s="16" t="s">
        <v>317</v>
      </c>
      <c r="B107" s="27" t="s">
        <v>315</v>
      </c>
      <c r="C107" s="25"/>
      <c r="D107" s="19">
        <v>1.4</v>
      </c>
      <c r="E107" s="17" t="s">
        <v>280</v>
      </c>
      <c r="F107" s="20">
        <v>180</v>
      </c>
      <c r="G107" s="20">
        <f>D107*F107</f>
        <v>251.99999999999997</v>
      </c>
    </row>
    <row r="108" spans="1:8" ht="120" x14ac:dyDescent="0.25">
      <c r="A108" s="16"/>
      <c r="B108" s="33" t="s">
        <v>316</v>
      </c>
      <c r="C108" s="25"/>
      <c r="D108" s="19"/>
      <c r="E108" s="17"/>
      <c r="F108" s="20"/>
      <c r="G108" s="20"/>
    </row>
    <row r="109" spans="1:8" x14ac:dyDescent="0.25">
      <c r="A109" s="28"/>
      <c r="C109" s="29"/>
      <c r="D109" s="19"/>
      <c r="E109" s="17"/>
      <c r="F109" s="20"/>
      <c r="G109" s="17"/>
      <c r="H109" s="10"/>
    </row>
    <row r="111" spans="1:8" s="4" customFormat="1" x14ac:dyDescent="0.25">
      <c r="A111" s="41" t="s">
        <v>296</v>
      </c>
      <c r="B111" s="97"/>
      <c r="C111" s="43"/>
      <c r="D111" s="44"/>
      <c r="E111" s="42"/>
      <c r="F111" s="42"/>
      <c r="G111" s="42"/>
      <c r="H111" s="45">
        <f>SUM(G115:G125)</f>
        <v>17830</v>
      </c>
    </row>
    <row r="112" spans="1:8" s="5" customFormat="1" x14ac:dyDescent="0.2">
      <c r="A112" s="46" t="s">
        <v>4</v>
      </c>
      <c r="B112" s="98" t="s">
        <v>3</v>
      </c>
      <c r="C112" s="49" t="s">
        <v>5</v>
      </c>
      <c r="D112" s="100" t="s">
        <v>1</v>
      </c>
      <c r="E112" s="100"/>
      <c r="F112" s="47" t="s">
        <v>2</v>
      </c>
      <c r="G112" s="47"/>
      <c r="H112" s="47"/>
    </row>
    <row r="113" spans="1:8" s="5" customFormat="1" x14ac:dyDescent="0.2">
      <c r="A113" s="30"/>
      <c r="B113" s="96"/>
      <c r="C113" s="32"/>
      <c r="D113" s="32"/>
      <c r="E113" s="32"/>
      <c r="F113" s="31"/>
      <c r="G113" s="31"/>
      <c r="H113" s="31"/>
    </row>
    <row r="114" spans="1:8" s="5" customFormat="1" x14ac:dyDescent="0.2">
      <c r="A114" s="30"/>
      <c r="B114" s="96"/>
      <c r="C114" s="32"/>
      <c r="D114" s="32"/>
      <c r="E114" s="32"/>
      <c r="F114" s="31"/>
      <c r="G114" s="31"/>
      <c r="H114" s="31"/>
    </row>
    <row r="115" spans="1:8" x14ac:dyDescent="0.25">
      <c r="A115" s="16" t="s">
        <v>197</v>
      </c>
      <c r="B115" s="27" t="s">
        <v>117</v>
      </c>
      <c r="C115" s="25"/>
      <c r="D115" s="19">
        <v>3</v>
      </c>
      <c r="E115" s="17" t="s">
        <v>0</v>
      </c>
      <c r="F115" s="20">
        <v>620</v>
      </c>
      <c r="G115" s="20">
        <f>D115*F115</f>
        <v>1860</v>
      </c>
    </row>
    <row r="116" spans="1:8" ht="135" x14ac:dyDescent="0.25">
      <c r="A116" s="16"/>
      <c r="B116" s="33" t="s">
        <v>323</v>
      </c>
      <c r="C116" s="25"/>
      <c r="D116" s="19"/>
      <c r="E116" s="17"/>
      <c r="F116" s="20"/>
      <c r="G116" s="20"/>
    </row>
    <row r="117" spans="1:8" x14ac:dyDescent="0.25">
      <c r="A117" s="16" t="s">
        <v>198</v>
      </c>
      <c r="B117" s="34" t="s">
        <v>30</v>
      </c>
      <c r="C117" s="25"/>
      <c r="D117" s="19">
        <v>1</v>
      </c>
      <c r="E117" s="17" t="s">
        <v>0</v>
      </c>
      <c r="F117" s="20">
        <v>255</v>
      </c>
      <c r="G117" s="20">
        <f t="shared" ref="G117:G119" si="13">D117*F117</f>
        <v>255</v>
      </c>
    </row>
    <row r="118" spans="1:8" s="92" customFormat="1" ht="75" x14ac:dyDescent="0.25">
      <c r="A118" s="33"/>
      <c r="B118" s="76" t="s">
        <v>247</v>
      </c>
      <c r="C118" s="89"/>
      <c r="D118" s="90"/>
      <c r="E118" s="88"/>
      <c r="F118" s="91"/>
      <c r="G118" s="91"/>
      <c r="H118" s="87"/>
    </row>
    <row r="119" spans="1:8" x14ac:dyDescent="0.25">
      <c r="A119" s="16" t="s">
        <v>199</v>
      </c>
      <c r="B119" s="34" t="s">
        <v>116</v>
      </c>
      <c r="C119" s="25"/>
      <c r="D119" s="19">
        <v>3</v>
      </c>
      <c r="E119" s="17" t="s">
        <v>0</v>
      </c>
      <c r="F119" s="20">
        <v>705</v>
      </c>
      <c r="G119" s="20">
        <f t="shared" si="13"/>
        <v>2115</v>
      </c>
    </row>
    <row r="120" spans="1:8" ht="75" x14ac:dyDescent="0.25">
      <c r="A120" s="16"/>
      <c r="B120" s="33" t="s">
        <v>190</v>
      </c>
      <c r="C120" s="25"/>
      <c r="D120" s="19"/>
      <c r="E120" s="17"/>
      <c r="F120" s="20"/>
      <c r="G120" s="20"/>
    </row>
    <row r="121" spans="1:8" x14ac:dyDescent="0.25">
      <c r="A121" s="16" t="s">
        <v>297</v>
      </c>
      <c r="B121" s="34" t="s">
        <v>252</v>
      </c>
      <c r="C121" s="25"/>
      <c r="D121" s="19">
        <v>1</v>
      </c>
      <c r="E121" s="17" t="s">
        <v>0</v>
      </c>
      <c r="F121" s="20">
        <v>10000</v>
      </c>
      <c r="G121" s="20">
        <f t="shared" ref="G121" si="14">D121*F121</f>
        <v>10000</v>
      </c>
    </row>
    <row r="122" spans="1:8" ht="330" x14ac:dyDescent="0.25">
      <c r="A122" s="16"/>
      <c r="B122" s="76" t="s">
        <v>260</v>
      </c>
      <c r="C122" s="25"/>
      <c r="D122" s="19"/>
      <c r="E122" s="17"/>
      <c r="F122" s="20"/>
      <c r="G122" s="20"/>
    </row>
    <row r="123" spans="1:8" x14ac:dyDescent="0.25">
      <c r="A123" s="16" t="s">
        <v>298</v>
      </c>
      <c r="B123" s="34" t="s">
        <v>253</v>
      </c>
      <c r="C123" s="25"/>
      <c r="D123" s="19">
        <v>1</v>
      </c>
      <c r="E123" s="17" t="s">
        <v>0</v>
      </c>
      <c r="F123" s="20">
        <v>3600</v>
      </c>
      <c r="G123" s="20">
        <f t="shared" ref="G123" si="15">D123*F123</f>
        <v>3600</v>
      </c>
    </row>
    <row r="124" spans="1:8" ht="300" x14ac:dyDescent="0.25">
      <c r="A124" s="16"/>
      <c r="B124" s="76" t="s">
        <v>254</v>
      </c>
      <c r="C124" s="25"/>
      <c r="D124" s="19"/>
      <c r="E124" s="17"/>
      <c r="F124" s="20"/>
      <c r="G124" s="20"/>
    </row>
    <row r="125" spans="1:8" x14ac:dyDescent="0.25">
      <c r="A125" s="16"/>
      <c r="D125" s="19"/>
      <c r="E125" s="17"/>
      <c r="F125" s="20"/>
      <c r="G125" s="20"/>
    </row>
    <row r="126" spans="1:8" s="3" customFormat="1" x14ac:dyDescent="0.25">
      <c r="A126" s="16"/>
      <c r="B126" s="18"/>
      <c r="C126" s="13"/>
      <c r="D126" s="19"/>
      <c r="E126" s="17"/>
      <c r="F126" s="20"/>
      <c r="G126" s="20"/>
      <c r="H126" s="21"/>
    </row>
    <row r="127" spans="1:8" s="4" customFormat="1" x14ac:dyDescent="0.25">
      <c r="A127" s="41" t="s">
        <v>299</v>
      </c>
      <c r="B127" s="97"/>
      <c r="C127" s="43"/>
      <c r="D127" s="44"/>
      <c r="E127" s="42"/>
      <c r="F127" s="42"/>
      <c r="G127" s="42"/>
      <c r="H127" s="45">
        <f>SUM(G131:G137)</f>
        <v>740</v>
      </c>
    </row>
    <row r="128" spans="1:8" s="5" customFormat="1" x14ac:dyDescent="0.2">
      <c r="A128" s="46" t="s">
        <v>4</v>
      </c>
      <c r="B128" s="98" t="s">
        <v>3</v>
      </c>
      <c r="C128" s="49" t="s">
        <v>5</v>
      </c>
      <c r="D128" s="100" t="s">
        <v>1</v>
      </c>
      <c r="E128" s="100"/>
      <c r="F128" s="47" t="s">
        <v>2</v>
      </c>
      <c r="G128" s="47"/>
      <c r="H128" s="47"/>
    </row>
    <row r="129" spans="1:8" s="3" customFormat="1" x14ac:dyDescent="0.25">
      <c r="A129" s="16"/>
      <c r="B129" s="18"/>
      <c r="C129" s="13"/>
      <c r="D129" s="19"/>
      <c r="E129" s="17"/>
      <c r="F129" s="20"/>
      <c r="G129" s="20"/>
      <c r="H129" s="21"/>
    </row>
    <row r="130" spans="1:8" s="3" customFormat="1" x14ac:dyDescent="0.25">
      <c r="A130" s="16"/>
      <c r="B130" s="18"/>
      <c r="C130" s="13"/>
      <c r="D130" s="19"/>
      <c r="E130" s="17"/>
      <c r="F130" s="20"/>
      <c r="G130" s="20"/>
      <c r="H130" s="21"/>
    </row>
    <row r="131" spans="1:8" s="10" customFormat="1" x14ac:dyDescent="0.25">
      <c r="A131" s="16" t="s">
        <v>300</v>
      </c>
      <c r="B131" s="34" t="s">
        <v>118</v>
      </c>
      <c r="C131" s="25"/>
      <c r="D131" s="19">
        <v>2</v>
      </c>
      <c r="E131" s="17" t="s">
        <v>0</v>
      </c>
      <c r="F131" s="20">
        <v>80</v>
      </c>
      <c r="G131" s="20">
        <f>D131*F131</f>
        <v>160</v>
      </c>
      <c r="H131" s="21"/>
    </row>
    <row r="132" spans="1:8" s="10" customFormat="1" ht="120" x14ac:dyDescent="0.25">
      <c r="A132" s="16"/>
      <c r="B132" s="33" t="s">
        <v>250</v>
      </c>
      <c r="C132" s="25"/>
      <c r="D132" s="19"/>
      <c r="E132" s="17"/>
      <c r="F132" s="20"/>
      <c r="G132" s="20"/>
      <c r="H132" s="21"/>
    </row>
    <row r="133" spans="1:8" s="10" customFormat="1" x14ac:dyDescent="0.25">
      <c r="A133" s="16" t="s">
        <v>16</v>
      </c>
      <c r="B133" s="34" t="s">
        <v>119</v>
      </c>
      <c r="C133" s="25"/>
      <c r="D133" s="19">
        <v>2</v>
      </c>
      <c r="E133" s="17" t="s">
        <v>0</v>
      </c>
      <c r="F133" s="20">
        <v>30</v>
      </c>
      <c r="G133" s="20">
        <f>D133*F133</f>
        <v>60</v>
      </c>
      <c r="H133" s="21"/>
    </row>
    <row r="134" spans="1:8" s="10" customFormat="1" ht="75" x14ac:dyDescent="0.25">
      <c r="A134" s="16"/>
      <c r="B134" s="33" t="s">
        <v>248</v>
      </c>
      <c r="C134" s="25"/>
      <c r="D134" s="19"/>
      <c r="E134" s="17"/>
      <c r="F134" s="20"/>
      <c r="G134" s="20"/>
      <c r="H134" s="21"/>
    </row>
    <row r="135" spans="1:8" s="10" customFormat="1" x14ac:dyDescent="0.25">
      <c r="A135" s="16" t="s">
        <v>301</v>
      </c>
      <c r="B135" s="34" t="s">
        <v>40</v>
      </c>
      <c r="C135" s="25"/>
      <c r="D135" s="19">
        <v>4</v>
      </c>
      <c r="E135" s="17" t="s">
        <v>0</v>
      </c>
      <c r="F135" s="20">
        <v>130</v>
      </c>
      <c r="G135" s="20">
        <f>D135*F135</f>
        <v>520</v>
      </c>
      <c r="H135" s="21"/>
    </row>
    <row r="136" spans="1:8" s="10" customFormat="1" ht="105" x14ac:dyDescent="0.25">
      <c r="A136" s="16"/>
      <c r="B136" s="33" t="s">
        <v>249</v>
      </c>
      <c r="C136" s="25"/>
      <c r="D136" s="19"/>
      <c r="E136" s="17"/>
      <c r="F136" s="20"/>
      <c r="G136" s="20"/>
      <c r="H136" s="21"/>
    </row>
    <row r="137" spans="1:8" s="3" customFormat="1" x14ac:dyDescent="0.25">
      <c r="A137" s="16"/>
      <c r="B137" s="18"/>
      <c r="C137" s="13"/>
      <c r="D137" s="19"/>
      <c r="E137" s="17"/>
      <c r="F137" s="20"/>
      <c r="G137" s="20"/>
      <c r="H137" s="21"/>
    </row>
    <row r="138" spans="1:8" s="3" customFormat="1" x14ac:dyDescent="0.25">
      <c r="A138" s="16"/>
      <c r="B138" s="18"/>
      <c r="C138" s="13"/>
      <c r="D138" s="19"/>
      <c r="E138" s="17"/>
      <c r="F138" s="20"/>
      <c r="G138" s="20"/>
      <c r="H138" s="21"/>
    </row>
    <row r="139" spans="1:8" s="4" customFormat="1" x14ac:dyDescent="0.25">
      <c r="A139" s="41" t="s">
        <v>302</v>
      </c>
      <c r="B139" s="97"/>
      <c r="C139" s="43"/>
      <c r="D139" s="44"/>
      <c r="E139" s="42"/>
      <c r="F139" s="42"/>
      <c r="G139" s="42"/>
      <c r="H139" s="45">
        <f>SUM(G143:G165)</f>
        <v>14975</v>
      </c>
    </row>
    <row r="140" spans="1:8" s="5" customFormat="1" x14ac:dyDescent="0.2">
      <c r="A140" s="46" t="s">
        <v>4</v>
      </c>
      <c r="B140" s="98" t="s">
        <v>3</v>
      </c>
      <c r="C140" s="49" t="s">
        <v>5</v>
      </c>
      <c r="D140" s="100" t="s">
        <v>1</v>
      </c>
      <c r="E140" s="100"/>
      <c r="F140" s="47" t="s">
        <v>2</v>
      </c>
      <c r="G140" s="47"/>
      <c r="H140" s="47"/>
    </row>
    <row r="141" spans="1:8" s="3" customFormat="1" x14ac:dyDescent="0.25">
      <c r="A141" s="28"/>
      <c r="B141" s="18"/>
      <c r="C141" s="29"/>
      <c r="D141" s="19"/>
      <c r="E141" s="17"/>
      <c r="F141" s="20"/>
      <c r="G141" s="17"/>
      <c r="H141" s="10"/>
    </row>
    <row r="142" spans="1:8" s="3" customFormat="1" x14ac:dyDescent="0.25">
      <c r="A142" s="16"/>
      <c r="B142" s="18"/>
      <c r="C142" s="13"/>
      <c r="D142" s="19"/>
      <c r="E142" s="17"/>
      <c r="F142" s="20"/>
      <c r="G142" s="20"/>
      <c r="H142" s="21"/>
    </row>
    <row r="143" spans="1:8" s="3" customFormat="1" ht="30" x14ac:dyDescent="0.25">
      <c r="A143" s="16" t="s">
        <v>15</v>
      </c>
      <c r="B143" s="27" t="s">
        <v>144</v>
      </c>
      <c r="C143" s="13"/>
      <c r="D143" s="19">
        <v>5</v>
      </c>
      <c r="E143" s="17" t="s">
        <v>145</v>
      </c>
      <c r="F143" s="20">
        <v>215</v>
      </c>
      <c r="G143" s="20">
        <f t="shared" ref="G143:G161" si="16">D143*F143</f>
        <v>1075</v>
      </c>
      <c r="H143" s="21"/>
    </row>
    <row r="144" spans="1:8" s="3" customFormat="1" ht="225" x14ac:dyDescent="0.25">
      <c r="A144" s="16"/>
      <c r="B144" s="33" t="s">
        <v>143</v>
      </c>
      <c r="C144" s="13"/>
      <c r="D144" s="19"/>
      <c r="E144" s="17"/>
      <c r="F144" s="20"/>
      <c r="G144" s="20"/>
      <c r="H144" s="21"/>
    </row>
    <row r="145" spans="1:8" s="10" customFormat="1" ht="30" x14ac:dyDescent="0.25">
      <c r="A145" s="16" t="s">
        <v>42</v>
      </c>
      <c r="B145" s="34" t="s">
        <v>37</v>
      </c>
      <c r="C145" s="13"/>
      <c r="D145" s="19">
        <v>1</v>
      </c>
      <c r="E145" s="17" t="s">
        <v>0</v>
      </c>
      <c r="F145" s="20">
        <v>1350</v>
      </c>
      <c r="G145" s="20">
        <f t="shared" si="16"/>
        <v>1350</v>
      </c>
      <c r="H145" s="21"/>
    </row>
    <row r="146" spans="1:8" s="10" customFormat="1" ht="75" x14ac:dyDescent="0.25">
      <c r="A146" s="16"/>
      <c r="B146" s="33" t="s">
        <v>256</v>
      </c>
      <c r="C146" s="13"/>
      <c r="D146" s="19"/>
      <c r="E146" s="17"/>
      <c r="F146" s="20"/>
      <c r="G146" s="20"/>
      <c r="H146" s="21"/>
    </row>
    <row r="147" spans="1:8" s="10" customFormat="1" x14ac:dyDescent="0.25">
      <c r="A147" s="16" t="s">
        <v>303</v>
      </c>
      <c r="B147" s="34" t="s">
        <v>150</v>
      </c>
      <c r="C147" s="13"/>
      <c r="D147" s="19">
        <v>3</v>
      </c>
      <c r="E147" s="17" t="s">
        <v>0</v>
      </c>
      <c r="F147" s="20">
        <v>345</v>
      </c>
      <c r="G147" s="20">
        <f t="shared" ref="G147" si="17">D147*F147</f>
        <v>1035</v>
      </c>
      <c r="H147" s="21"/>
    </row>
    <row r="148" spans="1:8" s="10" customFormat="1" ht="330" x14ac:dyDescent="0.25">
      <c r="A148" s="16"/>
      <c r="B148" s="33" t="s">
        <v>148</v>
      </c>
      <c r="C148" s="13"/>
      <c r="D148" s="19"/>
      <c r="E148" s="17"/>
      <c r="F148" s="20"/>
      <c r="G148" s="20"/>
      <c r="H148" s="21"/>
    </row>
    <row r="149" spans="1:8" s="10" customFormat="1" ht="30" x14ac:dyDescent="0.25">
      <c r="A149" s="16" t="s">
        <v>304</v>
      </c>
      <c r="B149" s="34" t="s">
        <v>149</v>
      </c>
      <c r="C149" s="13"/>
      <c r="D149" s="19">
        <v>11</v>
      </c>
      <c r="E149" s="17" t="s">
        <v>0</v>
      </c>
      <c r="F149" s="20">
        <v>215</v>
      </c>
      <c r="G149" s="20">
        <f t="shared" ref="G149" si="18">D149*F149</f>
        <v>2365</v>
      </c>
      <c r="H149" s="21"/>
    </row>
    <row r="150" spans="1:8" s="10" customFormat="1" ht="375" x14ac:dyDescent="0.25">
      <c r="A150" s="16"/>
      <c r="B150" s="33" t="s">
        <v>251</v>
      </c>
      <c r="C150" s="13"/>
      <c r="D150" s="19"/>
      <c r="E150" s="17"/>
      <c r="F150" s="20"/>
      <c r="G150" s="20"/>
      <c r="H150" s="21"/>
    </row>
    <row r="151" spans="1:8" s="10" customFormat="1" x14ac:dyDescent="0.25">
      <c r="A151" s="16" t="s">
        <v>305</v>
      </c>
      <c r="B151" s="34" t="s">
        <v>147</v>
      </c>
      <c r="C151" s="13"/>
      <c r="D151" s="19">
        <v>11</v>
      </c>
      <c r="E151" s="17" t="s">
        <v>0</v>
      </c>
      <c r="F151" s="20">
        <v>215</v>
      </c>
      <c r="G151" s="20">
        <f t="shared" ref="G151" si="19">D151*F151</f>
        <v>2365</v>
      </c>
      <c r="H151" s="21"/>
    </row>
    <row r="152" spans="1:8" s="10" customFormat="1" ht="330" x14ac:dyDescent="0.25">
      <c r="A152" s="16"/>
      <c r="B152" s="33" t="s">
        <v>148</v>
      </c>
      <c r="C152" s="13"/>
      <c r="D152" s="19"/>
      <c r="E152" s="17"/>
      <c r="F152" s="20"/>
      <c r="G152" s="20"/>
      <c r="H152" s="21"/>
    </row>
    <row r="153" spans="1:8" s="10" customFormat="1" x14ac:dyDescent="0.25">
      <c r="A153" s="16" t="s">
        <v>306</v>
      </c>
      <c r="B153" s="34" t="s">
        <v>222</v>
      </c>
      <c r="C153" s="13"/>
      <c r="D153" s="19">
        <v>3</v>
      </c>
      <c r="E153" s="17" t="s">
        <v>0</v>
      </c>
      <c r="F153" s="20">
        <v>65</v>
      </c>
      <c r="G153" s="20">
        <f t="shared" ref="G153" si="20">D153*F153</f>
        <v>195</v>
      </c>
      <c r="H153" s="21"/>
    </row>
    <row r="154" spans="1:8" s="10" customFormat="1" ht="240" x14ac:dyDescent="0.25">
      <c r="A154" s="16"/>
      <c r="B154" s="33" t="s">
        <v>236</v>
      </c>
      <c r="C154" s="13"/>
      <c r="D154" s="19"/>
      <c r="E154" s="17"/>
      <c r="F154" s="20"/>
      <c r="G154" s="20"/>
      <c r="H154" s="21"/>
    </row>
    <row r="155" spans="1:8" s="10" customFormat="1" x14ac:dyDescent="0.25">
      <c r="A155" s="16" t="s">
        <v>306</v>
      </c>
      <c r="B155" s="34" t="s">
        <v>223</v>
      </c>
      <c r="C155" s="13"/>
      <c r="D155" s="19">
        <v>3</v>
      </c>
      <c r="E155" s="17" t="s">
        <v>0</v>
      </c>
      <c r="F155" s="20">
        <v>105</v>
      </c>
      <c r="G155" s="20">
        <f t="shared" ref="G155" si="21">D155*F155</f>
        <v>315</v>
      </c>
      <c r="H155" s="21"/>
    </row>
    <row r="156" spans="1:8" s="10" customFormat="1" ht="409.5" x14ac:dyDescent="0.25">
      <c r="A156" s="16"/>
      <c r="B156" s="33" t="s">
        <v>224</v>
      </c>
      <c r="C156" s="13"/>
      <c r="D156" s="19"/>
      <c r="E156" s="17"/>
      <c r="F156" s="20"/>
      <c r="G156" s="20"/>
      <c r="H156" s="21"/>
    </row>
    <row r="157" spans="1:8" s="10" customFormat="1" x14ac:dyDescent="0.25">
      <c r="A157" s="16" t="s">
        <v>307</v>
      </c>
      <c r="B157" s="34" t="s">
        <v>146</v>
      </c>
      <c r="C157" s="13"/>
      <c r="D157" s="19">
        <v>9</v>
      </c>
      <c r="E157" s="17" t="s">
        <v>0</v>
      </c>
      <c r="F157" s="20">
        <v>70</v>
      </c>
      <c r="G157" s="20">
        <f t="shared" ref="G157" si="22">D157*F157</f>
        <v>630</v>
      </c>
      <c r="H157" s="21"/>
    </row>
    <row r="158" spans="1:8" s="10" customFormat="1" ht="225" x14ac:dyDescent="0.25">
      <c r="A158" s="16"/>
      <c r="B158" s="33" t="s">
        <v>225</v>
      </c>
      <c r="C158" s="13"/>
      <c r="D158" s="19"/>
      <c r="E158" s="17"/>
      <c r="F158" s="20"/>
      <c r="G158" s="20"/>
      <c r="H158" s="21"/>
    </row>
    <row r="159" spans="1:8" s="10" customFormat="1" x14ac:dyDescent="0.25">
      <c r="A159" s="16" t="s">
        <v>308</v>
      </c>
      <c r="B159" s="34" t="s">
        <v>226</v>
      </c>
      <c r="C159" s="13"/>
      <c r="D159" s="19">
        <v>5</v>
      </c>
      <c r="E159" s="17" t="s">
        <v>0</v>
      </c>
      <c r="F159" s="20">
        <v>425</v>
      </c>
      <c r="G159" s="20">
        <f t="shared" ref="G159" si="23">D159*F159</f>
        <v>2125</v>
      </c>
      <c r="H159" s="21"/>
    </row>
    <row r="160" spans="1:8" s="10" customFormat="1" ht="345" x14ac:dyDescent="0.25">
      <c r="A160" s="16"/>
      <c r="B160" s="33" t="s">
        <v>257</v>
      </c>
      <c r="C160" s="13"/>
      <c r="D160" s="19"/>
      <c r="E160" s="17"/>
      <c r="F160" s="20"/>
      <c r="G160" s="20"/>
      <c r="H160" s="21"/>
    </row>
    <row r="161" spans="1:8" s="10" customFormat="1" x14ac:dyDescent="0.25">
      <c r="A161" s="16" t="s">
        <v>309</v>
      </c>
      <c r="B161" s="34" t="s">
        <v>38</v>
      </c>
      <c r="C161" s="13"/>
      <c r="D161" s="19">
        <v>1</v>
      </c>
      <c r="E161" s="17" t="s">
        <v>0</v>
      </c>
      <c r="F161" s="20">
        <v>1800</v>
      </c>
      <c r="G161" s="20">
        <f t="shared" si="16"/>
        <v>1800</v>
      </c>
      <c r="H161" s="21"/>
    </row>
    <row r="162" spans="1:8" s="3" customFormat="1" ht="135" x14ac:dyDescent="0.25">
      <c r="A162" s="17"/>
      <c r="B162" s="33" t="s">
        <v>39</v>
      </c>
      <c r="C162" s="13"/>
      <c r="D162" s="19"/>
      <c r="E162" s="17"/>
      <c r="F162" s="20"/>
      <c r="G162" s="20"/>
      <c r="H162" s="21"/>
    </row>
    <row r="163" spans="1:8" s="10" customFormat="1" x14ac:dyDescent="0.25">
      <c r="A163" s="16" t="s">
        <v>324</v>
      </c>
      <c r="B163" s="34" t="s">
        <v>326</v>
      </c>
      <c r="C163" s="13"/>
      <c r="D163" s="19">
        <v>1</v>
      </c>
      <c r="E163" s="17" t="s">
        <v>89</v>
      </c>
      <c r="F163" s="20">
        <v>1720</v>
      </c>
      <c r="G163" s="20">
        <f t="shared" ref="G163" si="24">D163*F163</f>
        <v>1720</v>
      </c>
      <c r="H163" s="21"/>
    </row>
    <row r="164" spans="1:8" s="10" customFormat="1" ht="45" x14ac:dyDescent="0.25">
      <c r="A164" s="16"/>
      <c r="B164" s="33" t="s">
        <v>325</v>
      </c>
      <c r="C164" s="13"/>
      <c r="D164" s="19"/>
      <c r="E164" s="17"/>
      <c r="F164" s="20"/>
      <c r="G164" s="20"/>
      <c r="H164" s="21"/>
    </row>
    <row r="165" spans="1:8" s="3" customFormat="1" x14ac:dyDescent="0.25">
      <c r="A165" s="16"/>
      <c r="B165" s="18"/>
      <c r="C165" s="13"/>
      <c r="D165" s="19"/>
      <c r="E165" s="17"/>
      <c r="F165" s="20"/>
      <c r="G165" s="20"/>
      <c r="H165" s="21"/>
    </row>
    <row r="166" spans="1:8" s="3" customFormat="1" x14ac:dyDescent="0.25">
      <c r="A166" s="16"/>
      <c r="B166" s="18"/>
      <c r="C166" s="13"/>
      <c r="D166" s="19"/>
      <c r="E166" s="17"/>
      <c r="F166" s="20"/>
      <c r="G166" s="20"/>
      <c r="H166" s="21"/>
    </row>
    <row r="167" spans="1:8" s="4" customFormat="1" x14ac:dyDescent="0.25">
      <c r="A167" s="41" t="s">
        <v>310</v>
      </c>
      <c r="B167" s="97"/>
      <c r="C167" s="43"/>
      <c r="D167" s="44"/>
      <c r="E167" s="42"/>
      <c r="F167" s="42"/>
      <c r="G167" s="42"/>
      <c r="H167" s="45">
        <f>SUM(G172:G177)</f>
        <v>8380</v>
      </c>
    </row>
    <row r="168" spans="1:8" s="5" customFormat="1" x14ac:dyDescent="0.2">
      <c r="A168" s="46" t="s">
        <v>4</v>
      </c>
      <c r="B168" s="98" t="s">
        <v>3</v>
      </c>
      <c r="C168" s="49" t="s">
        <v>5</v>
      </c>
      <c r="D168" s="100" t="s">
        <v>1</v>
      </c>
      <c r="E168" s="100"/>
      <c r="F168" s="47" t="s">
        <v>2</v>
      </c>
      <c r="G168" s="47"/>
      <c r="H168" s="47"/>
    </row>
    <row r="169" spans="1:8" s="3" customFormat="1" x14ac:dyDescent="0.25">
      <c r="A169" s="16"/>
      <c r="B169" s="18"/>
      <c r="C169" s="13"/>
      <c r="D169" s="19"/>
      <c r="E169" s="17"/>
      <c r="F169" s="20"/>
      <c r="G169" s="20"/>
      <c r="H169" s="21"/>
    </row>
    <row r="170" spans="1:8" s="3" customFormat="1" x14ac:dyDescent="0.25">
      <c r="A170" s="16"/>
      <c r="B170" s="18"/>
      <c r="C170" s="13"/>
      <c r="D170" s="19"/>
      <c r="E170" s="17"/>
      <c r="F170" s="20"/>
      <c r="G170" s="20"/>
      <c r="H170" s="21"/>
    </row>
    <row r="171" spans="1:8" s="3" customFormat="1" ht="30" x14ac:dyDescent="0.25">
      <c r="A171" s="16" t="s">
        <v>311</v>
      </c>
      <c r="B171" s="27" t="s">
        <v>227</v>
      </c>
      <c r="C171" s="13"/>
      <c r="D171" s="19"/>
      <c r="E171" s="17"/>
      <c r="F171" s="20"/>
      <c r="G171" s="20"/>
      <c r="H171" s="21"/>
    </row>
    <row r="172" spans="1:8" s="3" customFormat="1" ht="90" x14ac:dyDescent="0.25">
      <c r="A172" s="16"/>
      <c r="B172" s="84" t="s">
        <v>228</v>
      </c>
      <c r="C172" s="79"/>
      <c r="D172" s="85">
        <v>1</v>
      </c>
      <c r="E172" s="80" t="s">
        <v>0</v>
      </c>
      <c r="F172" s="81">
        <v>660</v>
      </c>
      <c r="G172" s="81">
        <f>D172*F172</f>
        <v>660</v>
      </c>
      <c r="H172" s="21"/>
    </row>
    <row r="173" spans="1:8" s="3" customFormat="1" ht="45" x14ac:dyDescent="0.25">
      <c r="A173" s="16" t="s">
        <v>312</v>
      </c>
      <c r="B173" s="34" t="s">
        <v>229</v>
      </c>
      <c r="C173" s="79"/>
      <c r="D173" s="82">
        <v>1</v>
      </c>
      <c r="E173" s="80" t="s">
        <v>0</v>
      </c>
      <c r="F173" s="81">
        <v>6000</v>
      </c>
      <c r="G173" s="81">
        <f t="shared" ref="G173" si="25">D173*F173</f>
        <v>6000</v>
      </c>
      <c r="H173" s="21"/>
    </row>
    <row r="174" spans="1:8" s="3" customFormat="1" ht="210" x14ac:dyDescent="0.25">
      <c r="A174" s="16"/>
      <c r="B174" s="33" t="s">
        <v>258</v>
      </c>
      <c r="C174" s="79"/>
      <c r="D174" s="82"/>
      <c r="E174" s="80"/>
      <c r="F174" s="81"/>
      <c r="G174" s="81"/>
      <c r="H174" s="21"/>
    </row>
    <row r="175" spans="1:8" s="10" customFormat="1" x14ac:dyDescent="0.25">
      <c r="A175" s="16" t="s">
        <v>327</v>
      </c>
      <c r="B175" s="34" t="s">
        <v>328</v>
      </c>
      <c r="C175" s="13"/>
      <c r="D175" s="19">
        <v>1</v>
      </c>
      <c r="E175" s="17" t="s">
        <v>89</v>
      </c>
      <c r="F175" s="20">
        <v>1720</v>
      </c>
      <c r="G175" s="20">
        <f t="shared" ref="G175" si="26">D175*F175</f>
        <v>1720</v>
      </c>
      <c r="H175" s="21"/>
    </row>
    <row r="176" spans="1:8" s="10" customFormat="1" ht="45" x14ac:dyDescent="0.25">
      <c r="A176" s="16"/>
      <c r="B176" s="33" t="s">
        <v>325</v>
      </c>
      <c r="C176" s="13"/>
      <c r="D176" s="19"/>
      <c r="E176" s="17"/>
      <c r="F176" s="20"/>
      <c r="G176" s="20"/>
      <c r="H176" s="21"/>
    </row>
    <row r="177" spans="1:8" s="3" customFormat="1" x14ac:dyDescent="0.25">
      <c r="A177" s="16"/>
      <c r="B177" s="51"/>
      <c r="C177" s="13"/>
      <c r="D177" s="19"/>
      <c r="E177" s="17"/>
      <c r="F177" s="20"/>
      <c r="G177" s="20"/>
      <c r="H177" s="21"/>
    </row>
    <row r="178" spans="1:8" s="3" customFormat="1" x14ac:dyDescent="0.25">
      <c r="A178" s="16"/>
      <c r="B178" s="51"/>
      <c r="C178" s="13"/>
      <c r="D178" s="19"/>
      <c r="E178" s="17"/>
      <c r="F178" s="20"/>
      <c r="G178" s="20"/>
      <c r="H178" s="21"/>
    </row>
    <row r="179" spans="1:8" s="4" customFormat="1" x14ac:dyDescent="0.25">
      <c r="A179" s="41" t="s">
        <v>200</v>
      </c>
      <c r="B179" s="97"/>
      <c r="C179" s="43"/>
      <c r="D179" s="44"/>
      <c r="E179" s="42"/>
      <c r="F179" s="42"/>
      <c r="G179" s="42"/>
      <c r="H179" s="45">
        <f>SUM(G183:G189)</f>
        <v>6100</v>
      </c>
    </row>
    <row r="180" spans="1:8" s="5" customFormat="1" x14ac:dyDescent="0.2">
      <c r="A180" s="46" t="s">
        <v>4</v>
      </c>
      <c r="B180" s="98" t="s">
        <v>3</v>
      </c>
      <c r="C180" s="49" t="s">
        <v>5</v>
      </c>
      <c r="D180" s="100" t="s">
        <v>1</v>
      </c>
      <c r="E180" s="100"/>
      <c r="F180" s="47" t="s">
        <v>2</v>
      </c>
      <c r="G180" s="47"/>
      <c r="H180" s="47"/>
    </row>
    <row r="181" spans="1:8" s="3" customFormat="1" x14ac:dyDescent="0.25">
      <c r="A181" s="16"/>
      <c r="B181" s="18"/>
      <c r="C181" s="13"/>
      <c r="D181" s="19"/>
      <c r="E181" s="17"/>
      <c r="F181" s="20"/>
      <c r="G181" s="20"/>
      <c r="H181" s="21"/>
    </row>
    <row r="182" spans="1:8" s="3" customFormat="1" x14ac:dyDescent="0.25">
      <c r="A182" s="16"/>
      <c r="B182" s="18"/>
      <c r="C182" s="13"/>
      <c r="D182" s="19"/>
      <c r="E182" s="17"/>
      <c r="F182" s="20"/>
      <c r="G182" s="20"/>
      <c r="H182" s="21"/>
    </row>
    <row r="183" spans="1:8" s="10" customFormat="1" ht="30" x14ac:dyDescent="0.25">
      <c r="A183" s="16" t="s">
        <v>18</v>
      </c>
      <c r="B183" s="34" t="s">
        <v>37</v>
      </c>
      <c r="C183" s="13"/>
      <c r="D183" s="19">
        <v>1</v>
      </c>
      <c r="E183" s="17" t="s">
        <v>0</v>
      </c>
      <c r="F183" s="20">
        <v>780</v>
      </c>
      <c r="G183" s="20">
        <f>D183*F183</f>
        <v>780</v>
      </c>
      <c r="H183" s="21"/>
    </row>
    <row r="184" spans="1:8" s="10" customFormat="1" ht="75" x14ac:dyDescent="0.25">
      <c r="A184" s="16"/>
      <c r="B184" s="33" t="s">
        <v>259</v>
      </c>
      <c r="C184" s="13"/>
      <c r="D184" s="19"/>
      <c r="E184" s="17"/>
      <c r="F184" s="20"/>
      <c r="G184" s="20"/>
      <c r="H184" s="21"/>
    </row>
    <row r="185" spans="1:8" s="10" customFormat="1" x14ac:dyDescent="0.25">
      <c r="A185" s="16" t="s">
        <v>170</v>
      </c>
      <c r="B185" s="34" t="s">
        <v>159</v>
      </c>
      <c r="C185" s="13"/>
      <c r="D185" s="19">
        <v>5</v>
      </c>
      <c r="E185" s="17" t="s">
        <v>0</v>
      </c>
      <c r="F185" s="20">
        <v>720</v>
      </c>
      <c r="G185" s="20">
        <f>D185*F185</f>
        <v>3600</v>
      </c>
      <c r="H185" s="21"/>
    </row>
    <row r="186" spans="1:8" s="10" customFormat="1" ht="90" x14ac:dyDescent="0.25">
      <c r="A186" s="16"/>
      <c r="B186" s="33" t="s">
        <v>151</v>
      </c>
      <c r="C186" s="13"/>
      <c r="D186" s="19"/>
      <c r="E186" s="17"/>
      <c r="F186" s="20"/>
      <c r="G186" s="20"/>
      <c r="H186" s="21"/>
    </row>
    <row r="187" spans="1:8" s="10" customFormat="1" x14ac:dyDescent="0.25">
      <c r="A187" s="16" t="s">
        <v>329</v>
      </c>
      <c r="B187" s="34" t="s">
        <v>330</v>
      </c>
      <c r="C187" s="13"/>
      <c r="D187" s="19">
        <v>1</v>
      </c>
      <c r="E187" s="17" t="s">
        <v>89</v>
      </c>
      <c r="F187" s="20">
        <v>1720</v>
      </c>
      <c r="G187" s="20">
        <f t="shared" ref="G187" si="27">D187*F187</f>
        <v>1720</v>
      </c>
      <c r="H187" s="21"/>
    </row>
    <row r="188" spans="1:8" s="10" customFormat="1" ht="45" x14ac:dyDescent="0.25">
      <c r="A188" s="16"/>
      <c r="B188" s="33" t="s">
        <v>325</v>
      </c>
      <c r="C188" s="13"/>
      <c r="D188" s="19"/>
      <c r="E188" s="17"/>
      <c r="F188" s="20"/>
      <c r="G188" s="20"/>
      <c r="H188" s="21"/>
    </row>
    <row r="189" spans="1:8" s="3" customFormat="1" x14ac:dyDescent="0.25">
      <c r="A189" s="16"/>
      <c r="B189" s="18"/>
      <c r="C189" s="13"/>
      <c r="D189" s="19"/>
      <c r="E189" s="17"/>
      <c r="F189" s="20"/>
      <c r="G189" s="20"/>
      <c r="H189" s="21"/>
    </row>
    <row r="190" spans="1:8" s="3" customFormat="1" x14ac:dyDescent="0.25">
      <c r="A190" s="16"/>
      <c r="B190" s="18"/>
      <c r="C190" s="13"/>
      <c r="D190" s="19"/>
      <c r="E190" s="17"/>
      <c r="F190" s="20"/>
      <c r="G190" s="20"/>
      <c r="H190" s="21"/>
    </row>
    <row r="191" spans="1:8" s="4" customFormat="1" x14ac:dyDescent="0.25">
      <c r="A191" s="41" t="s">
        <v>201</v>
      </c>
      <c r="B191" s="97"/>
      <c r="C191" s="43"/>
      <c r="D191" s="44"/>
      <c r="E191" s="42"/>
      <c r="F191" s="42"/>
      <c r="G191" s="42"/>
      <c r="H191" s="45">
        <f>SUM(G195:G205)</f>
        <v>4790</v>
      </c>
    </row>
    <row r="192" spans="1:8" s="5" customFormat="1" x14ac:dyDescent="0.2">
      <c r="A192" s="46" t="s">
        <v>4</v>
      </c>
      <c r="B192" s="98" t="s">
        <v>3</v>
      </c>
      <c r="C192" s="49" t="s">
        <v>5</v>
      </c>
      <c r="D192" s="100" t="s">
        <v>1</v>
      </c>
      <c r="E192" s="100"/>
      <c r="F192" s="47" t="s">
        <v>2</v>
      </c>
      <c r="G192" s="47"/>
      <c r="H192" s="47"/>
    </row>
    <row r="193" spans="1:8" s="3" customFormat="1" x14ac:dyDescent="0.25">
      <c r="A193" s="16"/>
      <c r="B193" s="18"/>
      <c r="C193" s="13"/>
      <c r="D193" s="19"/>
      <c r="E193" s="17"/>
      <c r="F193" s="20"/>
      <c r="G193" s="20"/>
      <c r="H193" s="21"/>
    </row>
    <row r="194" spans="1:8" s="3" customFormat="1" x14ac:dyDescent="0.25">
      <c r="A194" s="16"/>
      <c r="B194" s="18"/>
      <c r="C194" s="13"/>
      <c r="D194" s="19"/>
      <c r="E194" s="17"/>
      <c r="F194" s="20"/>
      <c r="G194" s="20"/>
      <c r="H194" s="21"/>
    </row>
    <row r="195" spans="1:8" s="3" customFormat="1" x14ac:dyDescent="0.25">
      <c r="A195" s="16" t="s">
        <v>19</v>
      </c>
      <c r="B195" s="27" t="s">
        <v>43</v>
      </c>
      <c r="C195" s="25"/>
      <c r="D195" s="19"/>
      <c r="E195" s="17"/>
      <c r="F195" s="20"/>
      <c r="G195" s="20"/>
      <c r="H195" s="21"/>
    </row>
    <row r="196" spans="1:8" s="3" customFormat="1" ht="30" x14ac:dyDescent="0.25">
      <c r="A196" s="16"/>
      <c r="B196" s="26" t="s">
        <v>185</v>
      </c>
      <c r="C196" s="25"/>
      <c r="D196" s="19">
        <v>1</v>
      </c>
      <c r="E196" s="17" t="s">
        <v>0</v>
      </c>
      <c r="F196" s="20">
        <v>345</v>
      </c>
      <c r="G196" s="20">
        <f>D196*F196</f>
        <v>345</v>
      </c>
      <c r="H196" s="21"/>
    </row>
    <row r="197" spans="1:8" s="3" customFormat="1" x14ac:dyDescent="0.25">
      <c r="A197" s="16" t="s">
        <v>230</v>
      </c>
      <c r="B197" s="27" t="s">
        <v>231</v>
      </c>
      <c r="C197" s="25"/>
      <c r="D197" s="19"/>
      <c r="E197" s="17"/>
      <c r="F197" s="20"/>
      <c r="G197" s="20"/>
      <c r="H197" s="21"/>
    </row>
    <row r="198" spans="1:8" s="3" customFormat="1" ht="165" x14ac:dyDescent="0.25">
      <c r="A198" s="16"/>
      <c r="B198" s="26" t="s">
        <v>232</v>
      </c>
      <c r="C198" s="25"/>
      <c r="D198" s="19">
        <v>2</v>
      </c>
      <c r="E198" s="17" t="s">
        <v>0</v>
      </c>
      <c r="F198" s="20">
        <v>625</v>
      </c>
      <c r="G198" s="20">
        <f t="shared" ref="G198:G203" si="28">D198*F198</f>
        <v>1250</v>
      </c>
      <c r="H198" s="21"/>
    </row>
    <row r="199" spans="1:8" s="3" customFormat="1" ht="30" x14ac:dyDescent="0.25">
      <c r="A199" s="16" t="s">
        <v>233</v>
      </c>
      <c r="B199" s="27" t="s">
        <v>234</v>
      </c>
      <c r="C199" s="25"/>
      <c r="D199" s="19"/>
      <c r="E199" s="17"/>
      <c r="F199" s="20"/>
      <c r="G199" s="20"/>
      <c r="H199" s="21"/>
    </row>
    <row r="200" spans="1:8" s="3" customFormat="1" ht="105" x14ac:dyDescent="0.25">
      <c r="A200" s="16"/>
      <c r="B200" s="26" t="s">
        <v>235</v>
      </c>
      <c r="C200" s="25"/>
      <c r="D200" s="19">
        <v>2</v>
      </c>
      <c r="E200" s="17" t="s">
        <v>0</v>
      </c>
      <c r="F200" s="20">
        <v>550</v>
      </c>
      <c r="G200" s="20">
        <f t="shared" ref="G200" si="29">D200*F200</f>
        <v>1100</v>
      </c>
      <c r="H200" s="21"/>
    </row>
    <row r="201" spans="1:8" s="3" customFormat="1" x14ac:dyDescent="0.25">
      <c r="A201" s="16" t="s">
        <v>289</v>
      </c>
      <c r="B201" s="27" t="s">
        <v>290</v>
      </c>
      <c r="C201" s="25"/>
      <c r="D201" s="19"/>
      <c r="E201" s="17"/>
      <c r="F201" s="20"/>
      <c r="G201" s="20"/>
      <c r="H201" s="21"/>
    </row>
    <row r="202" spans="1:8" ht="60" x14ac:dyDescent="0.25">
      <c r="B202" s="26" t="s">
        <v>162</v>
      </c>
      <c r="C202" s="78"/>
      <c r="D202" s="19">
        <v>15</v>
      </c>
      <c r="E202" s="17" t="s">
        <v>0</v>
      </c>
      <c r="F202" s="20">
        <v>25</v>
      </c>
      <c r="G202" s="20">
        <f t="shared" si="28"/>
        <v>375</v>
      </c>
      <c r="H202" s="21"/>
    </row>
    <row r="203" spans="1:8" s="10" customFormat="1" x14ac:dyDescent="0.25">
      <c r="A203" s="16" t="s">
        <v>331</v>
      </c>
      <c r="B203" s="34" t="s">
        <v>332</v>
      </c>
      <c r="C203" s="13"/>
      <c r="D203" s="19">
        <v>1</v>
      </c>
      <c r="E203" s="17" t="s">
        <v>89</v>
      </c>
      <c r="F203" s="20">
        <v>1720</v>
      </c>
      <c r="G203" s="20">
        <f t="shared" si="28"/>
        <v>1720</v>
      </c>
      <c r="H203" s="21"/>
    </row>
    <row r="204" spans="1:8" s="10" customFormat="1" ht="45" x14ac:dyDescent="0.25">
      <c r="A204" s="16"/>
      <c r="B204" s="33" t="s">
        <v>325</v>
      </c>
      <c r="C204" s="13"/>
      <c r="D204" s="19"/>
      <c r="E204" s="17"/>
      <c r="F204" s="20"/>
      <c r="G204" s="20"/>
      <c r="H204" s="21"/>
    </row>
    <row r="205" spans="1:8" ht="20.100000000000001" customHeight="1" x14ac:dyDescent="0.25">
      <c r="A205" s="16"/>
      <c r="B205" s="26"/>
      <c r="C205" s="78"/>
      <c r="D205" s="19"/>
      <c r="E205" s="17"/>
      <c r="F205" s="20"/>
      <c r="G205" s="20"/>
      <c r="H205" s="21"/>
    </row>
    <row r="206" spans="1:8" s="3" customFormat="1" x14ac:dyDescent="0.25">
      <c r="A206" s="16"/>
      <c r="B206" s="18"/>
      <c r="C206" s="13"/>
      <c r="D206" s="19"/>
      <c r="E206" s="17"/>
      <c r="F206" s="20"/>
      <c r="G206" s="20"/>
      <c r="H206" s="21"/>
    </row>
    <row r="207" spans="1:8" s="4" customFormat="1" x14ac:dyDescent="0.25">
      <c r="A207" s="41" t="s">
        <v>202</v>
      </c>
      <c r="B207" s="97"/>
      <c r="C207" s="43"/>
      <c r="D207" s="44"/>
      <c r="E207" s="42"/>
      <c r="F207" s="42"/>
      <c r="G207" s="42"/>
      <c r="H207" s="45">
        <f>SUM(G212:G240)</f>
        <v>5331</v>
      </c>
    </row>
    <row r="208" spans="1:8" s="5" customFormat="1" x14ac:dyDescent="0.2">
      <c r="A208" s="46" t="s">
        <v>4</v>
      </c>
      <c r="B208" s="98" t="s">
        <v>3</v>
      </c>
      <c r="C208" s="49" t="s">
        <v>5</v>
      </c>
      <c r="D208" s="100" t="s">
        <v>1</v>
      </c>
      <c r="E208" s="100"/>
      <c r="F208" s="47" t="s">
        <v>2</v>
      </c>
      <c r="G208" s="47"/>
      <c r="H208" s="47"/>
    </row>
    <row r="209" spans="1:10" s="3" customFormat="1" x14ac:dyDescent="0.25">
      <c r="A209" s="16"/>
      <c r="B209" s="18"/>
      <c r="C209" s="13"/>
      <c r="D209" s="19"/>
      <c r="E209" s="17"/>
      <c r="F209" s="20"/>
      <c r="G209" s="20"/>
      <c r="H209" s="21"/>
    </row>
    <row r="210" spans="1:10" s="3" customFormat="1" x14ac:dyDescent="0.25">
      <c r="A210" s="16"/>
      <c r="B210" s="18"/>
      <c r="C210" s="13"/>
      <c r="D210" s="19"/>
      <c r="E210" s="17"/>
      <c r="F210" s="20"/>
      <c r="G210" s="20"/>
      <c r="H210" s="21"/>
      <c r="I210" s="10"/>
      <c r="J210" s="10"/>
    </row>
    <row r="211" spans="1:10" x14ac:dyDescent="0.25">
      <c r="A211" s="23" t="s">
        <v>34</v>
      </c>
      <c r="B211" s="34" t="s">
        <v>177</v>
      </c>
      <c r="C211" s="25"/>
      <c r="D211" s="19"/>
      <c r="E211" s="17"/>
      <c r="F211" s="20"/>
      <c r="G211" s="20"/>
      <c r="I211" s="8"/>
      <c r="J211" s="8"/>
    </row>
    <row r="212" spans="1:10" ht="45" x14ac:dyDescent="0.25">
      <c r="B212" s="33" t="s">
        <v>178</v>
      </c>
      <c r="C212" s="25"/>
      <c r="D212" s="19">
        <v>1</v>
      </c>
      <c r="E212" s="17" t="s">
        <v>0</v>
      </c>
      <c r="F212" s="20">
        <v>725</v>
      </c>
      <c r="G212" s="20">
        <f>D212*F212</f>
        <v>725</v>
      </c>
      <c r="I212" s="8"/>
      <c r="J212" s="8"/>
    </row>
    <row r="213" spans="1:10" x14ac:dyDescent="0.25">
      <c r="A213" s="23" t="s">
        <v>203</v>
      </c>
      <c r="B213" s="34" t="s">
        <v>35</v>
      </c>
      <c r="C213" s="25"/>
      <c r="D213" s="19">
        <v>2</v>
      </c>
      <c r="E213" s="17" t="s">
        <v>0</v>
      </c>
      <c r="F213" s="20">
        <v>200</v>
      </c>
      <c r="G213" s="20">
        <f t="shared" ref="G213" si="30">D213*F213</f>
        <v>400</v>
      </c>
      <c r="I213" s="8"/>
      <c r="J213" s="8"/>
    </row>
    <row r="214" spans="1:10" ht="90" x14ac:dyDescent="0.25">
      <c r="B214" s="33" t="s">
        <v>36</v>
      </c>
      <c r="C214" s="25"/>
      <c r="D214" s="19"/>
      <c r="E214" s="17"/>
      <c r="F214" s="20"/>
      <c r="G214" s="20"/>
      <c r="I214" s="8"/>
      <c r="J214" s="8"/>
    </row>
    <row r="215" spans="1:10" x14ac:dyDescent="0.25">
      <c r="A215" s="23" t="s">
        <v>204</v>
      </c>
      <c r="B215" s="34" t="s">
        <v>129</v>
      </c>
      <c r="C215" s="25"/>
      <c r="D215" s="19">
        <v>2</v>
      </c>
      <c r="E215" s="17" t="s">
        <v>0</v>
      </c>
      <c r="F215" s="20">
        <v>380</v>
      </c>
      <c r="G215" s="20">
        <f t="shared" ref="G215" si="31">D215*F215</f>
        <v>760</v>
      </c>
      <c r="I215" s="8"/>
      <c r="J215" s="8"/>
    </row>
    <row r="216" spans="1:10" ht="180" x14ac:dyDescent="0.25">
      <c r="B216" s="33" t="s">
        <v>174</v>
      </c>
      <c r="C216" s="25"/>
      <c r="D216" s="19"/>
      <c r="E216" s="17"/>
      <c r="F216" s="20"/>
      <c r="G216" s="20"/>
      <c r="I216" s="8"/>
      <c r="J216" s="8"/>
    </row>
    <row r="217" spans="1:10" x14ac:dyDescent="0.25">
      <c r="A217" s="23" t="s">
        <v>205</v>
      </c>
      <c r="B217" s="34" t="s">
        <v>175</v>
      </c>
      <c r="C217" s="25"/>
      <c r="D217" s="19">
        <v>2</v>
      </c>
      <c r="E217" s="17" t="s">
        <v>0</v>
      </c>
      <c r="F217" s="20">
        <v>290</v>
      </c>
      <c r="G217" s="20">
        <f t="shared" ref="G217" si="32">D217*F217</f>
        <v>580</v>
      </c>
      <c r="I217" s="8"/>
      <c r="J217" s="8"/>
    </row>
    <row r="218" spans="1:10" ht="90" x14ac:dyDescent="0.25">
      <c r="B218" s="33" t="s">
        <v>176</v>
      </c>
      <c r="C218" s="25"/>
      <c r="D218" s="19"/>
      <c r="E218" s="17"/>
      <c r="F218" s="20"/>
      <c r="G218" s="20"/>
      <c r="I218" s="8"/>
      <c r="J218" s="8"/>
    </row>
    <row r="219" spans="1:10" x14ac:dyDescent="0.25">
      <c r="A219" s="23" t="s">
        <v>206</v>
      </c>
      <c r="B219" s="34" t="s">
        <v>130</v>
      </c>
      <c r="C219" s="25"/>
      <c r="D219" s="19">
        <v>1</v>
      </c>
      <c r="E219" s="17" t="s">
        <v>0</v>
      </c>
      <c r="F219" s="20">
        <v>105</v>
      </c>
      <c r="G219" s="20">
        <f t="shared" ref="G219" si="33">D219*F219</f>
        <v>105</v>
      </c>
      <c r="I219" s="8"/>
      <c r="J219" s="8"/>
    </row>
    <row r="220" spans="1:10" ht="120" x14ac:dyDescent="0.25">
      <c r="B220" s="33" t="s">
        <v>131</v>
      </c>
      <c r="C220" s="25"/>
      <c r="D220" s="19"/>
      <c r="E220" s="17"/>
      <c r="F220" s="20"/>
      <c r="G220" s="20"/>
      <c r="I220" s="8"/>
      <c r="J220" s="8"/>
    </row>
    <row r="221" spans="1:10" x14ac:dyDescent="0.25">
      <c r="A221" s="23" t="s">
        <v>207</v>
      </c>
      <c r="B221" s="34" t="s">
        <v>132</v>
      </c>
      <c r="C221" s="25"/>
      <c r="D221" s="19">
        <v>2</v>
      </c>
      <c r="E221" s="17" t="s">
        <v>0</v>
      </c>
      <c r="F221" s="20">
        <v>120</v>
      </c>
      <c r="G221" s="20">
        <f t="shared" ref="G221" si="34">D221*F221</f>
        <v>240</v>
      </c>
      <c r="I221" s="8"/>
      <c r="J221" s="8"/>
    </row>
    <row r="222" spans="1:10" ht="113.25" customHeight="1" x14ac:dyDescent="0.25">
      <c r="B222" s="33" t="s">
        <v>133</v>
      </c>
      <c r="C222" s="25"/>
      <c r="D222" s="19"/>
      <c r="E222" s="17"/>
      <c r="F222" s="20"/>
      <c r="G222" s="20"/>
      <c r="I222" s="8"/>
      <c r="J222" s="8"/>
    </row>
    <row r="223" spans="1:10" x14ac:dyDescent="0.25">
      <c r="A223" s="23" t="s">
        <v>208</v>
      </c>
      <c r="B223" s="34" t="s">
        <v>134</v>
      </c>
      <c r="C223" s="25"/>
      <c r="D223" s="19">
        <v>1</v>
      </c>
      <c r="E223" s="17" t="s">
        <v>0</v>
      </c>
      <c r="F223" s="20">
        <v>505</v>
      </c>
      <c r="G223" s="20">
        <f t="shared" ref="G223" si="35">D223*F223</f>
        <v>505</v>
      </c>
      <c r="I223" s="8"/>
      <c r="J223" s="8"/>
    </row>
    <row r="224" spans="1:10" ht="105" x14ac:dyDescent="0.25">
      <c r="B224" s="33" t="s">
        <v>135</v>
      </c>
      <c r="C224" s="25"/>
      <c r="D224" s="19"/>
      <c r="E224" s="17"/>
      <c r="F224" s="20"/>
      <c r="G224" s="20"/>
      <c r="I224" s="8"/>
      <c r="J224" s="8"/>
    </row>
    <row r="225" spans="1:10" x14ac:dyDescent="0.25">
      <c r="A225" s="23" t="s">
        <v>209</v>
      </c>
      <c r="B225" s="34" t="s">
        <v>136</v>
      </c>
      <c r="C225" s="25"/>
      <c r="D225" s="19">
        <v>1</v>
      </c>
      <c r="E225" s="17" t="s">
        <v>0</v>
      </c>
      <c r="F225" s="20">
        <v>200</v>
      </c>
      <c r="G225" s="20">
        <f t="shared" ref="G225" si="36">D225*F225</f>
        <v>200</v>
      </c>
      <c r="I225" s="8"/>
      <c r="J225" s="8"/>
    </row>
    <row r="226" spans="1:10" ht="90" x14ac:dyDescent="0.25">
      <c r="B226" s="33" t="s">
        <v>139</v>
      </c>
      <c r="C226" s="25"/>
      <c r="D226" s="19"/>
      <c r="E226" s="17"/>
      <c r="F226" s="20"/>
      <c r="G226" s="20"/>
      <c r="I226" s="8"/>
      <c r="J226" s="8"/>
    </row>
    <row r="227" spans="1:10" x14ac:dyDescent="0.25">
      <c r="A227" s="23" t="s">
        <v>210</v>
      </c>
      <c r="B227" s="34" t="s">
        <v>137</v>
      </c>
      <c r="C227" s="25"/>
      <c r="D227" s="19">
        <v>1</v>
      </c>
      <c r="E227" s="17" t="s">
        <v>0</v>
      </c>
      <c r="F227" s="20">
        <v>80</v>
      </c>
      <c r="G227" s="20">
        <f t="shared" ref="G227" si="37">D227*F227</f>
        <v>80</v>
      </c>
      <c r="I227" s="8"/>
      <c r="J227" s="8"/>
    </row>
    <row r="228" spans="1:10" ht="75" x14ac:dyDescent="0.25">
      <c r="B228" s="33" t="s">
        <v>138</v>
      </c>
      <c r="C228" s="25"/>
      <c r="D228" s="19"/>
      <c r="E228" s="17"/>
      <c r="F228" s="20"/>
      <c r="G228" s="20"/>
      <c r="I228" s="8"/>
      <c r="J228" s="8"/>
    </row>
    <row r="229" spans="1:10" x14ac:dyDescent="0.25">
      <c r="A229" s="23" t="s">
        <v>211</v>
      </c>
      <c r="B229" s="34" t="s">
        <v>140</v>
      </c>
      <c r="C229" s="25"/>
      <c r="D229" s="19">
        <v>1</v>
      </c>
      <c r="E229" s="17" t="s">
        <v>0</v>
      </c>
      <c r="F229" s="20">
        <v>645</v>
      </c>
      <c r="G229" s="20">
        <f t="shared" ref="G229" si="38">D229*F229</f>
        <v>645</v>
      </c>
      <c r="I229" s="8"/>
      <c r="J229" s="8"/>
    </row>
    <row r="230" spans="1:10" ht="90" x14ac:dyDescent="0.25">
      <c r="B230" s="33" t="s">
        <v>141</v>
      </c>
      <c r="C230" s="25"/>
      <c r="D230" s="19"/>
      <c r="E230" s="17"/>
      <c r="F230" s="20"/>
      <c r="G230" s="20"/>
      <c r="I230" s="8"/>
      <c r="J230" s="8"/>
    </row>
    <row r="231" spans="1:10" x14ac:dyDescent="0.25">
      <c r="A231" s="23" t="s">
        <v>212</v>
      </c>
      <c r="B231" s="34" t="s">
        <v>142</v>
      </c>
      <c r="C231" s="25"/>
      <c r="D231" s="19">
        <v>2</v>
      </c>
      <c r="E231" s="17" t="s">
        <v>0</v>
      </c>
      <c r="F231" s="20">
        <v>120</v>
      </c>
      <c r="G231" s="20">
        <f t="shared" ref="G231" si="39">D231*F231</f>
        <v>240</v>
      </c>
      <c r="I231" s="8"/>
      <c r="J231" s="8"/>
    </row>
    <row r="232" spans="1:10" ht="90" x14ac:dyDescent="0.25">
      <c r="B232" s="33" t="s">
        <v>173</v>
      </c>
      <c r="C232" s="25"/>
      <c r="D232" s="19"/>
      <c r="E232" s="17"/>
      <c r="F232" s="20"/>
      <c r="G232" s="20"/>
      <c r="I232" s="8"/>
      <c r="J232" s="8"/>
    </row>
    <row r="233" spans="1:10" x14ac:dyDescent="0.25">
      <c r="A233" s="23" t="s">
        <v>213</v>
      </c>
      <c r="B233" s="34" t="s">
        <v>171</v>
      </c>
      <c r="C233" s="25"/>
      <c r="D233" s="19">
        <f>(1.6*1)</f>
        <v>1.6</v>
      </c>
      <c r="E233" s="17" t="s">
        <v>94</v>
      </c>
      <c r="F233" s="20">
        <v>185</v>
      </c>
      <c r="G233" s="20">
        <f t="shared" ref="G233" si="40">D233*F233</f>
        <v>296</v>
      </c>
      <c r="I233" s="8"/>
      <c r="J233" s="8"/>
    </row>
    <row r="234" spans="1:10" ht="45" x14ac:dyDescent="0.25">
      <c r="B234" s="33" t="s">
        <v>172</v>
      </c>
      <c r="C234" s="25"/>
      <c r="D234" s="19"/>
      <c r="E234" s="17"/>
      <c r="F234" s="20"/>
      <c r="G234" s="20"/>
      <c r="I234" s="8"/>
      <c r="J234" s="8"/>
    </row>
    <row r="235" spans="1:10" x14ac:dyDescent="0.25">
      <c r="A235" s="23" t="s">
        <v>214</v>
      </c>
      <c r="B235" s="34" t="s">
        <v>187</v>
      </c>
      <c r="C235" s="25"/>
      <c r="D235" s="19">
        <v>2</v>
      </c>
      <c r="E235" s="17" t="s">
        <v>0</v>
      </c>
      <c r="F235" s="20">
        <v>185</v>
      </c>
      <c r="G235" s="20">
        <f t="shared" ref="G235" si="41">D235*F235</f>
        <v>370</v>
      </c>
      <c r="I235" s="8"/>
      <c r="J235" s="8"/>
    </row>
    <row r="236" spans="1:10" ht="120" x14ac:dyDescent="0.25">
      <c r="B236" s="33" t="s">
        <v>188</v>
      </c>
      <c r="C236" s="25"/>
      <c r="D236" s="19"/>
      <c r="E236" s="17"/>
      <c r="F236" s="20"/>
      <c r="G236" s="20"/>
      <c r="I236" s="8"/>
      <c r="J236" s="8"/>
    </row>
    <row r="237" spans="1:10" x14ac:dyDescent="0.25">
      <c r="A237" s="23" t="s">
        <v>215</v>
      </c>
      <c r="B237" s="34" t="s">
        <v>186</v>
      </c>
      <c r="C237" s="25"/>
      <c r="D237" s="19">
        <v>1</v>
      </c>
      <c r="E237" s="17" t="s">
        <v>0</v>
      </c>
      <c r="F237" s="20">
        <v>185</v>
      </c>
      <c r="G237" s="20">
        <f t="shared" ref="G237" si="42">D237*F237</f>
        <v>185</v>
      </c>
      <c r="I237" s="8"/>
      <c r="J237" s="8"/>
    </row>
    <row r="238" spans="1:10" ht="120" x14ac:dyDescent="0.25">
      <c r="B238" s="33" t="s">
        <v>189</v>
      </c>
      <c r="C238" s="25"/>
      <c r="D238" s="19"/>
      <c r="E238" s="17"/>
      <c r="F238" s="20"/>
      <c r="G238" s="20"/>
      <c r="I238" s="8"/>
      <c r="J238" s="8"/>
    </row>
    <row r="239" spans="1:10" x14ac:dyDescent="0.25">
      <c r="B239" s="33"/>
      <c r="C239" s="25"/>
      <c r="D239" s="19"/>
      <c r="E239" s="17"/>
      <c r="F239" s="20"/>
      <c r="G239" s="20"/>
      <c r="I239" s="8"/>
      <c r="J239" s="8"/>
    </row>
    <row r="240" spans="1:10" s="3" customFormat="1" x14ac:dyDescent="0.25">
      <c r="A240" s="16"/>
      <c r="B240" s="18"/>
      <c r="C240" s="13"/>
      <c r="D240" s="19"/>
      <c r="E240" s="17"/>
      <c r="F240" s="20"/>
      <c r="G240" s="20"/>
      <c r="H240" s="21"/>
      <c r="I240" s="10"/>
      <c r="J240" s="10"/>
    </row>
    <row r="241" spans="1:10" s="4" customFormat="1" x14ac:dyDescent="0.25">
      <c r="A241" s="41" t="s">
        <v>216</v>
      </c>
      <c r="B241" s="97"/>
      <c r="C241" s="43"/>
      <c r="D241" s="44"/>
      <c r="E241" s="42"/>
      <c r="F241" s="42"/>
      <c r="G241" s="42"/>
      <c r="H241" s="45">
        <f>SUM(G246:G261)</f>
        <v>11045</v>
      </c>
    </row>
    <row r="242" spans="1:10" s="5" customFormat="1" x14ac:dyDescent="0.2">
      <c r="A242" s="46" t="s">
        <v>4</v>
      </c>
      <c r="B242" s="98" t="s">
        <v>3</v>
      </c>
      <c r="C242" s="77" t="s">
        <v>5</v>
      </c>
      <c r="D242" s="100" t="s">
        <v>1</v>
      </c>
      <c r="E242" s="100"/>
      <c r="F242" s="47" t="s">
        <v>2</v>
      </c>
      <c r="G242" s="47"/>
      <c r="H242" s="47"/>
    </row>
    <row r="243" spans="1:10" s="3" customFormat="1" x14ac:dyDescent="0.25">
      <c r="A243" s="16"/>
      <c r="B243" s="18"/>
      <c r="C243" s="13"/>
      <c r="D243" s="19"/>
      <c r="E243" s="17"/>
      <c r="F243" s="20"/>
      <c r="G243" s="20"/>
      <c r="H243" s="21"/>
    </row>
    <row r="244" spans="1:10" s="3" customFormat="1" x14ac:dyDescent="0.25">
      <c r="A244" s="16"/>
      <c r="B244" s="18"/>
      <c r="C244" s="13"/>
      <c r="D244" s="19"/>
      <c r="E244" s="17"/>
      <c r="F244" s="20"/>
      <c r="G244" s="20"/>
      <c r="H244" s="21"/>
      <c r="I244" s="10"/>
      <c r="J244" s="10"/>
    </row>
    <row r="245" spans="1:10" x14ac:dyDescent="0.25">
      <c r="A245" s="23" t="s">
        <v>41</v>
      </c>
      <c r="B245" s="34" t="s">
        <v>157</v>
      </c>
      <c r="C245" s="25"/>
      <c r="D245" s="19"/>
      <c r="E245" s="17"/>
      <c r="F245" s="20"/>
      <c r="G245" s="20"/>
      <c r="I245" s="8"/>
      <c r="J245" s="8"/>
    </row>
    <row r="246" spans="1:10" ht="120" x14ac:dyDescent="0.25">
      <c r="B246" s="33" t="s">
        <v>237</v>
      </c>
      <c r="C246" s="25"/>
      <c r="D246" s="19">
        <v>5</v>
      </c>
      <c r="E246" s="17" t="s">
        <v>0</v>
      </c>
      <c r="F246" s="20">
        <v>1355</v>
      </c>
      <c r="G246" s="20">
        <f>D246*F246</f>
        <v>6775</v>
      </c>
      <c r="I246" s="8"/>
      <c r="J246" s="8"/>
    </row>
    <row r="247" spans="1:10" x14ac:dyDescent="0.25">
      <c r="A247" s="23" t="s">
        <v>49</v>
      </c>
      <c r="B247" s="34" t="s">
        <v>238</v>
      </c>
      <c r="C247" s="25"/>
      <c r="D247" s="19"/>
      <c r="E247" s="17"/>
      <c r="F247" s="20"/>
      <c r="G247" s="20"/>
      <c r="I247" s="8"/>
      <c r="J247" s="8"/>
    </row>
    <row r="248" spans="1:10" ht="45" x14ac:dyDescent="0.25">
      <c r="B248" s="33" t="s">
        <v>239</v>
      </c>
      <c r="C248" s="25"/>
      <c r="D248" s="19">
        <v>1</v>
      </c>
      <c r="E248" s="17" t="s">
        <v>0</v>
      </c>
      <c r="F248" s="20">
        <v>230</v>
      </c>
      <c r="G248" s="20">
        <f>D248*F248</f>
        <v>230</v>
      </c>
      <c r="I248" s="8"/>
      <c r="J248" s="8"/>
    </row>
    <row r="249" spans="1:10" x14ac:dyDescent="0.25">
      <c r="A249" s="23" t="s">
        <v>152</v>
      </c>
      <c r="B249" s="34" t="s">
        <v>160</v>
      </c>
      <c r="C249" s="25"/>
      <c r="D249" s="19"/>
      <c r="E249" s="17"/>
      <c r="F249" s="20"/>
      <c r="G249" s="20"/>
      <c r="I249" s="8"/>
      <c r="J249" s="8"/>
    </row>
    <row r="250" spans="1:10" ht="75" x14ac:dyDescent="0.25">
      <c r="B250" s="33" t="s">
        <v>161</v>
      </c>
      <c r="C250" s="25"/>
      <c r="D250" s="19">
        <v>1</v>
      </c>
      <c r="E250" s="17" t="s">
        <v>0</v>
      </c>
      <c r="F250" s="20">
        <v>170</v>
      </c>
      <c r="G250" s="20">
        <f>D250*F250</f>
        <v>170</v>
      </c>
      <c r="I250" s="8"/>
      <c r="J250" s="8"/>
    </row>
    <row r="251" spans="1:10" x14ac:dyDescent="0.25">
      <c r="A251" s="23" t="s">
        <v>153</v>
      </c>
      <c r="B251" s="34" t="s">
        <v>179</v>
      </c>
      <c r="C251" s="25"/>
      <c r="D251" s="19"/>
      <c r="E251" s="17"/>
      <c r="F251" s="20"/>
      <c r="G251" s="20"/>
      <c r="I251" s="8"/>
      <c r="J251" s="8"/>
    </row>
    <row r="252" spans="1:10" ht="60" x14ac:dyDescent="0.25">
      <c r="B252" s="33" t="s">
        <v>180</v>
      </c>
      <c r="C252" s="25"/>
      <c r="D252" s="19">
        <v>1</v>
      </c>
      <c r="E252" s="17" t="s">
        <v>0</v>
      </c>
      <c r="F252" s="20">
        <v>205</v>
      </c>
      <c r="G252" s="20">
        <f>D252*F252</f>
        <v>205</v>
      </c>
      <c r="I252" s="8"/>
      <c r="J252" s="8"/>
    </row>
    <row r="253" spans="1:10" ht="30" x14ac:dyDescent="0.25">
      <c r="A253" s="23" t="s">
        <v>154</v>
      </c>
      <c r="B253" s="34" t="s">
        <v>184</v>
      </c>
      <c r="C253" s="25"/>
      <c r="D253" s="19"/>
      <c r="E253" s="17"/>
      <c r="F253" s="20"/>
      <c r="G253" s="20"/>
      <c r="I253" s="8"/>
      <c r="J253" s="8"/>
    </row>
    <row r="254" spans="1:10" ht="45" x14ac:dyDescent="0.25">
      <c r="B254" s="33" t="s">
        <v>183</v>
      </c>
      <c r="C254" s="25"/>
      <c r="D254" s="19">
        <v>1</v>
      </c>
      <c r="E254" s="17" t="s">
        <v>0</v>
      </c>
      <c r="F254" s="20">
        <v>270</v>
      </c>
      <c r="G254" s="20">
        <f>D254*F254</f>
        <v>270</v>
      </c>
      <c r="I254" s="8"/>
      <c r="J254" s="8"/>
    </row>
    <row r="255" spans="1:10" x14ac:dyDescent="0.25">
      <c r="A255" s="23" t="s">
        <v>155</v>
      </c>
      <c r="B255" s="34" t="s">
        <v>181</v>
      </c>
      <c r="C255" s="25"/>
      <c r="D255" s="19"/>
      <c r="E255" s="17"/>
      <c r="F255" s="20"/>
      <c r="G255" s="20"/>
      <c r="I255" s="8"/>
      <c r="J255" s="8"/>
    </row>
    <row r="256" spans="1:10" ht="45" x14ac:dyDescent="0.25">
      <c r="B256" s="33" t="s">
        <v>182</v>
      </c>
      <c r="C256" s="25"/>
      <c r="D256" s="19">
        <v>1</v>
      </c>
      <c r="E256" s="17" t="s">
        <v>0</v>
      </c>
      <c r="F256" s="20">
        <v>715</v>
      </c>
      <c r="G256" s="20">
        <f>D256*F256</f>
        <v>715</v>
      </c>
      <c r="I256" s="8"/>
      <c r="J256" s="8"/>
    </row>
    <row r="257" spans="1:10" ht="30" x14ac:dyDescent="0.25">
      <c r="A257" s="23" t="s">
        <v>286</v>
      </c>
      <c r="B257" s="34" t="s">
        <v>287</v>
      </c>
      <c r="C257" s="25"/>
      <c r="D257" s="19"/>
      <c r="E257" s="17"/>
      <c r="F257" s="20"/>
      <c r="G257" s="20"/>
      <c r="I257" s="8"/>
      <c r="J257" s="8"/>
    </row>
    <row r="258" spans="1:10" ht="75" x14ac:dyDescent="0.25">
      <c r="B258" s="33" t="s">
        <v>288</v>
      </c>
      <c r="C258" s="25"/>
      <c r="D258" s="19">
        <v>1</v>
      </c>
      <c r="E258" s="17" t="s">
        <v>0</v>
      </c>
      <c r="F258" s="20">
        <v>960</v>
      </c>
      <c r="G258" s="20">
        <f>D258*F258</f>
        <v>960</v>
      </c>
      <c r="I258" s="8"/>
      <c r="J258" s="8"/>
    </row>
    <row r="259" spans="1:10" s="10" customFormat="1" x14ac:dyDescent="0.25">
      <c r="A259" s="16" t="s">
        <v>333</v>
      </c>
      <c r="B259" s="34" t="s">
        <v>334</v>
      </c>
      <c r="C259" s="13"/>
      <c r="D259" s="19">
        <v>1</v>
      </c>
      <c r="E259" s="17" t="s">
        <v>89</v>
      </c>
      <c r="F259" s="20">
        <v>1720</v>
      </c>
      <c r="G259" s="20">
        <f t="shared" ref="G259" si="43">D259*F259</f>
        <v>1720</v>
      </c>
      <c r="H259" s="21"/>
    </row>
    <row r="260" spans="1:10" s="10" customFormat="1" ht="45" x14ac:dyDescent="0.25">
      <c r="A260" s="16"/>
      <c r="B260" s="33" t="s">
        <v>325</v>
      </c>
      <c r="C260" s="13"/>
      <c r="D260" s="19"/>
      <c r="E260" s="17"/>
      <c r="F260" s="20"/>
      <c r="G260" s="20"/>
      <c r="H260" s="21"/>
    </row>
    <row r="261" spans="1:10" x14ac:dyDescent="0.25">
      <c r="B261" s="33"/>
      <c r="C261" s="25"/>
      <c r="D261" s="19"/>
      <c r="E261" s="17"/>
      <c r="F261" s="20"/>
      <c r="G261" s="20"/>
      <c r="I261" s="8"/>
      <c r="J261" s="8"/>
    </row>
    <row r="262" spans="1:10" s="3" customFormat="1" x14ac:dyDescent="0.25">
      <c r="A262" s="16"/>
      <c r="B262" s="18"/>
      <c r="C262" s="13"/>
      <c r="D262" s="19"/>
      <c r="E262" s="17"/>
      <c r="F262" s="20"/>
      <c r="G262" s="20"/>
      <c r="H262" s="21"/>
      <c r="I262" s="10"/>
      <c r="J262" s="10"/>
    </row>
    <row r="263" spans="1:10" s="4" customFormat="1" x14ac:dyDescent="0.25">
      <c r="A263" s="41" t="s">
        <v>217</v>
      </c>
      <c r="B263" s="97"/>
      <c r="C263" s="43"/>
      <c r="D263" s="44"/>
      <c r="E263" s="42"/>
      <c r="F263" s="42"/>
      <c r="G263" s="42"/>
      <c r="H263" s="45">
        <f>SUM(G267:G271)</f>
        <v>6210</v>
      </c>
    </row>
    <row r="264" spans="1:10" s="5" customFormat="1" x14ac:dyDescent="0.2">
      <c r="A264" s="46" t="s">
        <v>4</v>
      </c>
      <c r="B264" s="98" t="s">
        <v>3</v>
      </c>
      <c r="C264" s="50" t="s">
        <v>5</v>
      </c>
      <c r="D264" s="100" t="s">
        <v>1</v>
      </c>
      <c r="E264" s="100"/>
      <c r="F264" s="47" t="s">
        <v>2</v>
      </c>
      <c r="G264" s="47"/>
      <c r="H264" s="47"/>
    </row>
    <row r="265" spans="1:10" s="3" customFormat="1" x14ac:dyDescent="0.25">
      <c r="A265" s="16"/>
      <c r="B265" s="18"/>
      <c r="C265" s="13"/>
      <c r="D265" s="19"/>
      <c r="E265" s="17"/>
      <c r="F265" s="20"/>
      <c r="G265" s="20"/>
      <c r="H265" s="21"/>
    </row>
    <row r="266" spans="1:10" s="3" customFormat="1" x14ac:dyDescent="0.25">
      <c r="A266" s="16"/>
      <c r="B266" s="18"/>
      <c r="C266" s="13"/>
      <c r="D266" s="19"/>
      <c r="E266" s="17"/>
      <c r="F266" s="20"/>
      <c r="G266" s="20"/>
      <c r="H266" s="21"/>
      <c r="I266" s="10"/>
      <c r="J266" s="10"/>
    </row>
    <row r="267" spans="1:10" s="83" customFormat="1" ht="45" x14ac:dyDescent="0.25">
      <c r="A267" s="23" t="s">
        <v>48</v>
      </c>
      <c r="B267" s="34" t="s">
        <v>44</v>
      </c>
      <c r="C267" s="25"/>
      <c r="D267" s="19"/>
      <c r="E267" s="17"/>
      <c r="F267" s="20"/>
      <c r="G267" s="20"/>
      <c r="H267" s="22"/>
      <c r="I267" s="79"/>
      <c r="J267" s="79"/>
    </row>
    <row r="268" spans="1:10" s="83" customFormat="1" ht="90" x14ac:dyDescent="0.25">
      <c r="A268" s="23"/>
      <c r="B268" s="33" t="s">
        <v>313</v>
      </c>
      <c r="C268" s="25"/>
      <c r="D268" s="19">
        <v>6</v>
      </c>
      <c r="E268" s="86" t="s">
        <v>47</v>
      </c>
      <c r="F268" s="20">
        <v>315</v>
      </c>
      <c r="G268" s="20">
        <f>D268*F268</f>
        <v>1890</v>
      </c>
      <c r="H268" s="22"/>
      <c r="I268" s="79"/>
      <c r="J268" s="79"/>
    </row>
    <row r="269" spans="1:10" s="83" customFormat="1" ht="45" x14ac:dyDescent="0.25">
      <c r="A269" s="23" t="s">
        <v>158</v>
      </c>
      <c r="B269" s="34" t="s">
        <v>45</v>
      </c>
      <c r="C269" s="25"/>
      <c r="H269" s="22"/>
      <c r="I269" s="79"/>
      <c r="J269" s="79"/>
    </row>
    <row r="270" spans="1:10" s="83" customFormat="1" ht="345" x14ac:dyDescent="0.25">
      <c r="A270" s="23"/>
      <c r="B270" s="33" t="s">
        <v>46</v>
      </c>
      <c r="C270" s="25"/>
      <c r="D270" s="19">
        <v>6</v>
      </c>
      <c r="E270" s="86" t="s">
        <v>47</v>
      </c>
      <c r="F270" s="20">
        <v>720</v>
      </c>
      <c r="G270" s="20">
        <f t="shared" ref="G270" si="44">D270*F270</f>
        <v>4320</v>
      </c>
      <c r="H270" s="22"/>
      <c r="I270" s="79"/>
      <c r="J270" s="79"/>
    </row>
    <row r="271" spans="1:10" s="3" customFormat="1" x14ac:dyDescent="0.25">
      <c r="A271" s="16"/>
      <c r="B271" s="18"/>
      <c r="C271" s="13"/>
      <c r="D271" s="19"/>
      <c r="E271" s="17"/>
      <c r="F271" s="20"/>
      <c r="G271" s="20"/>
      <c r="H271" s="21"/>
      <c r="I271" s="10"/>
      <c r="J271" s="10"/>
    </row>
    <row r="272" spans="1:10" x14ac:dyDescent="0.25">
      <c r="I272" s="8"/>
      <c r="J272" s="8"/>
    </row>
    <row r="273" spans="1:8" s="4" customFormat="1" x14ac:dyDescent="0.25">
      <c r="A273" s="41" t="s">
        <v>218</v>
      </c>
      <c r="B273" s="97"/>
      <c r="C273" s="43"/>
      <c r="D273" s="44"/>
      <c r="E273" s="42"/>
      <c r="F273" s="42"/>
      <c r="G273" s="42"/>
      <c r="H273" s="45">
        <f>SUM(G278:G280)</f>
        <v>2070</v>
      </c>
    </row>
    <row r="274" spans="1:8" s="5" customFormat="1" x14ac:dyDescent="0.2">
      <c r="A274" s="46" t="s">
        <v>4</v>
      </c>
      <c r="B274" s="98" t="s">
        <v>3</v>
      </c>
      <c r="C274" s="49" t="s">
        <v>5</v>
      </c>
      <c r="D274" s="100" t="s">
        <v>1</v>
      </c>
      <c r="E274" s="100"/>
      <c r="F274" s="47" t="s">
        <v>2</v>
      </c>
      <c r="G274" s="47"/>
      <c r="H274" s="47"/>
    </row>
    <row r="275" spans="1:8" s="3" customFormat="1" x14ac:dyDescent="0.25">
      <c r="A275" s="16"/>
      <c r="B275" s="18"/>
      <c r="C275" s="13"/>
      <c r="D275" s="19"/>
      <c r="E275" s="17"/>
      <c r="F275" s="20"/>
      <c r="G275" s="20"/>
      <c r="H275" s="21"/>
    </row>
    <row r="276" spans="1:8" s="3" customFormat="1" x14ac:dyDescent="0.25">
      <c r="A276" s="16"/>
      <c r="B276" s="18"/>
      <c r="C276" s="13"/>
      <c r="D276" s="19"/>
      <c r="E276" s="17"/>
      <c r="F276" s="20"/>
      <c r="G276" s="20"/>
      <c r="H276" s="21"/>
    </row>
    <row r="277" spans="1:8" s="83" customFormat="1" x14ac:dyDescent="0.25">
      <c r="A277" s="23" t="s">
        <v>156</v>
      </c>
      <c r="B277" s="34" t="s">
        <v>51</v>
      </c>
      <c r="C277" s="25"/>
      <c r="D277" s="19"/>
      <c r="E277" s="17"/>
      <c r="F277" s="20"/>
      <c r="G277" s="20"/>
      <c r="H277" s="22"/>
    </row>
    <row r="278" spans="1:8" s="83" customFormat="1" ht="60" x14ac:dyDescent="0.25">
      <c r="A278" s="23"/>
      <c r="B278" s="33" t="s">
        <v>14</v>
      </c>
      <c r="C278" s="25"/>
      <c r="D278" s="19">
        <v>1</v>
      </c>
      <c r="E278" s="17" t="s">
        <v>0</v>
      </c>
      <c r="F278" s="20">
        <v>2070</v>
      </c>
      <c r="G278" s="20">
        <f>D278*F278</f>
        <v>2070</v>
      </c>
      <c r="H278" s="22"/>
    </row>
    <row r="279" spans="1:8" s="83" customFormat="1" x14ac:dyDescent="0.25">
      <c r="A279" s="23"/>
      <c r="B279" s="33"/>
      <c r="C279" s="25"/>
      <c r="D279" s="19"/>
      <c r="E279" s="17"/>
      <c r="F279" s="20"/>
      <c r="G279" s="20"/>
      <c r="H279" s="22"/>
    </row>
  </sheetData>
  <mergeCells count="15">
    <mergeCell ref="D140:E140"/>
    <mergeCell ref="D128:E128"/>
    <mergeCell ref="D10:E10"/>
    <mergeCell ref="D208:E208"/>
    <mergeCell ref="D50:E50"/>
    <mergeCell ref="D112:E112"/>
    <mergeCell ref="D84:E84"/>
    <mergeCell ref="D98:E98"/>
    <mergeCell ref="D24:E24"/>
    <mergeCell ref="D264:E264"/>
    <mergeCell ref="D192:E192"/>
    <mergeCell ref="D168:E168"/>
    <mergeCell ref="D180:E180"/>
    <mergeCell ref="D274:E274"/>
    <mergeCell ref="D242:E242"/>
  </mergeCells>
  <pageMargins left="0.70866141732283472" right="0.70866141732283472" top="0.74803149606299213" bottom="0.74803149606299213" header="0.31496062992125984" footer="0.31496062992125984"/>
  <pageSetup paperSize="9" scale="61"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8"/>
  <sheetViews>
    <sheetView topLeftCell="A13" zoomScaleNormal="100" workbookViewId="0">
      <selection activeCell="M24" sqref="M24"/>
    </sheetView>
  </sheetViews>
  <sheetFormatPr defaultRowHeight="15" x14ac:dyDescent="0.25"/>
  <cols>
    <col min="1" max="1" width="8.7109375" style="52"/>
    <col min="2" max="2" width="3.7109375" customWidth="1"/>
    <col min="3" max="3" width="8.7109375" customWidth="1"/>
    <col min="8" max="8" width="7.42578125" customWidth="1"/>
    <col min="9" max="9" width="13.28515625" style="54" customWidth="1"/>
  </cols>
  <sheetData>
    <row r="2" spans="1:9" x14ac:dyDescent="0.25">
      <c r="A2" s="111" t="s">
        <v>77</v>
      </c>
      <c r="B2" s="111"/>
      <c r="C2" s="111"/>
      <c r="D2" s="111"/>
      <c r="E2" s="111"/>
      <c r="F2" s="111"/>
      <c r="G2" s="111"/>
      <c r="H2" s="111"/>
      <c r="I2" s="111"/>
    </row>
    <row r="4" spans="1:9" s="4" customFormat="1" x14ac:dyDescent="0.25">
      <c r="A4" s="55"/>
      <c r="B4" s="56" t="s">
        <v>50</v>
      </c>
      <c r="C4" s="57"/>
      <c r="D4" s="58"/>
      <c r="E4" s="59"/>
      <c r="F4" s="60"/>
      <c r="G4" s="57"/>
      <c r="H4" s="57"/>
      <c r="I4" s="61" t="s">
        <v>6</v>
      </c>
    </row>
    <row r="6" spans="1:9" x14ac:dyDescent="0.25">
      <c r="A6" s="65" t="s">
        <v>52</v>
      </c>
      <c r="C6" s="64" t="s">
        <v>82</v>
      </c>
      <c r="I6" s="54">
        <f>'Vestíbul Sant Feliu'!H9</f>
        <v>3900</v>
      </c>
    </row>
    <row r="7" spans="1:9" x14ac:dyDescent="0.25">
      <c r="A7" s="65" t="s">
        <v>53</v>
      </c>
      <c r="C7" s="64" t="s">
        <v>196</v>
      </c>
      <c r="I7" s="54">
        <f>'Vestíbul Sant Feliu'!H23</f>
        <v>10855</v>
      </c>
    </row>
    <row r="8" spans="1:9" x14ac:dyDescent="0.25">
      <c r="A8" s="65" t="s">
        <v>54</v>
      </c>
      <c r="C8" s="64" t="s">
        <v>66</v>
      </c>
      <c r="I8" s="54">
        <f>'Vestíbul Sant Feliu'!H49</f>
        <v>50093</v>
      </c>
    </row>
    <row r="9" spans="1:9" x14ac:dyDescent="0.25">
      <c r="A9" s="65" t="s">
        <v>55</v>
      </c>
      <c r="C9" s="64" t="s">
        <v>67</v>
      </c>
      <c r="I9" s="54">
        <f>'Vestíbul Sant Feliu'!H83</f>
        <v>3744</v>
      </c>
    </row>
    <row r="10" spans="1:9" x14ac:dyDescent="0.25">
      <c r="A10" s="65" t="s">
        <v>56</v>
      </c>
      <c r="C10" s="64" t="s">
        <v>68</v>
      </c>
      <c r="I10" s="54">
        <f>'Vestíbul Sant Feliu'!H97</f>
        <v>4737</v>
      </c>
    </row>
    <row r="11" spans="1:9" x14ac:dyDescent="0.25">
      <c r="A11" s="65" t="s">
        <v>57</v>
      </c>
      <c r="C11" s="64" t="s">
        <v>69</v>
      </c>
      <c r="I11" s="54">
        <f>'Vestíbul Sant Feliu'!H111</f>
        <v>17830</v>
      </c>
    </row>
    <row r="12" spans="1:9" x14ac:dyDescent="0.25">
      <c r="A12" s="65" t="s">
        <v>58</v>
      </c>
      <c r="C12" s="64" t="s">
        <v>70</v>
      </c>
      <c r="I12" s="54">
        <f>'Vestíbul Sant Feliu'!H127</f>
        <v>740</v>
      </c>
    </row>
    <row r="13" spans="1:9" x14ac:dyDescent="0.25">
      <c r="A13" s="65" t="s">
        <v>59</v>
      </c>
      <c r="C13" s="64" t="s">
        <v>71</v>
      </c>
      <c r="I13" s="54">
        <f>'Vestíbul Sant Feliu'!H139</f>
        <v>14975</v>
      </c>
    </row>
    <row r="14" spans="1:9" x14ac:dyDescent="0.25">
      <c r="A14" s="65" t="s">
        <v>60</v>
      </c>
      <c r="C14" s="64" t="s">
        <v>72</v>
      </c>
      <c r="I14" s="54">
        <f>'Vestíbul Sant Feliu'!H167</f>
        <v>8380</v>
      </c>
    </row>
    <row r="15" spans="1:9" x14ac:dyDescent="0.25">
      <c r="A15" s="65" t="s">
        <v>61</v>
      </c>
      <c r="C15" s="64" t="s">
        <v>73</v>
      </c>
      <c r="I15" s="54">
        <f>'Vestíbul Sant Feliu'!H179</f>
        <v>6100</v>
      </c>
    </row>
    <row r="16" spans="1:9" x14ac:dyDescent="0.25">
      <c r="A16" s="65" t="s">
        <v>62</v>
      </c>
      <c r="C16" s="64" t="s">
        <v>74</v>
      </c>
      <c r="I16" s="54">
        <f>'Vestíbul Sant Feliu'!H191</f>
        <v>4790</v>
      </c>
    </row>
    <row r="17" spans="1:9" x14ac:dyDescent="0.25">
      <c r="A17" s="65" t="s">
        <v>63</v>
      </c>
      <c r="C17" s="64" t="s">
        <v>75</v>
      </c>
      <c r="I17" s="54">
        <f>'Vestíbul Sant Feliu'!H207</f>
        <v>5331</v>
      </c>
    </row>
    <row r="18" spans="1:9" x14ac:dyDescent="0.25">
      <c r="A18" s="65" t="s">
        <v>64</v>
      </c>
      <c r="C18" s="64" t="s">
        <v>220</v>
      </c>
      <c r="I18" s="54">
        <f>'Vestíbul Sant Feliu'!H241</f>
        <v>11045</v>
      </c>
    </row>
    <row r="19" spans="1:9" x14ac:dyDescent="0.25">
      <c r="A19" s="65" t="s">
        <v>65</v>
      </c>
      <c r="C19" s="64" t="s">
        <v>221</v>
      </c>
      <c r="I19" s="54">
        <f>'Vestíbul Sant Feliu'!H263</f>
        <v>6210</v>
      </c>
    </row>
    <row r="20" spans="1:9" x14ac:dyDescent="0.25">
      <c r="A20" s="65" t="s">
        <v>219</v>
      </c>
      <c r="C20" s="64" t="s">
        <v>76</v>
      </c>
      <c r="I20" s="54">
        <f>'Vestíbul Sant Feliu'!H273</f>
        <v>2070</v>
      </c>
    </row>
    <row r="21" spans="1:9" x14ac:dyDescent="0.25">
      <c r="A21" s="53"/>
    </row>
    <row r="22" spans="1:9" ht="33.950000000000003" customHeight="1" x14ac:dyDescent="0.25">
      <c r="A22" s="62"/>
      <c r="B22" s="63"/>
      <c r="C22" s="63"/>
      <c r="D22" s="110" t="s">
        <v>83</v>
      </c>
      <c r="E22" s="110"/>
      <c r="F22" s="110"/>
      <c r="G22" s="110"/>
      <c r="H22" s="63"/>
      <c r="I22" s="66">
        <f>SUM(I6:I20)</f>
        <v>150800</v>
      </c>
    </row>
    <row r="23" spans="1:9" ht="33.950000000000003" customHeight="1" x14ac:dyDescent="0.25">
      <c r="A23" s="62"/>
      <c r="B23" s="63"/>
      <c r="C23" s="63"/>
      <c r="D23" s="110" t="s">
        <v>84</v>
      </c>
      <c r="E23" s="110"/>
      <c r="F23" s="110"/>
      <c r="G23" s="110"/>
      <c r="H23" s="63"/>
      <c r="I23" s="66">
        <f>ROUND(I22*0.13,3)</f>
        <v>19604</v>
      </c>
    </row>
    <row r="24" spans="1:9" ht="33.950000000000003" customHeight="1" x14ac:dyDescent="0.25">
      <c r="A24" s="62"/>
      <c r="B24" s="63"/>
      <c r="C24" s="63"/>
      <c r="D24" s="110" t="s">
        <v>85</v>
      </c>
      <c r="E24" s="110"/>
      <c r="F24" s="110"/>
      <c r="G24" s="110"/>
      <c r="H24" s="63"/>
      <c r="I24" s="66">
        <f>I22*0.06</f>
        <v>9048</v>
      </c>
    </row>
    <row r="25" spans="1:9" ht="33.950000000000003" customHeight="1" x14ac:dyDescent="0.25">
      <c r="A25" s="62"/>
      <c r="B25" s="63"/>
      <c r="C25" s="63"/>
      <c r="D25" s="110" t="s">
        <v>79</v>
      </c>
      <c r="E25" s="110"/>
      <c r="F25" s="110"/>
      <c r="G25" s="110"/>
      <c r="H25" s="63"/>
      <c r="I25" s="66">
        <f>SUM(I22:I24)</f>
        <v>179452</v>
      </c>
    </row>
    <row r="26" spans="1:9" ht="33.950000000000003" customHeight="1" x14ac:dyDescent="0.25">
      <c r="A26" s="70"/>
      <c r="B26" s="71"/>
      <c r="C26" s="71"/>
      <c r="D26" s="72"/>
      <c r="E26" s="72"/>
      <c r="F26" s="72"/>
      <c r="G26" s="72"/>
      <c r="H26" s="71"/>
      <c r="I26" s="73"/>
    </row>
    <row r="27" spans="1:9" x14ac:dyDescent="0.25">
      <c r="A27" s="53"/>
    </row>
    <row r="28" spans="1:9" x14ac:dyDescent="0.25">
      <c r="A28" s="53"/>
    </row>
    <row r="29" spans="1:9" x14ac:dyDescent="0.25">
      <c r="A29" s="69"/>
      <c r="B29" s="69"/>
      <c r="C29" s="104" t="s">
        <v>78</v>
      </c>
      <c r="D29" s="104"/>
      <c r="E29" s="104"/>
      <c r="F29" s="104"/>
      <c r="G29" s="104"/>
      <c r="H29" s="104"/>
      <c r="I29" s="69"/>
    </row>
    <row r="30" spans="1:9" ht="32.1" customHeight="1" x14ac:dyDescent="0.25">
      <c r="A30" s="67"/>
      <c r="B30" s="68"/>
      <c r="C30" s="105" t="s">
        <v>79</v>
      </c>
      <c r="D30" s="106"/>
      <c r="E30" s="106"/>
      <c r="F30" s="102">
        <f>I25</f>
        <v>179452</v>
      </c>
      <c r="G30" s="103"/>
      <c r="H30" s="103"/>
    </row>
    <row r="31" spans="1:9" x14ac:dyDescent="0.25">
      <c r="A31" s="53"/>
      <c r="C31" s="108" t="s">
        <v>80</v>
      </c>
      <c r="D31" s="108"/>
      <c r="E31" s="108"/>
      <c r="F31" s="109">
        <f>F30*0.21</f>
        <v>37684.92</v>
      </c>
      <c r="G31" s="108"/>
      <c r="H31" s="108"/>
    </row>
    <row r="32" spans="1:9" ht="31.5" customHeight="1" x14ac:dyDescent="0.25">
      <c r="C32" s="101" t="s">
        <v>81</v>
      </c>
      <c r="D32" s="101"/>
      <c r="E32" s="101"/>
      <c r="F32" s="102">
        <f>SUM(F30:H31)</f>
        <v>217136.91999999998</v>
      </c>
      <c r="G32" s="103"/>
      <c r="H32" s="103"/>
    </row>
    <row r="35" spans="3:8" ht="15" customHeight="1" x14ac:dyDescent="0.25">
      <c r="C35" s="104"/>
      <c r="D35" s="104"/>
      <c r="E35" s="104"/>
      <c r="F35" s="104"/>
      <c r="G35" s="104"/>
      <c r="H35" s="104"/>
    </row>
    <row r="36" spans="3:8" ht="29.25" customHeight="1" x14ac:dyDescent="0.25">
      <c r="C36" s="105"/>
      <c r="D36" s="106"/>
      <c r="E36" s="106"/>
      <c r="F36" s="102"/>
      <c r="G36" s="103"/>
      <c r="H36" s="103"/>
    </row>
    <row r="37" spans="3:8" x14ac:dyDescent="0.25">
      <c r="C37" s="107"/>
      <c r="D37" s="108"/>
      <c r="E37" s="108"/>
      <c r="F37" s="109"/>
      <c r="G37" s="108"/>
      <c r="H37" s="108"/>
    </row>
    <row r="38" spans="3:8" ht="15" customHeight="1" x14ac:dyDescent="0.25">
      <c r="C38" s="101"/>
      <c r="D38" s="101"/>
      <c r="E38" s="101"/>
      <c r="F38" s="102"/>
      <c r="G38" s="103"/>
      <c r="H38" s="103"/>
    </row>
  </sheetData>
  <mergeCells count="19">
    <mergeCell ref="C32:E32"/>
    <mergeCell ref="F32:H32"/>
    <mergeCell ref="C29:H29"/>
    <mergeCell ref="D22:G22"/>
    <mergeCell ref="A2:I2"/>
    <mergeCell ref="C30:E30"/>
    <mergeCell ref="F30:H30"/>
    <mergeCell ref="C31:E31"/>
    <mergeCell ref="F31:H31"/>
    <mergeCell ref="D23:G23"/>
    <mergeCell ref="D24:G24"/>
    <mergeCell ref="D25:G25"/>
    <mergeCell ref="C38:E38"/>
    <mergeCell ref="F38:H38"/>
    <mergeCell ref="C35:H35"/>
    <mergeCell ref="C36:E36"/>
    <mergeCell ref="F36:H36"/>
    <mergeCell ref="C37:E37"/>
    <mergeCell ref="F37:H37"/>
  </mergeCells>
  <pageMargins left="1" right="1"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1</vt:i4>
      </vt:variant>
    </vt:vector>
  </HeadingPairs>
  <TitlesOfParts>
    <vt:vector size="3" baseType="lpstr">
      <vt:lpstr>Vestíbul Sant Feliu</vt:lpstr>
      <vt:lpstr>TOTALS</vt:lpstr>
      <vt:lpstr>'Vestíbul Sant Feliu'!Àrea_d'impressió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2025-05-08T06:47:30Z</dcterms:modified>
</cp:coreProperties>
</file>