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xpedients 2025\2025 ED 0479 Obert simplificat abreujat ventiladors_CS-2025-02-28\Documentació\"/>
    </mc:Choice>
  </mc:AlternateContent>
  <xr:revisionPtr revIDLastSave="0" documentId="13_ncr:1_{F0C1A48E-F806-40A9-AA51-945021064B49}" xr6:coauthVersionLast="47" xr6:coauthVersionMax="47" xr10:uidLastSave="{00000000-0000-0000-0000-000000000000}"/>
  <bookViews>
    <workbookView xWindow="-120" yWindow="-120" windowWidth="29040" windowHeight="15840" tabRatio="846" firstSheet="1" activeTab="1" xr2:uid="{00000000-000D-0000-FFFF-FFFF00000000}"/>
  </bookViews>
  <sheets>
    <sheet name="FontOriginalBD_Exp" sheetId="9" state="hidden" r:id="rId1"/>
    <sheet name="QuadreValoracionsBaseTD" sheetId="2" r:id="rId2"/>
    <sheet name="NO aptes" sheetId="5" r:id="rId3"/>
    <sheet name="Aptes" sheetId="6" r:id="rId4"/>
    <sheet name="Adjudicatari" sheetId="7" r:id="rId5"/>
    <sheet name="OfertAnormalBaixes" sheetId="8" r:id="rId6"/>
  </sheets>
  <definedNames>
    <definedName name="_xlnm._FilterDatabase" localSheetId="1" hidden="1">QuadreValoracionsBaseTD!#REF!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2" l="1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4" i="2"/>
  <c r="U4" i="2"/>
  <c r="V4" i="2"/>
  <c r="W4" i="2"/>
  <c r="X4" i="2"/>
  <c r="Y4" i="2"/>
  <c r="Z4" i="2"/>
  <c r="AA4" i="2"/>
  <c r="AB4" i="2"/>
  <c r="AC4" i="2"/>
  <c r="AD4" i="2"/>
  <c r="U5" i="2"/>
  <c r="V5" i="2"/>
  <c r="W5" i="2"/>
  <c r="X5" i="2"/>
  <c r="Y5" i="2"/>
  <c r="Z5" i="2"/>
  <c r="AA5" i="2"/>
  <c r="AB5" i="2"/>
  <c r="AC5" i="2"/>
  <c r="AD5" i="2"/>
  <c r="U6" i="2"/>
  <c r="V6" i="2"/>
  <c r="AB6" i="2"/>
  <c r="AC6" i="2"/>
  <c r="AD6" i="2" s="1"/>
  <c r="U7" i="2"/>
  <c r="V7" i="2"/>
  <c r="AB7" i="2"/>
  <c r="AC7" i="2"/>
  <c r="AD7" i="2" s="1"/>
  <c r="U8" i="2"/>
  <c r="V8" i="2"/>
  <c r="W8" i="2"/>
  <c r="X8" i="2"/>
  <c r="Y8" i="2"/>
  <c r="Z8" i="2"/>
  <c r="AA8" i="2"/>
  <c r="AB8" i="2"/>
  <c r="AC8" i="2"/>
  <c r="AD8" i="2"/>
  <c r="U9" i="2"/>
  <c r="V9" i="2"/>
  <c r="W9" i="2"/>
  <c r="X9" i="2"/>
  <c r="Y9" i="2"/>
  <c r="Z9" i="2"/>
  <c r="AA9" i="2"/>
  <c r="AB9" i="2"/>
  <c r="AC9" i="2"/>
  <c r="AD9" i="2"/>
  <c r="U10" i="2"/>
  <c r="V10" i="2"/>
  <c r="W10" i="2"/>
  <c r="X10" i="2"/>
  <c r="Y10" i="2"/>
  <c r="Z10" i="2"/>
  <c r="AA10" i="2"/>
  <c r="AB10" i="2"/>
  <c r="AC10" i="2"/>
  <c r="AD10" i="2"/>
  <c r="U11" i="2"/>
  <c r="V11" i="2"/>
  <c r="W11" i="2"/>
  <c r="X11" i="2"/>
  <c r="Y11" i="2"/>
  <c r="Z11" i="2"/>
  <c r="AA11" i="2"/>
  <c r="AB11" i="2"/>
  <c r="AC11" i="2"/>
  <c r="AD11" i="2"/>
  <c r="U12" i="2"/>
  <c r="V12" i="2"/>
  <c r="AB12" i="2"/>
  <c r="AC12" i="2"/>
  <c r="AD12" i="2" s="1"/>
  <c r="U13" i="2"/>
  <c r="V13" i="2"/>
  <c r="W13" i="2"/>
  <c r="X13" i="2"/>
  <c r="Y13" i="2"/>
  <c r="Z13" i="2"/>
  <c r="AA13" i="2"/>
  <c r="AB13" i="2"/>
  <c r="AC13" i="2"/>
  <c r="AD13" i="2"/>
  <c r="U14" i="2"/>
  <c r="V14" i="2"/>
  <c r="W14" i="2"/>
  <c r="X14" i="2"/>
  <c r="Y14" i="2"/>
  <c r="Z14" i="2"/>
  <c r="AA14" i="2"/>
  <c r="AB14" i="2"/>
  <c r="AC14" i="2"/>
  <c r="AD14" i="2"/>
  <c r="U15" i="2"/>
  <c r="V15" i="2"/>
  <c r="AB15" i="2"/>
  <c r="AC15" i="2"/>
  <c r="AD15" i="2" s="1"/>
  <c r="U16" i="2"/>
  <c r="V16" i="2"/>
  <c r="AB16" i="2"/>
  <c r="AC16" i="2"/>
  <c r="AD16" i="2" s="1"/>
  <c r="U17" i="2"/>
  <c r="V17" i="2"/>
  <c r="AB17" i="2"/>
  <c r="AC17" i="2"/>
  <c r="AD17" i="2" s="1"/>
  <c r="U18" i="2"/>
  <c r="V18" i="2"/>
  <c r="AB18" i="2"/>
  <c r="AC18" i="2"/>
  <c r="AD18" i="2" s="1"/>
  <c r="U19" i="2"/>
  <c r="V19" i="2"/>
  <c r="W19" i="2"/>
  <c r="X19" i="2"/>
  <c r="Y19" i="2"/>
  <c r="Z19" i="2"/>
  <c r="AA19" i="2"/>
  <c r="AB19" i="2"/>
  <c r="AC19" i="2"/>
  <c r="AD19" i="2"/>
  <c r="N4" i="2"/>
  <c r="O4" i="2"/>
  <c r="P4" i="2"/>
  <c r="Q4" i="2"/>
  <c r="R4" i="2"/>
  <c r="S4" i="2"/>
  <c r="T4" i="2"/>
  <c r="N5" i="2"/>
  <c r="O5" i="2"/>
  <c r="P5" i="2"/>
  <c r="Q5" i="2"/>
  <c r="R5" i="2"/>
  <c r="S5" i="2"/>
  <c r="T5" i="2"/>
  <c r="N6" i="2"/>
  <c r="O6" i="2"/>
  <c r="N7" i="2"/>
  <c r="R7" i="2" s="1"/>
  <c r="O7" i="2"/>
  <c r="N8" i="2"/>
  <c r="O8" i="2"/>
  <c r="P8" i="2"/>
  <c r="Q8" i="2"/>
  <c r="R8" i="2"/>
  <c r="S8" i="2"/>
  <c r="T8" i="2"/>
  <c r="N9" i="2"/>
  <c r="O9" i="2"/>
  <c r="P9" i="2"/>
  <c r="Q9" i="2"/>
  <c r="R9" i="2"/>
  <c r="S9" i="2"/>
  <c r="T9" i="2"/>
  <c r="N10" i="2"/>
  <c r="O10" i="2"/>
  <c r="P10" i="2"/>
  <c r="Q10" i="2"/>
  <c r="R10" i="2"/>
  <c r="S10" i="2"/>
  <c r="T10" i="2"/>
  <c r="N11" i="2"/>
  <c r="O11" i="2"/>
  <c r="P11" i="2"/>
  <c r="Q11" i="2"/>
  <c r="R11" i="2"/>
  <c r="S11" i="2"/>
  <c r="T11" i="2"/>
  <c r="N12" i="2"/>
  <c r="O12" i="2"/>
  <c r="N13" i="2"/>
  <c r="O13" i="2"/>
  <c r="P13" i="2"/>
  <c r="Q13" i="2"/>
  <c r="R13" i="2"/>
  <c r="S13" i="2"/>
  <c r="T13" i="2"/>
  <c r="N14" i="2"/>
  <c r="O14" i="2"/>
  <c r="P14" i="2"/>
  <c r="Q14" i="2"/>
  <c r="R14" i="2"/>
  <c r="S14" i="2"/>
  <c r="T14" i="2"/>
  <c r="N15" i="2"/>
  <c r="O15" i="2"/>
  <c r="N16" i="2"/>
  <c r="O16" i="2"/>
  <c r="N17" i="2"/>
  <c r="O17" i="2"/>
  <c r="N18" i="2"/>
  <c r="O18" i="2"/>
  <c r="N19" i="2"/>
  <c r="O19" i="2"/>
  <c r="P19" i="2"/>
  <c r="Q19" i="2"/>
  <c r="R19" i="2"/>
  <c r="S19" i="2"/>
  <c r="T19" i="2"/>
  <c r="K4" i="2"/>
  <c r="L4" i="2"/>
  <c r="K5" i="2"/>
  <c r="L5" i="2"/>
  <c r="K6" i="2"/>
  <c r="Q6" i="2" s="1"/>
  <c r="L6" i="2"/>
  <c r="K7" i="2"/>
  <c r="L7" i="2"/>
  <c r="Q7" i="2" s="1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Q16" i="2" s="1"/>
  <c r="L16" i="2"/>
  <c r="K17" i="2"/>
  <c r="Q17" i="2" s="1"/>
  <c r="L17" i="2"/>
  <c r="K18" i="2"/>
  <c r="L18" i="2"/>
  <c r="Q18" i="2" s="1"/>
  <c r="K19" i="2"/>
  <c r="L19" i="2"/>
  <c r="I4" i="2"/>
  <c r="I5" i="2"/>
  <c r="I6" i="2"/>
  <c r="P6" i="2" s="1"/>
  <c r="I7" i="2"/>
  <c r="P7" i="2" s="1"/>
  <c r="I8" i="2"/>
  <c r="I9" i="2"/>
  <c r="I10" i="2"/>
  <c r="I11" i="2"/>
  <c r="I12" i="2"/>
  <c r="P12" i="2" s="1"/>
  <c r="I13" i="2"/>
  <c r="I14" i="2"/>
  <c r="I15" i="2"/>
  <c r="P15" i="2" s="1"/>
  <c r="I16" i="2"/>
  <c r="P16" i="2" s="1"/>
  <c r="I17" i="2"/>
  <c r="P17" i="2" s="1"/>
  <c r="I18" i="2"/>
  <c r="P18" i="2" s="1"/>
  <c r="I19" i="2"/>
  <c r="Q15" i="2" l="1"/>
  <c r="R17" i="2"/>
  <c r="Q12" i="2"/>
  <c r="R12" i="2"/>
  <c r="S12" i="2" s="1"/>
  <c r="W12" i="2" s="1"/>
  <c r="R6" i="2"/>
  <c r="R16" i="2"/>
  <c r="S16" i="2" s="1"/>
  <c r="W16" i="2" s="1"/>
  <c r="R15" i="2"/>
  <c r="T15" i="2" s="1"/>
  <c r="R18" i="2"/>
  <c r="T18" i="2" s="1"/>
  <c r="T17" i="2"/>
  <c r="S6" i="2"/>
  <c r="W6" i="2" s="1"/>
  <c r="T6" i="2"/>
  <c r="T16" i="2"/>
  <c r="S17" i="2"/>
  <c r="W17" i="2" s="1"/>
  <c r="S15" i="2"/>
  <c r="W15" i="2" s="1"/>
  <c r="S7" i="2"/>
  <c r="W7" i="2" s="1"/>
  <c r="T7" i="2"/>
  <c r="X6" i="2" l="1"/>
  <c r="S18" i="2"/>
  <c r="W18" i="2" s="1"/>
  <c r="Y7" i="2" s="1"/>
  <c r="Y15" i="2"/>
  <c r="T12" i="2"/>
  <c r="X16" i="2"/>
  <c r="X7" i="2"/>
  <c r="X12" i="2"/>
  <c r="Z12" i="2" s="1"/>
  <c r="AA12" i="2" s="1"/>
  <c r="Y12" i="2"/>
  <c r="Y17" i="2"/>
  <c r="Y6" i="2"/>
  <c r="Z6" i="2" s="1"/>
  <c r="AA6" i="2" s="1"/>
  <c r="X17" i="2"/>
  <c r="Z17" i="2" s="1"/>
  <c r="AA17" i="2" s="1"/>
  <c r="Y16" i="2"/>
  <c r="Z7" i="2" l="1"/>
  <c r="AA7" i="2" s="1"/>
  <c r="X18" i="2"/>
  <c r="Z18" i="2" s="1"/>
  <c r="AA18" i="2" s="1"/>
  <c r="X15" i="2"/>
  <c r="Z15" i="2" s="1"/>
  <c r="AA15" i="2" s="1"/>
  <c r="Y18" i="2"/>
  <c r="Z16" i="2"/>
  <c r="AA16" i="2" s="1"/>
</calcChain>
</file>

<file path=xl/sharedStrings.xml><?xml version="1.0" encoding="utf-8"?>
<sst xmlns="http://schemas.openxmlformats.org/spreadsheetml/2006/main" count="195" uniqueCount="112">
  <si>
    <t>47796</t>
  </si>
  <si>
    <t>Ventilador de peu aula.</t>
  </si>
  <si>
    <t>50673769P</t>
  </si>
  <si>
    <t>JOSÉ Mª NAVAS PÉREZ</t>
  </si>
  <si>
    <t>NO apta</t>
  </si>
  <si>
    <t>A08781882</t>
  </si>
  <si>
    <t>SUMINISTRADORA DEL VALLÈS, S.A</t>
  </si>
  <si>
    <t>Apta</t>
  </si>
  <si>
    <t>A50308055</t>
  </si>
  <si>
    <t>Ibergestion Construcciones y Obras SA</t>
  </si>
  <si>
    <t>B08115800</t>
  </si>
  <si>
    <t>ENGINEERING AND TECHNOLOGY FOR LIFE SL</t>
  </si>
  <si>
    <t>B58125873</t>
  </si>
  <si>
    <t>TEMO 2, S.L.</t>
  </si>
  <si>
    <t>B61700381</t>
  </si>
  <si>
    <t>PIDISCAT, S.L.</t>
  </si>
  <si>
    <t>B65990327</t>
  </si>
  <si>
    <t>Faitem Plus Promociones, S.L.</t>
  </si>
  <si>
    <t>Quantat</t>
  </si>
  <si>
    <t>NIF</t>
  </si>
  <si>
    <t>Nom empresa licitadora</t>
  </si>
  <si>
    <t>Preu unitari ofert amb IVA</t>
  </si>
  <si>
    <t>Oferta apta o no apta</t>
  </si>
  <si>
    <t>Preu licitacio sense IVA</t>
  </si>
  <si>
    <t>Om. Oferta millor</t>
  </si>
  <si>
    <t>Aplicació criteris de valoració</t>
  </si>
  <si>
    <t>Suma criteris  tècnics</t>
  </si>
  <si>
    <t>Puntuació total</t>
  </si>
  <si>
    <t>Comprovació ofertes anormalment baixes</t>
  </si>
  <si>
    <t>Vacov</t>
  </si>
  <si>
    <t>Vacomin</t>
  </si>
  <si>
    <t>Vacomax:</t>
  </si>
  <si>
    <t>Pminpov</t>
  </si>
  <si>
    <t>Oferta anoramlment baixa?</t>
  </si>
  <si>
    <t>Ov. Preu unitari ofert sense IVA</t>
  </si>
  <si>
    <t>Pc. Puntuació per cabal, fins a 20 punts</t>
  </si>
  <si>
    <t>Ps. Puntuació per nivell d'energia sonora, fins a 20 punts</t>
  </si>
  <si>
    <t>PMo</t>
  </si>
  <si>
    <t>%BpPmo 30%</t>
  </si>
  <si>
    <t>NIF i Nom empresa licitadora</t>
  </si>
  <si>
    <t>Import adjudicació sense IVA</t>
  </si>
  <si>
    <t>Import adjudicació amb IVA</t>
  </si>
  <si>
    <t>50673769P JOSÉ Mª NAVAS PÉREZ</t>
  </si>
  <si>
    <t>A08781882 SUMINISTRADORA DEL VALLÈS, S.A</t>
  </si>
  <si>
    <t>A50308055 Ibergestion Construcciones y Obras SA</t>
  </si>
  <si>
    <t>B08115800 ENGINEERING AND TECHNOLOGY FOR LIFE SL</t>
  </si>
  <si>
    <t>B61700381 PIDISCAT, S.L.</t>
  </si>
  <si>
    <t>B65990327 Faitem Plus Promociones, S.L.</t>
  </si>
  <si>
    <t>B58125873 TEMO 2, S.L.</t>
  </si>
  <si>
    <t>Preu unitari ofert sense IVA.</t>
  </si>
  <si>
    <t>Preu unitari ofert amb IVA.</t>
  </si>
  <si>
    <t>Import adjudicació sense IVA.</t>
  </si>
  <si>
    <t>Import adjudicació amb IVA.</t>
  </si>
  <si>
    <t>Pc. Puntuació per cabal, fins a 20 punts.</t>
  </si>
  <si>
    <t>Suma criteris  tècnics.</t>
  </si>
  <si>
    <t>Puntuació total.</t>
  </si>
  <si>
    <t>Puntuació per nivell d'energia sonora, fins a 20 punts.</t>
  </si>
  <si>
    <t>Preu licitacio sense IVA.</t>
  </si>
  <si>
    <t>Preu unitari ofert sense IVA</t>
  </si>
  <si>
    <t>Licitadors</t>
  </si>
  <si>
    <t>Ov. Preu unitari ofert sense IVA.</t>
  </si>
  <si>
    <t>Pmo.</t>
  </si>
  <si>
    <t>Vacov.</t>
  </si>
  <si>
    <t>Vacomin.</t>
  </si>
  <si>
    <t>Vacomax.</t>
  </si>
  <si>
    <t>Pminpov.</t>
  </si>
  <si>
    <t>%BpPmo 30%.</t>
  </si>
  <si>
    <t>Oferta anoramlment baixa? 1 = SI; 0 = NO</t>
  </si>
  <si>
    <t>PV = Puntuació per preu (fins a 60 punts)</t>
  </si>
  <si>
    <t xml:space="preserve"> Quantat.</t>
  </si>
  <si>
    <t>% IVA</t>
  </si>
  <si>
    <t>Cv. Cabal màxim en m3/minut ofert. Mínim 35m3/minut.</t>
  </si>
  <si>
    <t>Cmin. Cabal mínim ofertes aptes</t>
  </si>
  <si>
    <t>Cmax. Cabal màxim ofertes aptes</t>
  </si>
  <si>
    <t>Lwa (Sv).Nivell d'energia sonora ofert. Màxim 58 dB(A)</t>
  </si>
  <si>
    <t>Lwa mínima (Smin) ofertes aptes</t>
  </si>
  <si>
    <t>Lwa màxima (Smax) ofertes aptes</t>
  </si>
  <si>
    <t>Quantitat adjudicada</t>
  </si>
  <si>
    <t>Nom empresalicitadora</t>
  </si>
  <si>
    <t>Ov Preu unitari ofert sense IVA</t>
  </si>
  <si>
    <t>IVA ofert</t>
  </si>
  <si>
    <t>39310346B</t>
  </si>
  <si>
    <t>Ferreteria IRCA</t>
  </si>
  <si>
    <t>B02558393</t>
  </si>
  <si>
    <t>TOTAL EKIP S.L.,</t>
  </si>
  <si>
    <t>B52585991</t>
  </si>
  <si>
    <t>SUMINISTROS INDUSTRIALES MIOR, S.L.</t>
  </si>
  <si>
    <t>B55271167</t>
  </si>
  <si>
    <t>Novelec Girones SL</t>
  </si>
  <si>
    <t>B56236680</t>
  </si>
  <si>
    <t>DEDWEN SERVICIOS DE PROCURA SL</t>
  </si>
  <si>
    <t>B59575910</t>
  </si>
  <si>
    <t>EDICIONES AZ90, S.L.,</t>
  </si>
  <si>
    <t>B62092358</t>
  </si>
  <si>
    <t>Noves Distribucions Catalanes, S.L.</t>
  </si>
  <si>
    <t>B65892689</t>
  </si>
  <si>
    <t>NOVELEC DIAGONAL S.L.,</t>
  </si>
  <si>
    <t>B72236979</t>
  </si>
  <si>
    <t>IDEALEX LAROCA INTEGRAL SERVICE SLU</t>
  </si>
  <si>
    <t>Adjudicatari</t>
  </si>
  <si>
    <t>39310346B Ferreteria IRCA</t>
  </si>
  <si>
    <t>B02558393 TOTAL EKIP S.L.,</t>
  </si>
  <si>
    <t>B52585991 SUMINISTROS INDUSTRIALES MIOR, S.L.</t>
  </si>
  <si>
    <t>B55271167 Novelec Girones SL</t>
  </si>
  <si>
    <t>B59575910 EDICIONES AZ90, S.L.,</t>
  </si>
  <si>
    <t>B72236979 IDEALEX LAROCA INTEGRAL SERVICE SLU</t>
  </si>
  <si>
    <t>B62092358 Noves Distribucions Catalanes, S.L.</t>
  </si>
  <si>
    <t>B56236680 DEDWEN SERVICIOS DE PROCURA SL</t>
  </si>
  <si>
    <t>B65892689 NOVELEC DIAGONAL S.L.,</t>
  </si>
  <si>
    <t>Empresa</t>
  </si>
  <si>
    <t>NIF i nom empresa licitadora</t>
  </si>
  <si>
    <t>PV = Puntuació per preu (fins a 60 punts).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</si>
</sst>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\€;\-#,##0.00\ \€"/>
    <numFmt numFmtId="165" formatCode="#,##0.0000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0" fillId="3" borderId="0"/>
  </cellStyleXfs>
  <cellXfs count="87">
    <xf numFmtId="0" fontId="0" fillId="0" borderId="0" xfId="0"/>
    <xf numFmtId="0" fontId="7" fillId="3" borderId="2" xfId="0" applyFont="1" applyFill="1" applyBorder="1" applyAlignment="1" applyProtection="1">
      <alignment vertical="center" wrapText="1"/>
    </xf>
    <xf numFmtId="1" fontId="0" fillId="0" borderId="0" xfId="0" applyNumberFormat="1"/>
    <xf numFmtId="0" fontId="7" fillId="2" borderId="1" xfId="0" applyFont="1" applyFill="1" applyBorder="1" applyAlignment="1" applyProtection="1">
      <alignment horizontal="center" vertical="center" textRotation="90" wrapText="1"/>
    </xf>
    <xf numFmtId="4" fontId="0" fillId="9" borderId="1" xfId="0" applyNumberFormat="1" applyFill="1" applyBorder="1" applyAlignment="1">
      <alignment vertical="center"/>
    </xf>
    <xf numFmtId="4" fontId="0" fillId="9" borderId="1" xfId="0" applyNumberFormat="1" applyFill="1" applyBorder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 vertical="center" textRotation="90" wrapText="1"/>
    </xf>
    <xf numFmtId="0" fontId="0" fillId="0" borderId="0" xfId="0" pivotButton="1" applyAlignment="1">
      <alignment horizontal="center" vertical="center" textRotation="90" wrapText="1"/>
    </xf>
    <xf numFmtId="0" fontId="0" fillId="10" borderId="0" xfId="0" applyFill="1" applyAlignment="1">
      <alignment horizontal="center" vertical="center" textRotation="90" wrapText="1"/>
    </xf>
    <xf numFmtId="0" fontId="0" fillId="0" borderId="0" xfId="0" applyAlignment="1">
      <alignment textRotation="90" wrapText="1"/>
    </xf>
    <xf numFmtId="3" fontId="0" fillId="0" borderId="1" xfId="0" applyNumberFormat="1" applyBorder="1"/>
    <xf numFmtId="4" fontId="0" fillId="0" borderId="1" xfId="0" applyNumberFormat="1" applyBorder="1"/>
    <xf numFmtId="0" fontId="0" fillId="11" borderId="0" xfId="0" applyFill="1" applyAlignment="1">
      <alignment horizontal="center" vertical="center" textRotation="90" wrapText="1"/>
    </xf>
    <xf numFmtId="4" fontId="6" fillId="0" borderId="0" xfId="0" applyNumberFormat="1" applyFont="1"/>
    <xf numFmtId="4" fontId="0" fillId="13" borderId="1" xfId="0" applyNumberFormat="1" applyFill="1" applyBorder="1"/>
    <xf numFmtId="4" fontId="0" fillId="6" borderId="1" xfId="0" applyNumberFormat="1" applyFill="1" applyBorder="1"/>
    <xf numFmtId="4" fontId="6" fillId="7" borderId="1" xfId="0" applyNumberFormat="1" applyFont="1" applyFill="1" applyBorder="1"/>
    <xf numFmtId="4" fontId="0" fillId="4" borderId="1" xfId="0" applyNumberFormat="1" applyFill="1" applyBorder="1"/>
    <xf numFmtId="0" fontId="0" fillId="4" borderId="1" xfId="0" applyFill="1" applyBorder="1"/>
    <xf numFmtId="0" fontId="0" fillId="0" borderId="0" xfId="0" applyFill="1"/>
    <xf numFmtId="0" fontId="6" fillId="9" borderId="1" xfId="0" applyFont="1" applyFill="1" applyBorder="1" applyAlignment="1">
      <alignment horizontal="center" textRotation="90" wrapText="1"/>
    </xf>
    <xf numFmtId="0" fontId="6" fillId="8" borderId="1" xfId="0" applyFont="1" applyFill="1" applyBorder="1" applyAlignment="1">
      <alignment horizontal="center" textRotation="90" wrapText="1"/>
    </xf>
    <xf numFmtId="0" fontId="6" fillId="13" borderId="1" xfId="0" applyFont="1" applyFill="1" applyBorder="1" applyAlignment="1">
      <alignment horizontal="center" textRotation="90" wrapText="1"/>
    </xf>
    <xf numFmtId="0" fontId="6" fillId="6" borderId="1" xfId="0" applyFont="1" applyFill="1" applyBorder="1" applyAlignment="1">
      <alignment horizontal="center" textRotation="90" wrapText="1"/>
    </xf>
    <xf numFmtId="0" fontId="6" fillId="7" borderId="1" xfId="0" applyFont="1" applyFill="1" applyBorder="1" applyAlignment="1">
      <alignment horizontal="center" textRotation="90" wrapText="1"/>
    </xf>
    <xf numFmtId="0" fontId="6" fillId="4" borderId="1" xfId="0" applyFont="1" applyFill="1" applyBorder="1" applyAlignment="1">
      <alignment horizontal="center" textRotation="90" wrapText="1"/>
    </xf>
    <xf numFmtId="4" fontId="6" fillId="14" borderId="1" xfId="0" applyNumberFormat="1" applyFont="1" applyFill="1" applyBorder="1" applyAlignment="1">
      <alignment horizontal="center" textRotation="90" wrapText="1"/>
    </xf>
    <xf numFmtId="0" fontId="8" fillId="9" borderId="1" xfId="0" applyFont="1" applyFill="1" applyBorder="1"/>
    <xf numFmtId="0" fontId="7" fillId="15" borderId="1" xfId="0" applyFont="1" applyFill="1" applyBorder="1" applyAlignment="1" applyProtection="1">
      <alignment horizontal="center" vertical="center" textRotation="90" wrapText="1"/>
    </xf>
    <xf numFmtId="1" fontId="1" fillId="15" borderId="1" xfId="0" applyNumberFormat="1" applyFont="1" applyFill="1" applyBorder="1" applyAlignment="1" applyProtection="1">
      <alignment horizontal="center" vertical="center" textRotation="90" wrapText="1"/>
    </xf>
    <xf numFmtId="3" fontId="3" fillId="16" borderId="1" xfId="0" applyNumberFormat="1" applyFont="1" applyFill="1" applyBorder="1" applyAlignment="1" applyProtection="1">
      <alignment horizontal="right" vertical="center" wrapText="1"/>
    </xf>
    <xf numFmtId="0" fontId="2" fillId="16" borderId="1" xfId="0" applyFont="1" applyFill="1" applyBorder="1" applyAlignment="1" applyProtection="1">
      <alignment vertical="center" wrapText="1"/>
    </xf>
    <xf numFmtId="4" fontId="5" fillId="16" borderId="1" xfId="0" applyNumberFormat="1" applyFont="1" applyFill="1" applyBorder="1" applyAlignment="1" applyProtection="1">
      <alignment horizontal="right" vertical="center" wrapText="1"/>
    </xf>
    <xf numFmtId="4" fontId="4" fillId="16" borderId="1" xfId="0" applyNumberFormat="1" applyFont="1" applyFill="1" applyBorder="1" applyAlignment="1" applyProtection="1">
      <alignment horizontal="right" vertical="center" wrapText="1"/>
    </xf>
    <xf numFmtId="1" fontId="4" fillId="16" borderId="1" xfId="0" applyNumberFormat="1" applyFont="1" applyFill="1" applyBorder="1" applyAlignment="1" applyProtection="1">
      <alignment horizontal="right" vertical="center" wrapText="1"/>
    </xf>
    <xf numFmtId="4" fontId="9" fillId="14" borderId="1" xfId="0" applyNumberFormat="1" applyFont="1" applyFill="1" applyBorder="1"/>
    <xf numFmtId="4" fontId="6" fillId="14" borderId="1" xfId="0" applyNumberFormat="1" applyFont="1" applyFill="1" applyBorder="1"/>
    <xf numFmtId="4" fontId="6" fillId="17" borderId="1" xfId="0" applyNumberFormat="1" applyFont="1" applyFill="1" applyBorder="1" applyAlignment="1">
      <alignment horizontal="center" textRotation="90" wrapText="1"/>
    </xf>
    <xf numFmtId="4" fontId="0" fillId="17" borderId="1" xfId="0" applyNumberFormat="1" applyFill="1" applyBorder="1"/>
    <xf numFmtId="0" fontId="6" fillId="0" borderId="0" xfId="0" applyFont="1" applyAlignment="1">
      <alignment horizontal="left"/>
    </xf>
    <xf numFmtId="0" fontId="6" fillId="0" borderId="0" xfId="0" applyFont="1"/>
    <xf numFmtId="0" fontId="0" fillId="0" borderId="0" xfId="0" pivotButton="1" applyAlignment="1">
      <alignment horizontal="center" textRotation="90" wrapText="1"/>
    </xf>
    <xf numFmtId="0" fontId="1" fillId="2" borderId="1" xfId="1" applyFont="1" applyFill="1" applyBorder="1" applyAlignment="1">
      <alignment horizontal="center" vertical="center"/>
    </xf>
    <xf numFmtId="0" fontId="10" fillId="3" borderId="0" xfId="1"/>
    <xf numFmtId="0" fontId="2" fillId="3" borderId="2" xfId="1" applyFont="1" applyBorder="1" applyAlignment="1">
      <alignment vertical="center" wrapText="1"/>
    </xf>
    <xf numFmtId="0" fontId="2" fillId="3" borderId="2" xfId="1" applyFont="1" applyBorder="1" applyAlignment="1">
      <alignment horizontal="right" vertical="center" wrapText="1"/>
    </xf>
    <xf numFmtId="4" fontId="2" fillId="3" borderId="2" xfId="1" applyNumberFormat="1" applyFont="1" applyBorder="1" applyAlignment="1">
      <alignment horizontal="right" vertical="center" wrapText="1"/>
    </xf>
    <xf numFmtId="164" fontId="2" fillId="3" borderId="2" xfId="1" applyNumberFormat="1" applyFont="1" applyBorder="1" applyAlignment="1">
      <alignment horizontal="right" vertical="center" wrapText="1"/>
    </xf>
    <xf numFmtId="4" fontId="7" fillId="15" borderId="1" xfId="0" applyNumberFormat="1" applyFont="1" applyFill="1" applyBorder="1" applyAlignment="1" applyProtection="1">
      <alignment horizontal="center" vertical="center" textRotation="90" wrapText="1"/>
    </xf>
    <xf numFmtId="3" fontId="7" fillId="15" borderId="1" xfId="0" applyNumberFormat="1" applyFont="1" applyFill="1" applyBorder="1" applyAlignment="1" applyProtection="1">
      <alignment horizontal="center" vertical="center" textRotation="90" wrapText="1"/>
    </xf>
    <xf numFmtId="1" fontId="0" fillId="0" borderId="0" xfId="0" applyNumberFormat="1" applyFill="1"/>
    <xf numFmtId="1" fontId="6" fillId="7" borderId="1" xfId="0" applyNumberFormat="1" applyFont="1" applyFill="1" applyBorder="1" applyAlignment="1">
      <alignment horizontal="center" textRotation="90" wrapText="1"/>
    </xf>
    <xf numFmtId="1" fontId="6" fillId="7" borderId="1" xfId="0" applyNumberFormat="1" applyFont="1" applyFill="1" applyBorder="1"/>
    <xf numFmtId="4" fontId="0" fillId="0" borderId="0" xfId="0" applyNumberFormat="1" applyFont="1"/>
    <xf numFmtId="3" fontId="7" fillId="16" borderId="1" xfId="0" applyNumberFormat="1" applyFont="1" applyFill="1" applyBorder="1" applyAlignment="1" applyProtection="1">
      <alignment horizontal="right" vertical="center" wrapText="1"/>
    </xf>
    <xf numFmtId="0" fontId="7" fillId="16" borderId="1" xfId="0" applyFont="1" applyFill="1" applyBorder="1" applyAlignment="1" applyProtection="1">
      <alignment vertical="center" wrapText="1"/>
    </xf>
    <xf numFmtId="4" fontId="7" fillId="16" borderId="1" xfId="0" applyNumberFormat="1" applyFont="1" applyFill="1" applyBorder="1" applyAlignment="1" applyProtection="1">
      <alignment horizontal="right" vertical="center" wrapText="1"/>
    </xf>
    <xf numFmtId="1" fontId="7" fillId="16" borderId="1" xfId="0" applyNumberFormat="1" applyFont="1" applyFill="1" applyBorder="1" applyAlignment="1" applyProtection="1">
      <alignment horizontal="right" vertical="center" wrapText="1"/>
    </xf>
    <xf numFmtId="4" fontId="6" fillId="9" borderId="1" xfId="0" applyNumberFormat="1" applyFont="1" applyFill="1" applyBorder="1" applyAlignment="1">
      <alignment vertical="center"/>
    </xf>
    <xf numFmtId="4" fontId="6" fillId="17" borderId="1" xfId="0" applyNumberFormat="1" applyFont="1" applyFill="1" applyBorder="1"/>
    <xf numFmtId="4" fontId="6" fillId="9" borderId="1" xfId="0" applyNumberFormat="1" applyFont="1" applyFill="1" applyBorder="1"/>
    <xf numFmtId="4" fontId="6" fillId="13" borderId="1" xfId="0" applyNumberFormat="1" applyFont="1" applyFill="1" applyBorder="1"/>
    <xf numFmtId="4" fontId="6" fillId="6" borderId="1" xfId="0" applyNumberFormat="1" applyFont="1" applyFill="1" applyBorder="1"/>
    <xf numFmtId="4" fontId="6" fillId="4" borderId="1" xfId="0" applyNumberFormat="1" applyFont="1" applyFill="1" applyBorder="1"/>
    <xf numFmtId="0" fontId="6" fillId="4" borderId="1" xfId="0" applyFont="1" applyFill="1" applyBorder="1"/>
    <xf numFmtId="0" fontId="9" fillId="9" borderId="1" xfId="0" applyFont="1" applyFill="1" applyBorder="1"/>
    <xf numFmtId="0" fontId="6" fillId="0" borderId="0" xfId="0" applyFont="1" applyFill="1"/>
    <xf numFmtId="0" fontId="0" fillId="0" borderId="1" xfId="0" applyBorder="1" applyAlignment="1">
      <alignment horizontal="left"/>
    </xf>
    <xf numFmtId="165" fontId="6" fillId="12" borderId="0" xfId="0" applyNumberFormat="1" applyFont="1" applyFill="1"/>
    <xf numFmtId="165" fontId="6" fillId="18" borderId="0" xfId="0" applyNumberFormat="1" applyFont="1" applyFill="1"/>
    <xf numFmtId="0" fontId="6" fillId="19" borderId="1" xfId="0" applyFont="1" applyFill="1" applyBorder="1" applyAlignment="1">
      <alignment horizontal="center" textRotation="90" wrapText="1"/>
    </xf>
    <xf numFmtId="0" fontId="0" fillId="19" borderId="1" xfId="0" applyFill="1" applyBorder="1"/>
    <xf numFmtId="0" fontId="6" fillId="19" borderId="1" xfId="0" applyFont="1" applyFill="1" applyBorder="1"/>
    <xf numFmtId="165" fontId="0" fillId="9" borderId="0" xfId="0" applyNumberFormat="1" applyFill="1"/>
    <xf numFmtId="165" fontId="0" fillId="9" borderId="0" xfId="0" applyNumberFormat="1" applyFont="1" applyFill="1"/>
    <xf numFmtId="4" fontId="6" fillId="11" borderId="0" xfId="0" applyNumberFormat="1" applyFont="1" applyFill="1"/>
    <xf numFmtId="3" fontId="6" fillId="0" borderId="0" xfId="0" applyNumberFormat="1" applyFont="1"/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</cellXfs>
  <cellStyles count="2">
    <cellStyle name="Normal" xfId="0" builtinId="0"/>
    <cellStyle name="Normal 2" xfId="1" xr:uid="{D37203B3-834C-4AB7-9C6A-F796756BC05F}"/>
  </cellStyles>
  <dxfs count="54">
    <dxf>
      <alignment horizontal="center" readingOrder="0"/>
    </dxf>
    <dxf>
      <alignment textRotation="90" wrapText="1" readingOrder="0"/>
    </dxf>
    <dxf>
      <numFmt numFmtId="1" formatCode="0"/>
    </dxf>
    <dxf>
      <font>
        <b/>
      </font>
    </dxf>
    <dxf>
      <font>
        <b/>
      </font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textRotation="90" wrapText="1" readingOrder="0"/>
    </dxf>
    <dxf>
      <alignment textRotation="90" wrapText="1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alignment horizontal="center" vertical="center" textRotation="90" wrapText="1" readingOrder="0"/>
    </dxf>
    <dxf>
      <alignment horizontal="center" vertical="center" textRotation="90" wrapText="1" readingOrder="0"/>
    </dxf>
    <dxf>
      <numFmt numFmtId="3" formatCode="#,##0"/>
    </dxf>
    <dxf>
      <numFmt numFmtId="4" formatCode="#,##0.0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textRotation="90" wrapText="1" readingOrder="0"/>
    </dxf>
    <dxf>
      <alignment textRotation="90" wrapText="1" readingOrder="0"/>
    </dxf>
    <dxf>
      <font>
        <b/>
      </font>
    </dxf>
    <dxf>
      <font>
        <b/>
      </font>
    </dxf>
    <dxf>
      <fill>
        <patternFill>
          <bgColor theme="6" tint="0.59999389629810485"/>
        </patternFill>
      </fill>
    </dxf>
    <dxf>
      <fill>
        <patternFill>
          <bgColor theme="6" tint="0.59999389629810485"/>
        </patternFill>
      </fill>
    </dxf>
    <dxf>
      <fill>
        <patternFill>
          <bgColor theme="6" tint="0.79998168889431442"/>
        </patternFill>
      </fill>
    </dxf>
    <dxf>
      <numFmt numFmtId="165" formatCode="#,##0.0000"/>
    </dxf>
    <dxf>
      <fill>
        <patternFill>
          <bgColor theme="6" tint="0.39997558519241921"/>
        </patternFill>
      </fill>
    </dxf>
    <dxf>
      <font>
        <b/>
      </font>
    </dxf>
    <dxf>
      <numFmt numFmtId="4" formatCode="#,##0.00"/>
      <fill>
        <patternFill patternType="solid">
          <fgColor indexed="64"/>
          <bgColor theme="6" tint="0.59999389629810485"/>
        </patternFill>
      </fill>
    </dxf>
    <dxf>
      <numFmt numFmtId="4" formatCode="#,##0.00"/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6" tint="-0.249977111117893"/>
        </patternFill>
      </fill>
      <alignment horizontal="center" vertical="center" textRotation="90" wrapText="1"/>
    </dxf>
    <dxf>
      <font>
        <b val="0"/>
      </font>
    </dxf>
    <dxf>
      <font>
        <b/>
      </font>
    </dxf>
    <dxf>
      <fill>
        <patternFill patternType="solid">
          <bgColor theme="6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6" tint="-0.249977111117893"/>
        </patternFill>
      </fill>
    </dxf>
    <dxf>
      <fill>
        <patternFill patternType="solid">
          <fgColor indexed="64"/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numFmt numFmtId="4" formatCode="#,##0.00"/>
    </dxf>
    <dxf>
      <numFmt numFmtId="4" formatCode="#,##0.00"/>
    </dxf>
    <dxf>
      <alignment horizontal="center" vertical="center" textRotation="90" wrapText="1" readingOrder="0"/>
    </dxf>
    <dxf>
      <alignment horizontal="center" vertical="center" textRotation="90" wrapText="1" readingOrder="0"/>
    </dxf>
    <dxf>
      <numFmt numFmtId="4" formatCode="#,##0.00"/>
    </dxf>
    <dxf>
      <alignment horizontal="center" vertical="center" textRotation="90" wrapText="1" readingOrder="0"/>
    </dxf>
    <dxf>
      <alignment horizontal="center" vertical="center" textRotation="90" wrapText="1" readingOrder="0"/>
    </dxf>
    <dxf>
      <alignment horizontal="center" vertical="center" textRotation="90"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onzalez Hurtado, Placido" refreshedDate="45770.571710185184" createdVersion="8" refreshedVersion="8" minRefreshableVersion="3" recordCount="16" xr:uid="{F0320BAB-778E-462E-B085-E8DA064F9A0F}">
  <cacheSource type="worksheet">
    <worksheetSource ref="A3:AE19" sheet="QuadreValoracionsBaseTD"/>
  </cacheSource>
  <cacheFields count="31">
    <cacheField name="Quantat" numFmtId="3">
      <sharedItems containsSemiMixedTypes="0" containsString="0" containsNumber="1" containsInteger="1" minValue="1100" maxValue="3892"/>
    </cacheField>
    <cacheField name="NIF" numFmtId="0">
      <sharedItems/>
    </cacheField>
    <cacheField name="Nom empresa licitadora" numFmtId="0">
      <sharedItems/>
    </cacheField>
    <cacheField name="Preu licitacio sense IVA" numFmtId="4">
      <sharedItems containsSemiMixedTypes="0" containsString="0" containsNumber="1" minValue="54.5" maxValue="54.5"/>
    </cacheField>
    <cacheField name="Ov. Preu unitari ofert sense IVA" numFmtId="4">
      <sharedItems containsSemiMixedTypes="0" containsString="0" containsNumber="1" minValue="15.4" maxValue="54.5"/>
    </cacheField>
    <cacheField name="% IVA" numFmtId="1">
      <sharedItems containsSemiMixedTypes="0" containsString="0" containsNumber="1" containsInteger="1" minValue="21" maxValue="21"/>
    </cacheField>
    <cacheField name="Preu unitari ofert amb IVA" numFmtId="4">
      <sharedItems containsSemiMixedTypes="0" containsString="0" containsNumber="1" minValue="18.634" maxValue="65.944999999999993"/>
    </cacheField>
    <cacheField name="Oferta apta o no apta" numFmtId="0">
      <sharedItems count="2">
        <s v="NO apta"/>
        <s v="Apta"/>
      </sharedItems>
    </cacheField>
    <cacheField name="Om. Oferta millor" numFmtId="4">
      <sharedItems containsMixedTypes="1" containsNumber="1" minValue="15.4" maxValue="15.4"/>
    </cacheField>
    <cacheField name="Cv. Cabal màxim en m3/minut ofert. Mínim 35m3/minut." numFmtId="4">
      <sharedItems containsString="0" containsBlank="1" containsNumber="1" minValue="36.11" maxValue="74.37"/>
    </cacheField>
    <cacheField name="Cmin. Cabal mínim ofertes aptes" numFmtId="4">
      <sharedItems containsMixedTypes="1" containsNumber="1" minValue="36.11" maxValue="36.11"/>
    </cacheField>
    <cacheField name="Cmax. Cabal màxim ofertes aptes" numFmtId="4">
      <sharedItems containsMixedTypes="1" containsNumber="1" minValue="74.37" maxValue="74.37"/>
    </cacheField>
    <cacheField name="Lwa (Sv).Nivell d'energia sonora ofert. Màxim 58 dB(A)" numFmtId="4">
      <sharedItems containsString="0" containsBlank="1" containsNumber="1" minValue="52" maxValue="53.61"/>
    </cacheField>
    <cacheField name="Lwa mínima (Smin) ofertes aptes" numFmtId="4">
      <sharedItems containsMixedTypes="1" containsNumber="1" containsInteger="1" minValue="52" maxValue="52"/>
    </cacheField>
    <cacheField name="Lwa màxima (Smax) ofertes aptes" numFmtId="4">
      <sharedItems containsMixedTypes="1" containsNumber="1" minValue="53.61" maxValue="53.61"/>
    </cacheField>
    <cacheField name="PV = Puntuació per preu (fins a 60 punts)" numFmtId="4">
      <sharedItems containsMixedTypes="1" containsNumber="1" minValue="16.954128440366972" maxValue="60"/>
    </cacheField>
    <cacheField name="Pc. Puntuació per cabal, fins a 20 punts" numFmtId="4">
      <sharedItems containsMixedTypes="1" containsNumber="1" minValue="0" maxValue="20"/>
    </cacheField>
    <cacheField name="Ps. Puntuació per nivell d'energia sonora, fins a 20 punts" numFmtId="4">
      <sharedItems containsMixedTypes="1" containsNumber="1" minValue="0" maxValue="20"/>
    </cacheField>
    <cacheField name="Suma criteris  tècnics" numFmtId="4">
      <sharedItems containsMixedTypes="1" containsNumber="1" minValue="5.0931677018633126" maxValue="27.152954774946167"/>
    </cacheField>
    <cacheField name="Puntuació total" numFmtId="4">
      <sharedItems containsMixedTypes="1" containsNumber="1" minValue="22.047296142230284" maxValue="87.152954774946167"/>
    </cacheField>
    <cacheField name="PMo" numFmtId="4">
      <sharedItems containsMixedTypes="1" containsNumber="1" minValue="22.884285714285717" maxValue="22.884285714285717"/>
    </cacheField>
    <cacheField name="%BpPmo 30%" numFmtId="0">
      <sharedItems containsMixedTypes="1" containsNumber="1" containsInteger="1" minValue="30" maxValue="30"/>
    </cacheField>
    <cacheField name="Vacov" numFmtId="4">
      <sharedItems containsMixedTypes="1" containsNumber="1" minValue="5.0931677018633126" maxValue="27.152954774946167"/>
    </cacheField>
    <cacheField name="Vacomin" numFmtId="4">
      <sharedItems containsMixedTypes="1" containsNumber="1" minValue="5.0931677018633126" maxValue="5.0931677018633126"/>
    </cacheField>
    <cacheField name="Vacomax:" numFmtId="4">
      <sharedItems containsMixedTypes="1" containsNumber="1" minValue="27.152954774946167" maxValue="27.152954774946167"/>
    </cacheField>
    <cacheField name="Pminpov" numFmtId="4">
      <sharedItems containsMixedTypes="1" containsNumber="1" minValue="16.019000000000002" maxValue="18.307428571428574"/>
    </cacheField>
    <cacheField name="Oferta anoramlment baixa?" numFmtId="0">
      <sharedItems containsMixedTypes="1" containsNumber="1" containsInteger="1" minValue="0" maxValue="1" count="3">
        <s v=""/>
        <n v="0"/>
        <n v="1"/>
      </sharedItems>
    </cacheField>
    <cacheField name="NIF i Nom empresa licitadora" numFmtId="0">
      <sharedItems count="16">
        <s v="39310346B Ferreteria IRCA"/>
        <s v="50673769P JOSÉ Mª NAVAS PÉREZ"/>
        <s v="A08781882 SUMINISTRADORA DEL VALLÈS, S.A"/>
        <s v="A50308055 Ibergestion Construcciones y Obras SA"/>
        <s v="B02558393 TOTAL EKIP S.L.,"/>
        <s v="B08115800 ENGINEERING AND TECHNOLOGY FOR LIFE SL"/>
        <s v="B52585991 SUMINISTROS INDUSTRIALES MIOR, S.L."/>
        <s v="B55271167 Novelec Girones SL"/>
        <s v="B56236680 DEDWEN SERVICIOS DE PROCURA SL"/>
        <s v="B58125873 TEMO 2, S.L."/>
        <s v="B59575910 EDICIONES AZ90, S.L.,"/>
        <s v="B61700381 PIDISCAT, S.L."/>
        <s v="B62092358 Noves Distribucions Catalanes, S.L."/>
        <s v="B65892689 NOVELEC DIAGONAL S.L.,"/>
        <s v="B65990327 Faitem Plus Promociones, S.L."/>
        <s v="B72236979 IDEALEX LAROCA INTEGRAL SERVICE SLU"/>
      </sharedItems>
    </cacheField>
    <cacheField name="Import adjudicació sense IVA" numFmtId="4">
      <sharedItems containsMixedTypes="1" containsNumber="1" minValue="59936" maxValue="59950"/>
    </cacheField>
    <cacheField name="Import adjudicació amb IVA" numFmtId="4">
      <sharedItems containsMixedTypes="1" containsNumber="1" minValue="72522.559999999998" maxValue="72539.5"/>
    </cacheField>
    <cacheField name="Adjudicatari" numFmtId="1">
      <sharedItems containsMixedTypes="1" containsNumber="1" containsInteger="1" minValue="0" maxValue="1" count="3">
        <s v=""/>
        <n v="0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n v="3175"/>
    <s v="39310346B"/>
    <s v="Ferreteria IRCA"/>
    <n v="54.5"/>
    <n v="18.88"/>
    <n v="21"/>
    <n v="22.844799999999999"/>
    <x v="0"/>
    <s v=""/>
    <m/>
    <s v=""/>
    <s v=""/>
    <m/>
    <s v=""/>
    <s v=""/>
    <s v=""/>
    <s v=""/>
    <s v=""/>
    <s v=""/>
    <s v=""/>
    <s v=""/>
    <s v=""/>
    <s v=""/>
    <s v=""/>
    <s v=""/>
    <s v=""/>
    <x v="0"/>
    <x v="0"/>
    <s v=""/>
    <s v=""/>
    <x v="0"/>
  </r>
  <r>
    <n v="3155"/>
    <s v="50673769P"/>
    <s v="JOSÉ Mª NAVAS PÉREZ"/>
    <n v="54.5"/>
    <n v="19"/>
    <n v="21"/>
    <n v="22.99"/>
    <x v="0"/>
    <s v=""/>
    <m/>
    <s v=""/>
    <s v=""/>
    <m/>
    <s v=""/>
    <s v=""/>
    <s v=""/>
    <s v=""/>
    <s v=""/>
    <s v=""/>
    <s v=""/>
    <s v=""/>
    <s v=""/>
    <s v=""/>
    <s v=""/>
    <s v=""/>
    <s v=""/>
    <x v="0"/>
    <x v="1"/>
    <s v=""/>
    <s v=""/>
    <x v="0"/>
  </r>
  <r>
    <n v="3526"/>
    <s v="A08781882"/>
    <s v="SUMINISTRADORA DEL VALLÈS, S.A"/>
    <n v="54.5"/>
    <n v="17"/>
    <n v="21"/>
    <n v="20.57"/>
    <x v="1"/>
    <n v="15.4"/>
    <n v="36.11"/>
    <n v="36.11"/>
    <n v="74.37"/>
    <n v="53.2"/>
    <n v="52"/>
    <n v="53.61"/>
    <n v="58.238532110091739"/>
    <n v="0"/>
    <n v="5.0931677018633126"/>
    <n v="5.0931677018633126"/>
    <n v="63.331699811955055"/>
    <n v="22.884285714285717"/>
    <n v="30"/>
    <n v="5.0931677018633126"/>
    <n v="5.0931677018633126"/>
    <n v="27.152954774946167"/>
    <n v="16.019000000000002"/>
    <x v="1"/>
    <x v="2"/>
    <n v="59942"/>
    <n v="72529.820000000007"/>
    <x v="1"/>
  </r>
  <r>
    <n v="3749"/>
    <s v="A50308055"/>
    <s v="Ibergestion Construcciones y Obras SA"/>
    <n v="54.5"/>
    <n v="15.99"/>
    <n v="21"/>
    <n v="19.347899999999999"/>
    <x v="1"/>
    <n v="15.4"/>
    <n v="52.17"/>
    <n v="36.11"/>
    <n v="74.37"/>
    <n v="52.1"/>
    <n v="52"/>
    <n v="53.61"/>
    <n v="59.350458715596332"/>
    <n v="8.395190799790905"/>
    <n v="18.75776397515526"/>
    <n v="27.152954774946167"/>
    <n v="86.503413490542499"/>
    <n v="22.884285714285717"/>
    <n v="30"/>
    <n v="27.152954774946167"/>
    <n v="5.0931677018633126"/>
    <n v="27.152954774946167"/>
    <n v="18.307428571428574"/>
    <x v="2"/>
    <x v="3"/>
    <n v="59946.51"/>
    <n v="72535.28"/>
    <x v="1"/>
  </r>
  <r>
    <n v="1693"/>
    <s v="B02558393"/>
    <s v="TOTAL EKIP S.L.,"/>
    <n v="54.5"/>
    <n v="35.39"/>
    <n v="21"/>
    <n v="42.821899999999999"/>
    <x v="0"/>
    <s v=""/>
    <m/>
    <s v=""/>
    <s v=""/>
    <m/>
    <s v=""/>
    <s v=""/>
    <s v=""/>
    <s v=""/>
    <s v=""/>
    <s v=""/>
    <s v=""/>
    <s v=""/>
    <s v=""/>
    <s v=""/>
    <s v=""/>
    <s v=""/>
    <s v=""/>
    <x v="0"/>
    <x v="4"/>
    <s v=""/>
    <s v=""/>
    <x v="0"/>
  </r>
  <r>
    <n v="1332"/>
    <s v="B08115800"/>
    <s v="ENGINEERING AND TECHNOLOGY FOR LIFE SL"/>
    <n v="54.5"/>
    <n v="45"/>
    <n v="21"/>
    <n v="54.45"/>
    <x v="0"/>
    <s v=""/>
    <m/>
    <s v=""/>
    <s v=""/>
    <m/>
    <s v=""/>
    <s v=""/>
    <s v=""/>
    <s v=""/>
    <s v=""/>
    <s v=""/>
    <s v=""/>
    <s v=""/>
    <s v=""/>
    <s v=""/>
    <s v=""/>
    <s v=""/>
    <s v=""/>
    <x v="0"/>
    <x v="5"/>
    <s v=""/>
    <s v=""/>
    <x v="0"/>
  </r>
  <r>
    <n v="3173"/>
    <s v="B52585991"/>
    <s v="SUMINISTROS INDUSTRIALES MIOR, S.L."/>
    <n v="54.5"/>
    <n v="18.89"/>
    <n v="21"/>
    <n v="22.8569"/>
    <x v="0"/>
    <s v=""/>
    <m/>
    <s v=""/>
    <s v=""/>
    <m/>
    <s v=""/>
    <s v=""/>
    <s v=""/>
    <s v=""/>
    <s v=""/>
    <s v=""/>
    <s v=""/>
    <s v=""/>
    <s v=""/>
    <s v=""/>
    <s v=""/>
    <s v=""/>
    <s v=""/>
    <x v="0"/>
    <x v="6"/>
    <s v=""/>
    <s v=""/>
    <x v="0"/>
  </r>
  <r>
    <n v="2497"/>
    <s v="B55271167"/>
    <s v="Novelec Girones SL"/>
    <n v="54.5"/>
    <n v="24"/>
    <n v="21"/>
    <n v="29.04"/>
    <x v="0"/>
    <s v=""/>
    <m/>
    <s v=""/>
    <s v=""/>
    <m/>
    <s v=""/>
    <s v=""/>
    <s v=""/>
    <s v=""/>
    <s v=""/>
    <s v=""/>
    <s v=""/>
    <s v=""/>
    <s v=""/>
    <s v=""/>
    <s v=""/>
    <s v=""/>
    <s v=""/>
    <x v="0"/>
    <x v="7"/>
    <s v=""/>
    <s v=""/>
    <x v="0"/>
  </r>
  <r>
    <n v="2337"/>
    <s v="B56236680"/>
    <s v="DEDWEN SERVICIOS DE PROCURA SL"/>
    <n v="54.5"/>
    <n v="25.65"/>
    <n v="21"/>
    <n v="31.0365"/>
    <x v="1"/>
    <n v="15.4"/>
    <n v="36.11"/>
    <n v="36.11"/>
    <n v="74.37"/>
    <n v="53.2"/>
    <n v="52"/>
    <n v="53.61"/>
    <n v="48.715596330275233"/>
    <n v="0"/>
    <n v="5.0931677018633126"/>
    <n v="5.0931677018633126"/>
    <n v="53.808764032138548"/>
    <n v="22.884285714285717"/>
    <n v="30"/>
    <n v="5.0931677018633126"/>
    <n v="5.0931677018633126"/>
    <n v="27.152954774946167"/>
    <n v="16.019000000000002"/>
    <x v="1"/>
    <x v="8"/>
    <n v="59944.05"/>
    <n v="72532.3"/>
    <x v="1"/>
  </r>
  <r>
    <n v="2369"/>
    <s v="B58125873"/>
    <s v="TEMO 2, S.L."/>
    <n v="54.5"/>
    <n v="25.3"/>
    <n v="21"/>
    <n v="30.613"/>
    <x v="0"/>
    <s v=""/>
    <m/>
    <s v=""/>
    <s v=""/>
    <m/>
    <s v=""/>
    <s v=""/>
    <s v=""/>
    <s v=""/>
    <s v=""/>
    <s v=""/>
    <s v=""/>
    <s v=""/>
    <s v=""/>
    <s v=""/>
    <s v=""/>
    <s v=""/>
    <s v=""/>
    <x v="0"/>
    <x v="9"/>
    <s v=""/>
    <s v=""/>
    <x v="0"/>
  </r>
  <r>
    <n v="3782"/>
    <s v="B59575910"/>
    <s v="EDICIONES AZ90, S.L.,"/>
    <n v="54.5"/>
    <n v="15.85"/>
    <n v="21"/>
    <n v="19.1785"/>
    <x v="0"/>
    <s v=""/>
    <m/>
    <s v=""/>
    <s v=""/>
    <m/>
    <s v=""/>
    <s v=""/>
    <s v=""/>
    <s v=""/>
    <s v=""/>
    <s v=""/>
    <s v=""/>
    <s v=""/>
    <s v=""/>
    <s v=""/>
    <s v=""/>
    <s v=""/>
    <s v=""/>
    <x v="0"/>
    <x v="10"/>
    <s v=""/>
    <s v=""/>
    <x v="0"/>
  </r>
  <r>
    <n v="3892"/>
    <s v="B61700381"/>
    <s v="PIDISCAT, S.L."/>
    <n v="54.5"/>
    <n v="15.4"/>
    <n v="21"/>
    <n v="18.634"/>
    <x v="1"/>
    <n v="15.4"/>
    <n v="52.17"/>
    <n v="36.11"/>
    <n v="74.37"/>
    <n v="52.1"/>
    <n v="52"/>
    <n v="53.61"/>
    <n v="60"/>
    <n v="8.395190799790905"/>
    <n v="18.75776397515526"/>
    <n v="27.152954774946167"/>
    <n v="87.152954774946167"/>
    <n v="22.884285714285717"/>
    <n v="30"/>
    <n v="27.152954774946167"/>
    <n v="5.0931677018633126"/>
    <n v="27.152954774946167"/>
    <n v="18.307428571428574"/>
    <x v="2"/>
    <x v="11"/>
    <n v="59936.800000000003"/>
    <n v="72523.53"/>
    <x v="2"/>
  </r>
  <r>
    <n v="3746"/>
    <s v="B62092358"/>
    <s v="Noves Distribucions Catalanes, S.L."/>
    <n v="54.5"/>
    <n v="16"/>
    <n v="21"/>
    <n v="19.36"/>
    <x v="1"/>
    <n v="15.4"/>
    <n v="74.37"/>
    <n v="36.11"/>
    <n v="74.37"/>
    <n v="53.61"/>
    <n v="52"/>
    <n v="53.61"/>
    <n v="59.339449541284402"/>
    <n v="20"/>
    <n v="0"/>
    <n v="20"/>
    <n v="79.339449541284409"/>
    <n v="22.884285714285717"/>
    <n v="30"/>
    <n v="20"/>
    <n v="5.0931677018633126"/>
    <n v="27.152954774946167"/>
    <n v="17.56539846828689"/>
    <x v="2"/>
    <x v="12"/>
    <n v="59936"/>
    <n v="72522.559999999998"/>
    <x v="1"/>
  </r>
  <r>
    <n v="1100"/>
    <s v="B65892689"/>
    <s v="NOVELEC DIAGONAL S.L.,"/>
    <n v="54.5"/>
    <n v="54.5"/>
    <n v="21"/>
    <n v="65.944999999999993"/>
    <x v="1"/>
    <n v="15.4"/>
    <n v="36.11"/>
    <n v="36.11"/>
    <n v="74.37"/>
    <n v="53.2"/>
    <n v="52"/>
    <n v="53.61"/>
    <n v="16.954128440366972"/>
    <n v="0"/>
    <n v="5.0931677018633126"/>
    <n v="5.0931677018633126"/>
    <n v="22.047296142230284"/>
    <n v="22.884285714285717"/>
    <n v="30"/>
    <n v="5.0931677018633126"/>
    <n v="5.0931677018633126"/>
    <n v="27.152954774946167"/>
    <n v="16.019000000000002"/>
    <x v="1"/>
    <x v="13"/>
    <n v="59950"/>
    <n v="72539.5"/>
    <x v="1"/>
  </r>
  <r>
    <n v="3830"/>
    <s v="B65990327"/>
    <s v="Faitem Plus Promociones, S.L."/>
    <n v="54.5"/>
    <n v="15.65"/>
    <n v="21"/>
    <n v="18.936499999999999"/>
    <x v="1"/>
    <n v="15.4"/>
    <n v="42"/>
    <n v="36.11"/>
    <n v="74.37"/>
    <n v="52"/>
    <n v="52"/>
    <n v="53.61"/>
    <n v="59.72477064220184"/>
    <n v="3.0789336121275483"/>
    <n v="20"/>
    <n v="23.07893361212755"/>
    <n v="82.803704254329389"/>
    <n v="22.884285714285717"/>
    <n v="30"/>
    <n v="23.07893361212755"/>
    <n v="5.0931677018633126"/>
    <n v="27.152954774946167"/>
    <n v="17.884799540662691"/>
    <x v="2"/>
    <x v="14"/>
    <n v="59939.5"/>
    <n v="72526.8"/>
    <x v="1"/>
  </r>
  <r>
    <n v="2100"/>
    <s v="B72236979"/>
    <s v="IDEALEX LAROCA INTEGRAL SERVICE SLU"/>
    <n v="54.5"/>
    <n v="28.54"/>
    <n v="21"/>
    <n v="34.5334"/>
    <x v="0"/>
    <s v=""/>
    <m/>
    <s v=""/>
    <s v=""/>
    <m/>
    <s v=""/>
    <s v=""/>
    <s v=""/>
    <s v=""/>
    <s v=""/>
    <s v=""/>
    <s v=""/>
    <s v=""/>
    <s v=""/>
    <s v=""/>
    <s v=""/>
    <s v=""/>
    <s v=""/>
    <x v="0"/>
    <x v="15"/>
    <s v=""/>
    <s v="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4BA567-D316-48BB-82EC-98204C305F80}" name="Taula dinàmica3" cacheId="0" applyNumberFormats="0" applyBorderFormats="0" applyFontFormats="0" applyPatternFormats="0" applyAlignmentFormats="0" applyWidthHeightFormats="1" dataCaption="Valors" updatedVersion="8" minRefreshableVersion="3" useAutoFormatting="1" rowGrandTotals="0" colGrandTotals="0" itemPrintTitles="1" createdVersion="6" indent="0" outline="1" outlineData="1" multipleFieldFilters="0" rowHeaderCaption="NIF i nom empresa licitadora">
  <location ref="A3:B12" firstHeaderRow="1" firstDataRow="1" firstDataCol="1" rowPageCount="1" colPageCount="1"/>
  <pivotFields count="31">
    <pivotField showAll="0"/>
    <pivotField showAll="0"/>
    <pivotField showAll="0"/>
    <pivotField numFmtId="4" showAll="0"/>
    <pivotField dataField="1" numFmtId="4" showAll="0"/>
    <pivotField numFmtId="1" showAll="0"/>
    <pivotField numFmtId="4" showAll="0"/>
    <pivotField axis="axisPage" multipleItemSelectionAllowed="1" showAll="0">
      <items count="3">
        <item h="1"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7">
        <item x="1"/>
        <item x="2"/>
        <item x="3"/>
        <item x="5"/>
        <item x="9"/>
        <item x="11"/>
        <item x="14"/>
        <item x="0"/>
        <item x="4"/>
        <item x="6"/>
        <item x="7"/>
        <item x="8"/>
        <item x="10"/>
        <item x="12"/>
        <item x="13"/>
        <item x="15"/>
        <item t="default"/>
      </items>
    </pivotField>
    <pivotField numFmtId="4" showAll="0"/>
    <pivotField numFmtId="4" showAll="0"/>
    <pivotField showAll="0"/>
  </pivotFields>
  <rowFields count="1">
    <field x="27"/>
  </rowFields>
  <rowItems count="9">
    <i>
      <x/>
    </i>
    <i>
      <x v="3"/>
    </i>
    <i>
      <x v="4"/>
    </i>
    <i>
      <x v="7"/>
    </i>
    <i>
      <x v="8"/>
    </i>
    <i>
      <x v="9"/>
    </i>
    <i>
      <x v="10"/>
    </i>
    <i>
      <x v="12"/>
    </i>
    <i>
      <x v="15"/>
    </i>
  </rowItems>
  <colItems count="1">
    <i/>
  </colItems>
  <pageFields count="1">
    <pageField fld="7" hier="-1"/>
  </pageFields>
  <dataFields count="1">
    <dataField name="Preu unitari ofert sense IVA." fld="4" baseField="27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548DB5-69C1-4D65-AA2E-7471814A5855}" name="Taula dinàmica3" cacheId="0" applyNumberFormats="0" applyBorderFormats="0" applyFontFormats="0" applyPatternFormats="0" applyAlignmentFormats="0" applyWidthHeightFormats="1" dataCaption="Valors" updatedVersion="8" minRefreshableVersion="3" useAutoFormatting="1" rowGrandTotals="0" colGrandTotals="0" itemPrintTitles="1" createdVersion="6" indent="0" outline="1" outlineData="1" multipleFieldFilters="0" rowHeaderCaption="Licitadors">
  <location ref="A3:K10" firstHeaderRow="0" firstDataRow="1" firstDataCol="1" rowPageCount="1" colPageCount="1"/>
  <pivotFields count="31">
    <pivotField dataField="1" showAll="0"/>
    <pivotField showAll="0"/>
    <pivotField showAll="0"/>
    <pivotField numFmtId="4" showAll="0"/>
    <pivotField dataField="1" numFmtId="4" showAll="0"/>
    <pivotField numFmtId="1" showAll="0"/>
    <pivotField dataField="1" numFmtId="4" showAll="0"/>
    <pivotField axis="axisPage" multipleItemSelectionAllowed="1" showAll="0">
      <items count="3">
        <item x="1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17">
        <item x="1"/>
        <item x="2"/>
        <item x="3"/>
        <item x="5"/>
        <item x="9"/>
        <item x="11"/>
        <item x="14"/>
        <item x="0"/>
        <item x="4"/>
        <item x="6"/>
        <item x="7"/>
        <item x="8"/>
        <item x="10"/>
        <item x="12"/>
        <item x="13"/>
        <item x="15"/>
        <item t="default"/>
      </items>
      <autoSortScope>
        <pivotArea dataOnly="0" outline="0" fieldPosition="0">
          <references count="1">
            <reference field="4294967294" count="1" selected="0">
              <x v="7"/>
            </reference>
          </references>
        </pivotArea>
      </autoSortScope>
    </pivotField>
    <pivotField dataField="1" numFmtId="4" showAll="0"/>
    <pivotField dataField="1" numFmtId="4" showAll="0"/>
    <pivotField showAll="0"/>
  </pivotFields>
  <rowFields count="1">
    <field x="27"/>
  </rowFields>
  <rowItems count="7">
    <i>
      <x v="5"/>
    </i>
    <i>
      <x v="2"/>
    </i>
    <i>
      <x v="6"/>
    </i>
    <i>
      <x v="13"/>
    </i>
    <i>
      <x v="1"/>
    </i>
    <i>
      <x v="11"/>
    </i>
    <i>
      <x v="14"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7" hier="-1"/>
  </pageFields>
  <dataFields count="10">
    <dataField name="Quantitat adjudicada" fld="0" baseField="27" baseItem="1" numFmtId="3"/>
    <dataField name="Preu unitari ofert sense IVA." fld="4" baseField="27" baseItem="1" numFmtId="4"/>
    <dataField name="Preu unitari ofert amb IVA." fld="6" baseField="27" baseItem="1" numFmtId="4"/>
    <dataField name="Pc. Puntuació per cabal, fins a 20 punts." fld="16" baseField="27" baseItem="1" numFmtId="165"/>
    <dataField name="Puntuació per nivell d'energia sonora, fins a 20 punts." fld="17" baseField="27" baseItem="1" numFmtId="165"/>
    <dataField name="Suma criteris  tècnics." fld="18" baseField="27" baseItem="1" numFmtId="165"/>
    <dataField name="PV = Puntuació per preu (fins a 60 punts)." fld="15" baseField="27" baseItem="5" numFmtId="165"/>
    <dataField name="Puntuació total." fld="19" baseField="27" baseItem="1" numFmtId="165"/>
    <dataField name="Import adjudicació sense IVA." fld="28" baseField="27" baseItem="1" numFmtId="4"/>
    <dataField name="Import adjudicació amb IVA." fld="29" baseField="27" baseItem="1" numFmtId="4"/>
  </dataFields>
  <formats count="27">
    <format dxfId="53">
      <pivotArea dataOnly="0" labelOnly="1" outline="0" fieldPosition="0">
        <references count="1">
          <reference field="4294967294" count="5">
            <x v="0"/>
            <x v="1"/>
            <x v="2"/>
            <x v="8"/>
            <x v="9"/>
          </reference>
        </references>
      </pivotArea>
    </format>
    <format dxfId="5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5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50">
      <pivotArea outline="0" collapsedLevelsAreSubtotals="1" fieldPosition="0">
        <references count="1">
          <reference field="4294967294" count="2" selected="0">
            <x v="3"/>
            <x v="4"/>
          </reference>
        </references>
      </pivotArea>
    </format>
    <format dxfId="49">
      <pivotArea field="27" type="button" dataOnly="0" labelOnly="1" outline="0" axis="axisRow" fieldPosition="0"/>
    </format>
    <format dxfId="48">
      <pivotArea dataOnly="0" labelOnly="1" outline="0" fieldPosition="0">
        <references count="1">
          <reference field="4294967294" count="3">
            <x v="4"/>
            <x v="5"/>
            <x v="7"/>
          </reference>
        </references>
      </pivotArea>
    </format>
    <format dxfId="47">
      <pivotArea outline="0" fieldPosition="0">
        <references count="1">
          <reference field="4294967294" count="1">
            <x v="7"/>
          </reference>
        </references>
      </pivotArea>
    </format>
    <format dxfId="46">
      <pivotArea outline="0" fieldPosition="0">
        <references count="1">
          <reference field="4294967294" count="1">
            <x v="5"/>
          </reference>
        </references>
      </pivotArea>
    </format>
    <format dxfId="45">
      <pivotArea dataOnly="0" labelOnly="1" outline="0" fieldPosition="0">
        <references count="1">
          <reference field="4294967294" count="2">
            <x v="3"/>
            <x v="5"/>
          </reference>
        </references>
      </pivotArea>
    </format>
    <format dxfId="4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2">
      <pivotArea outline="0" collapsedLevelsAreSubtotals="1" fieldPosition="0">
        <references count="1">
          <reference field="4294967294" count="2" selected="0">
            <x v="8"/>
            <x v="9"/>
          </reference>
        </references>
      </pivotArea>
    </format>
    <format dxfId="41">
      <pivotArea dataOnly="0" labelOnly="1" outline="0" fieldPosition="0">
        <references count="1">
          <reference field="4294967294" count="2">
            <x v="8"/>
            <x v="9"/>
          </reference>
        </references>
      </pivotArea>
    </format>
    <format dxfId="40">
      <pivotArea outline="0" collapsedLevelsAreSubtotals="1" fieldPosition="0">
        <references count="1">
          <reference field="4294967294" count="4" selected="0">
            <x v="3"/>
            <x v="4"/>
            <x v="5"/>
            <x v="7"/>
          </reference>
        </references>
      </pivotArea>
    </format>
    <format dxfId="39">
      <pivotArea dataOnly="0" labelOnly="1" fieldPosition="0">
        <references count="1">
          <reference field="27" count="1">
            <x v="2"/>
          </reference>
        </references>
      </pivotArea>
    </format>
    <format dxfId="38">
      <pivotArea collapsedLevelsAreSubtotals="1" fieldPosition="0">
        <references count="1">
          <reference field="27" count="1">
            <x v="2"/>
          </reference>
        </references>
      </pivotArea>
    </format>
    <format dxfId="37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6">
      <pivotArea collapsedLevelsAreSubtotals="1" fieldPosition="0">
        <references count="2">
          <reference field="4294967294" count="1" selected="0">
            <x v="6"/>
          </reference>
          <reference field="27" count="1">
            <x v="5"/>
          </reference>
        </references>
      </pivotArea>
    </format>
    <format dxfId="35">
      <pivotArea collapsedLevelsAreSubtotals="1" fieldPosition="0">
        <references count="2">
          <reference field="4294967294" count="1" selected="0">
            <x v="6"/>
          </reference>
          <reference field="27" count="6">
            <x v="1"/>
            <x v="2"/>
            <x v="6"/>
            <x v="11"/>
            <x v="13"/>
            <x v="14"/>
          </reference>
        </references>
      </pivotArea>
    </format>
    <format dxfId="34">
      <pivotArea outline="0" collapsedLevelsAreSubtotals="1" fieldPosition="0">
        <references count="1">
          <reference field="4294967294" count="3" selected="0">
            <x v="5"/>
            <x v="6"/>
            <x v="7"/>
          </reference>
        </references>
      </pivotArea>
    </format>
    <format dxfId="33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  <format dxfId="32">
      <pivotArea outline="0" collapsedLevelsAreSubtotals="1" fieldPosition="0">
        <references count="1">
          <reference field="4294967294" count="5" selected="0">
            <x v="3"/>
            <x v="4"/>
            <x v="5"/>
            <x v="6"/>
            <x v="7"/>
          </reference>
        </references>
      </pivotArea>
    </format>
    <format dxfId="31">
      <pivotArea outline="0" collapsedLevelsAreSubtotals="1" fieldPosition="0">
        <references count="1">
          <reference field="4294967294" count="4" selected="0">
            <x v="3"/>
            <x v="4"/>
            <x v="5"/>
            <x v="6"/>
          </reference>
        </references>
      </pivotArea>
    </format>
    <format dxfId="30">
      <pivotArea outline="0" collapsedLevelsAreSubtotals="1" fieldPosition="0">
        <references count="1">
          <reference field="4294967294" count="1" selected="0">
            <x v="6"/>
          </reference>
        </references>
      </pivotArea>
    </format>
    <format dxfId="29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28">
      <pivotArea outline="0" collapsedLevelsAreSubtotals="1" fieldPosition="0">
        <references count="1">
          <reference field="4294967294" count="2" selected="0">
            <x v="8"/>
            <x v="9"/>
          </reference>
        </references>
      </pivotArea>
    </format>
    <format dxfId="2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TableStyleInfo name="PivotStyleMedium2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731BC0-BDD1-4F49-98D1-E3698A1CF510}" name="Taula dinàmica3" cacheId="0" applyNumberFormats="0" applyBorderFormats="0" applyFontFormats="0" applyPatternFormats="0" applyAlignmentFormats="0" applyWidthHeightFormats="1" dataCaption="Valors" updatedVersion="8" minRefreshableVersion="3" useAutoFormatting="1" rowGrandTotals="0" colGrandTotals="0" itemPrintTitles="1" createdVersion="6" indent="0" outline="1" outlineData="1" multipleFieldFilters="0" rowHeaderCaption="Empresa">
  <location ref="A4:E5" firstHeaderRow="0" firstDataRow="1" firstDataCol="1" rowPageCount="2" colPageCount="1"/>
  <pivotFields count="31">
    <pivotField dataField="1" showAll="0"/>
    <pivotField showAll="0"/>
    <pivotField showAll="0"/>
    <pivotField numFmtId="4" showAll="0"/>
    <pivotField dataField="1" numFmtId="4" showAll="0"/>
    <pivotField numFmtId="1" showAll="0"/>
    <pivotField numFmtId="4" showAll="0"/>
    <pivotField axis="axisPage" multipleItemSelectionAllowed="1" showAll="0">
      <items count="3">
        <item x="1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7">
        <item n="Adjudicatari" x="1"/>
        <item x="2"/>
        <item x="3"/>
        <item x="5"/>
        <item x="9"/>
        <item x="11"/>
        <item x="14"/>
        <item x="0"/>
        <item x="4"/>
        <item x="6"/>
        <item x="7"/>
        <item x="8"/>
        <item x="10"/>
        <item x="12"/>
        <item x="13"/>
        <item x="15"/>
        <item t="default"/>
      </items>
    </pivotField>
    <pivotField dataField="1" numFmtId="4" showAll="0"/>
    <pivotField dataField="1" numFmtId="4" showAll="0"/>
    <pivotField axis="axisPage" multipleItemSelectionAllowed="1" showAll="0">
      <items count="4">
        <item h="1" x="1"/>
        <item x="2"/>
        <item h="1" x="0"/>
        <item t="default"/>
      </items>
    </pivotField>
  </pivotFields>
  <rowFields count="1">
    <field x="27"/>
  </rowFields>
  <rowItems count="1">
    <i>
      <x v="5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7" hier="-1"/>
    <pageField fld="30" hier="-1"/>
  </pageFields>
  <dataFields count="4">
    <dataField name=" Quantat." fld="0" baseField="27" baseItem="6" numFmtId="3"/>
    <dataField name="Preu unitari ofert sense IVA" fld="4" baseField="0" baseItem="0"/>
    <dataField name="Import adjudicació sense IVA." fld="28" baseField="0" baseItem="0"/>
    <dataField name="Import adjudicació amb IVA." fld="29" baseField="0" baseItem="0"/>
  </dataFields>
  <formats count="12">
    <format dxfId="26">
      <pivotArea field="27" type="button" dataOnly="0" labelOnly="1" outline="0" axis="axisRow" fieldPosition="0"/>
    </format>
    <format dxfId="25">
      <pivotArea dataOnly="0" labelOnly="1" outline="0" fieldPosition="0">
        <references count="1">
          <reference field="4294967294" count="2">
            <x v="2"/>
            <x v="3"/>
          </reference>
        </references>
      </pivotArea>
    </format>
    <format dxfId="24">
      <pivotArea field="27" type="button" dataOnly="0" labelOnly="1" outline="0" axis="axisRow" fieldPosition="0"/>
    </format>
    <format dxfId="23">
      <pivotArea dataOnly="0" labelOnly="1" outline="0" fieldPosition="0">
        <references count="1">
          <reference field="4294967294" count="2">
            <x v="2"/>
            <x v="3"/>
          </reference>
        </references>
      </pivotArea>
    </format>
    <format dxfId="22">
      <pivotArea field="27" type="button" dataOnly="0" labelOnly="1" outline="0" axis="axisRow" fieldPosition="0"/>
    </format>
    <format dxfId="21">
      <pivotArea dataOnly="0" labelOnly="1" outline="0" fieldPosition="0">
        <references count="1">
          <reference field="4294967294" count="2">
            <x v="2"/>
            <x v="3"/>
          </reference>
        </references>
      </pivotArea>
    </format>
    <format dxfId="20">
      <pivotArea outline="0" collapsedLevelsAreSubtotals="1" fieldPosition="0"/>
    </format>
    <format dxfId="19">
      <pivotArea outline="0" fieldPosition="0">
        <references count="1">
          <reference field="4294967294" count="1">
            <x v="0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6">
      <pivotArea outline="0" collapsedLevelsAreSubtotals="1" fieldPosition="0"/>
    </format>
    <format dxfId="15">
      <pivotArea dataOnly="0" labelOnly="1" fieldPosition="0">
        <references count="1">
          <reference field="27" count="1">
            <x v="5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8C49A9-623B-4FD0-8096-06DB9DEF30AA}" name="Taula dinàmica3" cacheId="0" applyNumberFormats="0" applyBorderFormats="0" applyFontFormats="0" applyPatternFormats="0" applyAlignmentFormats="0" applyWidthHeightFormats="1" dataCaption="Valors" updatedVersion="8" minRefreshableVersion="3" useAutoFormatting="1" rowGrandTotals="0" colGrandTotals="0" itemPrintTitles="1" createdVersion="6" indent="0" outline="1" outlineData="1" multipleFieldFilters="0" rowHeaderCaption="Licitadors">
  <location ref="A3:J7" firstHeaderRow="0" firstDataRow="1" firstDataCol="1" rowPageCount="1" colPageCount="1"/>
  <pivotFields count="31">
    <pivotField showAll="0"/>
    <pivotField showAll="0"/>
    <pivotField showAll="0"/>
    <pivotField dataField="1" numFmtId="4" showAll="0"/>
    <pivotField dataField="1" numFmtId="4" showAll="0"/>
    <pivotField numFmtId="1" showAll="0"/>
    <pivotField numFmtId="4" showAll="0"/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Page" dataField="1" multipleItemSelectionAllowed="1" showAll="0">
      <items count="4">
        <item h="1" x="1"/>
        <item x="2"/>
        <item h="1" x="0"/>
        <item t="default"/>
      </items>
    </pivotField>
    <pivotField axis="axisRow" showAll="0" sortType="descending">
      <items count="17">
        <item n="Adjudoicatari" x="1"/>
        <item x="2"/>
        <item x="3"/>
        <item x="5"/>
        <item x="9"/>
        <item x="11"/>
        <item x="14"/>
        <item x="0"/>
        <item x="4"/>
        <item x="6"/>
        <item x="7"/>
        <item x="8"/>
        <item x="10"/>
        <item x="12"/>
        <item x="13"/>
        <item x="15"/>
        <item t="default"/>
      </items>
      <autoSortScope>
        <pivotArea dataOnly="0" outline="0" fieldPosition="0">
          <references count="1">
            <reference field="4294967294" count="1" selected="0">
              <x v="8"/>
            </reference>
          </references>
        </pivotArea>
      </autoSortScope>
    </pivotField>
    <pivotField numFmtId="4" showAll="0"/>
    <pivotField numFmtId="4" showAll="0"/>
    <pivotField showAll="0"/>
  </pivotFields>
  <rowFields count="1">
    <field x="27"/>
  </rowFields>
  <rowItems count="4">
    <i>
      <x v="13"/>
    </i>
    <i>
      <x v="6"/>
    </i>
    <i>
      <x v="2"/>
    </i>
    <i>
      <x v="5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26" hier="-1"/>
  </pageFields>
  <dataFields count="9">
    <dataField name="%BpPmo 30%." fld="21" baseField="27" baseItem="2" numFmtId="4"/>
    <dataField name="Ov. Preu unitari ofert sense IVA." fld="4" baseField="27" baseItem="2" numFmtId="4"/>
    <dataField name="Pmo." fld="20" baseField="27" baseItem="2" numFmtId="4"/>
    <dataField name="Preu licitacio sense IVA." fld="3" baseField="27" baseItem="2" numFmtId="4"/>
    <dataField name="Vacomax." fld="24" baseField="27" baseItem="2" numFmtId="4"/>
    <dataField name="Vacomin." fld="23" baseField="27" baseItem="2" numFmtId="4"/>
    <dataField name="Vacov." fld="22" baseField="27" baseItem="2" numFmtId="4"/>
    <dataField name="Pminpov." fld="25" baseField="27" baseItem="2" numFmtId="4"/>
    <dataField name="Oferta anoramlment baixa? 1 = SI; 0 = NO" fld="26" baseField="27" baseItem="1" numFmtId="1"/>
  </dataFields>
  <formats count="15">
    <format dxfId="14">
      <pivotArea field="27" type="button" dataOnly="0" labelOnly="1" outline="0" axis="axisRow" fieldPosition="0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outline="0" fieldPosition="0">
        <references count="1">
          <reference field="4294967294" count="1">
            <x v="2"/>
          </reference>
        </references>
      </pivotArea>
    </format>
    <format dxfId="11">
      <pivotArea outline="0" fieldPosition="0">
        <references count="1">
          <reference field="4294967294" count="1">
            <x v="0"/>
          </reference>
        </references>
      </pivotArea>
    </format>
    <format dxfId="10">
      <pivotArea outline="0" fieldPosition="0">
        <references count="1">
          <reference field="4294967294" count="1">
            <x v="6"/>
          </reference>
        </references>
      </pivotArea>
    </format>
    <format dxfId="9">
      <pivotArea outline="0" fieldPosition="0">
        <references count="1">
          <reference field="4294967294" count="1">
            <x v="5"/>
          </reference>
        </references>
      </pivotArea>
    </format>
    <format dxfId="8">
      <pivotArea outline="0" fieldPosition="0">
        <references count="1">
          <reference field="4294967294" count="1">
            <x v="4"/>
          </reference>
        </references>
      </pivotArea>
    </format>
    <format dxfId="7">
      <pivotArea outline="0" fieldPosition="0">
        <references count="1">
          <reference field="4294967294" count="1">
            <x v="7"/>
          </reference>
        </references>
      </pivotArea>
    </format>
    <format dxfId="6">
      <pivotArea outline="0" fieldPosition="0">
        <references count="1">
          <reference field="4294967294" count="1">
            <x v="3"/>
          </reference>
        </references>
      </pivotArea>
    </format>
    <format dxfId="5">
      <pivotArea outline="0" fieldPosition="0">
        <references count="1">
          <reference field="4294967294" count="1">
            <x v="1"/>
          </reference>
        </references>
      </pivotArea>
    </format>
    <format dxfId="4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  <format dxfId="2">
      <pivotArea outline="0" fieldPosition="0">
        <references count="1">
          <reference field="4294967294" count="1">
            <x v="8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0">
      <pivotArea field="27" type="button" dataOnly="0" labelOnly="1" outline="0" axis="axisRow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D8504-5506-4E96-9ED9-772B628D0F02}">
  <dimension ref="A1:G17"/>
  <sheetViews>
    <sheetView workbookViewId="0">
      <selection sqref="A1:G17"/>
    </sheetView>
  </sheetViews>
  <sheetFormatPr defaultRowHeight="15" x14ac:dyDescent="0.25"/>
  <cols>
    <col min="1" max="1" width="13.85546875" style="47" customWidth="1"/>
    <col min="2" max="2" width="11.28515625" style="47" customWidth="1"/>
    <col min="3" max="3" width="28.7109375" style="47" customWidth="1"/>
    <col min="4" max="4" width="28.85546875" style="47" bestFit="1" customWidth="1"/>
    <col min="5" max="6" width="13.85546875" style="47" customWidth="1"/>
    <col min="7" max="7" width="11.85546875" style="47" customWidth="1"/>
    <col min="8" max="16384" width="9.140625" style="47"/>
  </cols>
  <sheetData>
    <row r="1" spans="1:7" x14ac:dyDescent="0.25">
      <c r="A1" s="46" t="s">
        <v>77</v>
      </c>
      <c r="B1" s="46" t="s">
        <v>19</v>
      </c>
      <c r="C1" s="46" t="s">
        <v>78</v>
      </c>
      <c r="D1" s="46" t="s">
        <v>79</v>
      </c>
      <c r="E1" s="46" t="s">
        <v>80</v>
      </c>
      <c r="F1" s="46" t="s">
        <v>21</v>
      </c>
      <c r="G1" s="46" t="s">
        <v>22</v>
      </c>
    </row>
    <row r="2" spans="1:7" x14ac:dyDescent="0.25">
      <c r="A2" s="49">
        <v>3175</v>
      </c>
      <c r="B2" s="48" t="s">
        <v>81</v>
      </c>
      <c r="C2" s="48" t="s">
        <v>82</v>
      </c>
      <c r="D2" s="50">
        <v>18.88</v>
      </c>
      <c r="E2" s="50">
        <v>21</v>
      </c>
      <c r="F2" s="51">
        <v>22.844799999999999</v>
      </c>
      <c r="G2" s="48" t="s">
        <v>4</v>
      </c>
    </row>
    <row r="3" spans="1:7" x14ac:dyDescent="0.25">
      <c r="A3" s="49">
        <v>3155</v>
      </c>
      <c r="B3" s="48" t="s">
        <v>2</v>
      </c>
      <c r="C3" s="48" t="s">
        <v>3</v>
      </c>
      <c r="D3" s="50">
        <v>19</v>
      </c>
      <c r="E3" s="50">
        <v>21</v>
      </c>
      <c r="F3" s="51">
        <v>22.99</v>
      </c>
      <c r="G3" s="48" t="s">
        <v>4</v>
      </c>
    </row>
    <row r="4" spans="1:7" ht="30" x14ac:dyDescent="0.25">
      <c r="A4" s="49">
        <v>3526</v>
      </c>
      <c r="B4" s="48" t="s">
        <v>5</v>
      </c>
      <c r="C4" s="48" t="s">
        <v>6</v>
      </c>
      <c r="D4" s="50">
        <v>17</v>
      </c>
      <c r="E4" s="50">
        <v>21</v>
      </c>
      <c r="F4" s="51">
        <v>20.57</v>
      </c>
      <c r="G4" s="48" t="s">
        <v>7</v>
      </c>
    </row>
    <row r="5" spans="1:7" ht="30" x14ac:dyDescent="0.25">
      <c r="A5" s="49">
        <v>3749</v>
      </c>
      <c r="B5" s="48" t="s">
        <v>8</v>
      </c>
      <c r="C5" s="48" t="s">
        <v>9</v>
      </c>
      <c r="D5" s="50">
        <v>15.99</v>
      </c>
      <c r="E5" s="50">
        <v>21</v>
      </c>
      <c r="F5" s="51">
        <v>19.347899999999999</v>
      </c>
      <c r="G5" s="48" t="s">
        <v>7</v>
      </c>
    </row>
    <row r="6" spans="1:7" x14ac:dyDescent="0.25">
      <c r="A6" s="49">
        <v>1693</v>
      </c>
      <c r="B6" s="48" t="s">
        <v>83</v>
      </c>
      <c r="C6" s="48" t="s">
        <v>84</v>
      </c>
      <c r="D6" s="50">
        <v>35.39</v>
      </c>
      <c r="E6" s="50">
        <v>21</v>
      </c>
      <c r="F6" s="51">
        <v>42.821899999999999</v>
      </c>
      <c r="G6" s="48" t="s">
        <v>4</v>
      </c>
    </row>
    <row r="7" spans="1:7" ht="30" x14ac:dyDescent="0.25">
      <c r="A7" s="49">
        <v>1332</v>
      </c>
      <c r="B7" s="48" t="s">
        <v>10</v>
      </c>
      <c r="C7" s="48" t="s">
        <v>11</v>
      </c>
      <c r="D7" s="50">
        <v>45</v>
      </c>
      <c r="E7" s="50">
        <v>21</v>
      </c>
      <c r="F7" s="51">
        <v>54.45</v>
      </c>
      <c r="G7" s="48" t="s">
        <v>4</v>
      </c>
    </row>
    <row r="8" spans="1:7" ht="30" x14ac:dyDescent="0.25">
      <c r="A8" s="49">
        <v>3173</v>
      </c>
      <c r="B8" s="48" t="s">
        <v>85</v>
      </c>
      <c r="C8" s="48" t="s">
        <v>86</v>
      </c>
      <c r="D8" s="50">
        <v>18.89</v>
      </c>
      <c r="E8" s="50">
        <v>21</v>
      </c>
      <c r="F8" s="51">
        <v>22.8569</v>
      </c>
      <c r="G8" s="48" t="s">
        <v>4</v>
      </c>
    </row>
    <row r="9" spans="1:7" x14ac:dyDescent="0.25">
      <c r="A9" s="49">
        <v>2497</v>
      </c>
      <c r="B9" s="48" t="s">
        <v>87</v>
      </c>
      <c r="C9" s="48" t="s">
        <v>88</v>
      </c>
      <c r="D9" s="50">
        <v>24</v>
      </c>
      <c r="E9" s="50">
        <v>21</v>
      </c>
      <c r="F9" s="51">
        <v>29.04</v>
      </c>
      <c r="G9" s="48" t="s">
        <v>4</v>
      </c>
    </row>
    <row r="10" spans="1:7" ht="30" x14ac:dyDescent="0.25">
      <c r="A10" s="49">
        <v>2337</v>
      </c>
      <c r="B10" s="48" t="s">
        <v>89</v>
      </c>
      <c r="C10" s="48" t="s">
        <v>90</v>
      </c>
      <c r="D10" s="50">
        <v>25.65</v>
      </c>
      <c r="E10" s="50">
        <v>21</v>
      </c>
      <c r="F10" s="51">
        <v>31.0365</v>
      </c>
      <c r="G10" s="48" t="s">
        <v>7</v>
      </c>
    </row>
    <row r="11" spans="1:7" x14ac:dyDescent="0.25">
      <c r="A11" s="49">
        <v>2369</v>
      </c>
      <c r="B11" s="48" t="s">
        <v>12</v>
      </c>
      <c r="C11" s="48" t="s">
        <v>13</v>
      </c>
      <c r="D11" s="50">
        <v>25.3</v>
      </c>
      <c r="E11" s="50">
        <v>21</v>
      </c>
      <c r="F11" s="51">
        <v>30.613</v>
      </c>
      <c r="G11" s="48" t="s">
        <v>4</v>
      </c>
    </row>
    <row r="12" spans="1:7" x14ac:dyDescent="0.25">
      <c r="A12" s="49">
        <v>3782</v>
      </c>
      <c r="B12" s="48" t="s">
        <v>91</v>
      </c>
      <c r="C12" s="48" t="s">
        <v>92</v>
      </c>
      <c r="D12" s="50">
        <v>15.85</v>
      </c>
      <c r="E12" s="50">
        <v>21</v>
      </c>
      <c r="F12" s="51">
        <v>19.1785</v>
      </c>
      <c r="G12" s="48" t="s">
        <v>4</v>
      </c>
    </row>
    <row r="13" spans="1:7" x14ac:dyDescent="0.25">
      <c r="A13" s="49">
        <v>3892</v>
      </c>
      <c r="B13" s="48" t="s">
        <v>14</v>
      </c>
      <c r="C13" s="48" t="s">
        <v>15</v>
      </c>
      <c r="D13" s="50">
        <v>15.4</v>
      </c>
      <c r="E13" s="50">
        <v>21</v>
      </c>
      <c r="F13" s="51">
        <v>18.634</v>
      </c>
      <c r="G13" s="48" t="s">
        <v>7</v>
      </c>
    </row>
    <row r="14" spans="1:7" ht="30" x14ac:dyDescent="0.25">
      <c r="A14" s="49">
        <v>3746</v>
      </c>
      <c r="B14" s="48" t="s">
        <v>93</v>
      </c>
      <c r="C14" s="48" t="s">
        <v>94</v>
      </c>
      <c r="D14" s="50">
        <v>16</v>
      </c>
      <c r="E14" s="50">
        <v>21</v>
      </c>
      <c r="F14" s="51">
        <v>19.36</v>
      </c>
      <c r="G14" s="48" t="s">
        <v>7</v>
      </c>
    </row>
    <row r="15" spans="1:7" x14ac:dyDescent="0.25">
      <c r="A15" s="49">
        <v>1100</v>
      </c>
      <c r="B15" s="48" t="s">
        <v>95</v>
      </c>
      <c r="C15" s="48" t="s">
        <v>96</v>
      </c>
      <c r="D15" s="50">
        <v>54.5</v>
      </c>
      <c r="E15" s="50">
        <v>21</v>
      </c>
      <c r="F15" s="51">
        <v>65.944999999999993</v>
      </c>
      <c r="G15" s="48" t="s">
        <v>7</v>
      </c>
    </row>
    <row r="16" spans="1:7" x14ac:dyDescent="0.25">
      <c r="A16" s="49">
        <v>3830</v>
      </c>
      <c r="B16" s="48" t="s">
        <v>16</v>
      </c>
      <c r="C16" s="48" t="s">
        <v>17</v>
      </c>
      <c r="D16" s="50">
        <v>15.65</v>
      </c>
      <c r="E16" s="50">
        <v>21</v>
      </c>
      <c r="F16" s="51">
        <v>18.936499999999999</v>
      </c>
      <c r="G16" s="48" t="s">
        <v>7</v>
      </c>
    </row>
    <row r="17" spans="1:7" ht="30" x14ac:dyDescent="0.25">
      <c r="A17" s="49">
        <v>2100</v>
      </c>
      <c r="B17" s="48" t="s">
        <v>97</v>
      </c>
      <c r="C17" s="48" t="s">
        <v>98</v>
      </c>
      <c r="D17" s="50">
        <v>28.54</v>
      </c>
      <c r="E17" s="50">
        <v>21</v>
      </c>
      <c r="F17" s="51">
        <v>34.5334</v>
      </c>
      <c r="G17" s="48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9"/>
  <sheetViews>
    <sheetView tabSelected="1" zoomScaleNormal="100" workbookViewId="0">
      <selection activeCell="A16" sqref="A16:XFD16"/>
    </sheetView>
  </sheetViews>
  <sheetFormatPr defaultColWidth="6.42578125" defaultRowHeight="15" x14ac:dyDescent="0.25"/>
  <cols>
    <col min="1" max="1" width="6.42578125" style="9"/>
    <col min="2" max="2" width="11.7109375" customWidth="1"/>
    <col min="3" max="3" width="48.140625" customWidth="1"/>
    <col min="4" max="4" width="5.5703125" bestFit="1" customWidth="1"/>
    <col min="5" max="5" width="6.42578125" style="8"/>
    <col min="6" max="6" width="3.5703125" style="2" bestFit="1" customWidth="1"/>
    <col min="7" max="7" width="6.42578125" style="8"/>
    <col min="8" max="8" width="8.5703125" customWidth="1"/>
    <col min="9" max="9" width="5.42578125" bestFit="1" customWidth="1"/>
    <col min="10" max="10" width="6.28515625" bestFit="1" customWidth="1"/>
    <col min="11" max="12" width="5.42578125" bestFit="1" customWidth="1"/>
    <col min="13" max="13" width="6.28515625" bestFit="1" customWidth="1"/>
    <col min="14" max="15" width="5.42578125" bestFit="1" customWidth="1"/>
    <col min="16" max="18" width="6.28515625" bestFit="1" customWidth="1"/>
    <col min="19" max="19" width="5.42578125" bestFit="1" customWidth="1"/>
    <col min="20" max="20" width="5.5703125" bestFit="1" customWidth="1"/>
    <col min="21" max="21" width="6.28515625" customWidth="1"/>
    <col min="22" max="22" width="4.28515625" customWidth="1"/>
    <col min="23" max="23" width="5.85546875" customWidth="1"/>
    <col min="24" max="24" width="5.5703125" bestFit="1" customWidth="1"/>
    <col min="25" max="25" width="5.42578125" bestFit="1" customWidth="1"/>
    <col min="26" max="26" width="8.42578125" customWidth="1"/>
    <col min="27" max="27" width="9.28515625" customWidth="1"/>
    <col min="28" max="28" width="10.42578125" hidden="1" customWidth="1"/>
    <col min="29" max="30" width="9.140625" style="8" bestFit="1" customWidth="1"/>
    <col min="31" max="31" width="6.42578125" style="54"/>
    <col min="32" max="47" width="6.42578125" style="23"/>
  </cols>
  <sheetData>
    <row r="1" spans="1:47" ht="15.75" thickBot="1" x14ac:dyDescent="0.3">
      <c r="B1" s="1" t="s">
        <v>0</v>
      </c>
      <c r="C1" s="1" t="s">
        <v>1</v>
      </c>
    </row>
    <row r="2" spans="1:47" x14ac:dyDescent="0.25">
      <c r="P2" s="81" t="s">
        <v>25</v>
      </c>
      <c r="Q2" s="82"/>
      <c r="R2" s="82"/>
      <c r="S2" s="82"/>
      <c r="T2" s="83"/>
      <c r="U2" s="84" t="s">
        <v>28</v>
      </c>
      <c r="V2" s="85"/>
      <c r="W2" s="85"/>
      <c r="X2" s="85"/>
      <c r="Y2" s="85"/>
      <c r="Z2" s="85"/>
      <c r="AA2" s="86"/>
    </row>
    <row r="3" spans="1:47" ht="275.25" x14ac:dyDescent="0.25">
      <c r="A3" s="53" t="s">
        <v>18</v>
      </c>
      <c r="B3" s="32" t="s">
        <v>19</v>
      </c>
      <c r="C3" s="32" t="s">
        <v>20</v>
      </c>
      <c r="D3" s="32" t="s">
        <v>23</v>
      </c>
      <c r="E3" s="52" t="s">
        <v>34</v>
      </c>
      <c r="F3" s="33" t="s">
        <v>70</v>
      </c>
      <c r="G3" s="52" t="s">
        <v>21</v>
      </c>
      <c r="H3" s="32" t="s">
        <v>22</v>
      </c>
      <c r="I3" s="24" t="s">
        <v>24</v>
      </c>
      <c r="J3" s="41" t="s">
        <v>71</v>
      </c>
      <c r="K3" s="25" t="s">
        <v>72</v>
      </c>
      <c r="L3" s="25" t="s">
        <v>73</v>
      </c>
      <c r="M3" s="41" t="s">
        <v>74</v>
      </c>
      <c r="N3" s="24" t="s">
        <v>75</v>
      </c>
      <c r="O3" s="24" t="s">
        <v>76</v>
      </c>
      <c r="P3" s="26" t="s">
        <v>68</v>
      </c>
      <c r="Q3" s="26" t="s">
        <v>35</v>
      </c>
      <c r="R3" s="26" t="s">
        <v>36</v>
      </c>
      <c r="S3" s="27" t="s">
        <v>26</v>
      </c>
      <c r="T3" s="28" t="s">
        <v>27</v>
      </c>
      <c r="U3" s="29" t="s">
        <v>37</v>
      </c>
      <c r="V3" s="29" t="s">
        <v>38</v>
      </c>
      <c r="W3" s="29" t="s">
        <v>29</v>
      </c>
      <c r="X3" s="29" t="s">
        <v>30</v>
      </c>
      <c r="Y3" s="29" t="s">
        <v>31</v>
      </c>
      <c r="Z3" s="29" t="s">
        <v>32</v>
      </c>
      <c r="AA3" s="74" t="s">
        <v>33</v>
      </c>
      <c r="AB3" s="3" t="s">
        <v>39</v>
      </c>
      <c r="AC3" s="30" t="s">
        <v>40</v>
      </c>
      <c r="AD3" s="30" t="s">
        <v>41</v>
      </c>
      <c r="AE3" s="55" t="s">
        <v>99</v>
      </c>
    </row>
    <row r="4" spans="1:47" x14ac:dyDescent="0.25">
      <c r="A4" s="34">
        <v>3175</v>
      </c>
      <c r="B4" s="35" t="s">
        <v>81</v>
      </c>
      <c r="C4" s="35" t="s">
        <v>82</v>
      </c>
      <c r="D4" s="36">
        <v>54.5</v>
      </c>
      <c r="E4" s="37">
        <v>18.88</v>
      </c>
      <c r="F4" s="38">
        <v>21</v>
      </c>
      <c r="G4" s="36">
        <v>22.844799999999999</v>
      </c>
      <c r="H4" s="35" t="s">
        <v>4</v>
      </c>
      <c r="I4" s="4" t="str">
        <f t="shared" ref="I4:I19" si="0">IF(H4="Apta",_xlfn.MINIFS(E:E,H:H,"Apta"),"")</f>
        <v/>
      </c>
      <c r="J4" s="42"/>
      <c r="K4" s="5" t="str">
        <f t="shared" ref="K4:K19" si="1">IF(H4="Apta",_xlfn.MINIFS(J:J,H:H,"Apta"),"")</f>
        <v/>
      </c>
      <c r="L4" s="5" t="str">
        <f t="shared" ref="L4:L19" si="2">IF(H4="Apta",_xlfn.MAXIFS(J:J,H:H,"Apta"),"")</f>
        <v/>
      </c>
      <c r="M4" s="42"/>
      <c r="N4" s="5" t="str">
        <f t="shared" ref="N4:N19" si="3">IF(H4="Apta",_xlfn.MINIFS(M:M,H:H,"Apta"),"")</f>
        <v/>
      </c>
      <c r="O4" s="5" t="str">
        <f t="shared" ref="O4:O19" si="4">IF(H4="Apta",_xlfn.MAXIFS(M:M,H:H,"Apta"),"")</f>
        <v/>
      </c>
      <c r="P4" s="18" t="str">
        <f t="shared" ref="P4:P19" si="5">IF(H4="Apta",(1-((E4-I4)/D4))*60,"")</f>
        <v/>
      </c>
      <c r="Q4" s="18" t="str">
        <f t="shared" ref="Q4:Q19" si="6">IF(H4="Apta",((J4-K4)/(L4-K4))*20,"")</f>
        <v/>
      </c>
      <c r="R4" s="18" t="str">
        <f t="shared" ref="R4:R19" si="7">IF(H4="Apta",(1-((M4-N4)/(O4-N4)))*20,"")</f>
        <v/>
      </c>
      <c r="S4" s="19" t="str">
        <f t="shared" ref="S4:S19" si="8">IF(H4="Apta",SUM(Q4:R4),"")</f>
        <v/>
      </c>
      <c r="T4" s="20" t="str">
        <f t="shared" ref="T4:T19" si="9">IF(H4="Apta",SUM(P4:R4),"")</f>
        <v/>
      </c>
      <c r="U4" s="21" t="str">
        <f t="shared" ref="U4:U19" si="10">IF(H4="Apta",AVERAGEIFS(E:E,H:H,"Apta"),"")</f>
        <v/>
      </c>
      <c r="V4" s="22" t="str">
        <f t="shared" ref="V4:V19" si="11">IF(H4="Apta",30,"")</f>
        <v/>
      </c>
      <c r="W4" s="21" t="str">
        <f t="shared" ref="W4:W19" si="12">IF(H4="Apta",S4,"")</f>
        <v/>
      </c>
      <c r="X4" s="21" t="str">
        <f t="shared" ref="X4:X19" si="13">IF(H4="Apta",_xlfn.MINIFS(W:W,H:H,"Apta"),"")</f>
        <v/>
      </c>
      <c r="Y4" s="21" t="str">
        <f t="shared" ref="Y4:Y19" si="14">IF(H4="Apta",_xlfn.MAXIFS(W:W,H:H,"Apta"),"")</f>
        <v/>
      </c>
      <c r="Z4" s="21" t="str">
        <f t="shared" ref="Z4:Z19" si="15">IF(H4="Apta",(U4-(U4*(V4/100)))+(0.1*U4*((W4-X4)/(Y4-X4))),"")</f>
        <v/>
      </c>
      <c r="AA4" s="75" t="str">
        <f t="shared" ref="AA4:AA19" si="16">IF(H4="Apta",IF(E4&lt;Z4,1,0),"")</f>
        <v/>
      </c>
      <c r="AB4" s="31" t="str">
        <f t="shared" ref="AB4:AB19" si="17">B4&amp;" "&amp;C4</f>
        <v>39310346B Ferreteria IRCA</v>
      </c>
      <c r="AC4" s="39" t="str">
        <f t="shared" ref="AC4:AC19" si="18">IF(H4="Apta",ROUND(A4*E4,2),"")</f>
        <v/>
      </c>
      <c r="AD4" s="40" t="str">
        <f t="shared" ref="AD4:AD19" si="19">IF(H4="Apta",ROUND(AC4+(0.21*AC4),2),"")</f>
        <v/>
      </c>
      <c r="AE4" s="56" t="str">
        <f>IF(H4="Apta",IF(_xlfn.MAXIFS(T:T,H:H,"Apta")=T4,1,0),"")</f>
        <v/>
      </c>
    </row>
    <row r="5" spans="1:47" x14ac:dyDescent="0.25">
      <c r="A5" s="34">
        <v>3155</v>
      </c>
      <c r="B5" s="35" t="s">
        <v>2</v>
      </c>
      <c r="C5" s="35" t="s">
        <v>3</v>
      </c>
      <c r="D5" s="36">
        <v>54.5</v>
      </c>
      <c r="E5" s="37">
        <v>19</v>
      </c>
      <c r="F5" s="38">
        <v>21</v>
      </c>
      <c r="G5" s="36">
        <v>22.99</v>
      </c>
      <c r="H5" s="35" t="s">
        <v>4</v>
      </c>
      <c r="I5" s="4" t="str">
        <f t="shared" si="0"/>
        <v/>
      </c>
      <c r="J5" s="42"/>
      <c r="K5" s="5" t="str">
        <f t="shared" si="1"/>
        <v/>
      </c>
      <c r="L5" s="5" t="str">
        <f t="shared" si="2"/>
        <v/>
      </c>
      <c r="M5" s="42"/>
      <c r="N5" s="5" t="str">
        <f t="shared" si="3"/>
        <v/>
      </c>
      <c r="O5" s="5" t="str">
        <f t="shared" si="4"/>
        <v/>
      </c>
      <c r="P5" s="18" t="str">
        <f t="shared" si="5"/>
        <v/>
      </c>
      <c r="Q5" s="18" t="str">
        <f t="shared" si="6"/>
        <v/>
      </c>
      <c r="R5" s="18" t="str">
        <f t="shared" si="7"/>
        <v/>
      </c>
      <c r="S5" s="19" t="str">
        <f t="shared" si="8"/>
        <v/>
      </c>
      <c r="T5" s="20" t="str">
        <f t="shared" si="9"/>
        <v/>
      </c>
      <c r="U5" s="21" t="str">
        <f t="shared" si="10"/>
        <v/>
      </c>
      <c r="V5" s="22" t="str">
        <f t="shared" si="11"/>
        <v/>
      </c>
      <c r="W5" s="21" t="str">
        <f t="shared" si="12"/>
        <v/>
      </c>
      <c r="X5" s="21" t="str">
        <f t="shared" si="13"/>
        <v/>
      </c>
      <c r="Y5" s="21" t="str">
        <f t="shared" si="14"/>
        <v/>
      </c>
      <c r="Z5" s="21" t="str">
        <f t="shared" si="15"/>
        <v/>
      </c>
      <c r="AA5" s="75" t="str">
        <f t="shared" si="16"/>
        <v/>
      </c>
      <c r="AB5" s="31" t="str">
        <f t="shared" si="17"/>
        <v>50673769P JOSÉ Mª NAVAS PÉREZ</v>
      </c>
      <c r="AC5" s="39" t="str">
        <f t="shared" si="18"/>
        <v/>
      </c>
      <c r="AD5" s="40" t="str">
        <f t="shared" si="19"/>
        <v/>
      </c>
      <c r="AE5" s="56" t="str">
        <f t="shared" ref="AE5:AE19" si="20">IF(H5="Apta",IF(_xlfn.MAXIFS(T:T,H:H,"Apta")=T5,1,0),"")</f>
        <v/>
      </c>
    </row>
    <row r="6" spans="1:47" x14ac:dyDescent="0.25">
      <c r="A6" s="34">
        <v>3526</v>
      </c>
      <c r="B6" s="35" t="s">
        <v>5</v>
      </c>
      <c r="C6" s="35" t="s">
        <v>6</v>
      </c>
      <c r="D6" s="36">
        <v>54.5</v>
      </c>
      <c r="E6" s="37">
        <v>17</v>
      </c>
      <c r="F6" s="38">
        <v>21</v>
      </c>
      <c r="G6" s="36">
        <v>20.57</v>
      </c>
      <c r="H6" s="35" t="s">
        <v>7</v>
      </c>
      <c r="I6" s="4">
        <f t="shared" si="0"/>
        <v>15.4</v>
      </c>
      <c r="J6" s="42">
        <v>36.11</v>
      </c>
      <c r="K6" s="5">
        <f t="shared" si="1"/>
        <v>36.11</v>
      </c>
      <c r="L6" s="5">
        <f t="shared" si="2"/>
        <v>74.37</v>
      </c>
      <c r="M6" s="42">
        <v>53.2</v>
      </c>
      <c r="N6" s="5">
        <f t="shared" si="3"/>
        <v>52</v>
      </c>
      <c r="O6" s="5">
        <f t="shared" si="4"/>
        <v>53.61</v>
      </c>
      <c r="P6" s="18">
        <f t="shared" si="5"/>
        <v>58.238532110091739</v>
      </c>
      <c r="Q6" s="18">
        <f t="shared" si="6"/>
        <v>0</v>
      </c>
      <c r="R6" s="18">
        <f t="shared" si="7"/>
        <v>5.0931677018633126</v>
      </c>
      <c r="S6" s="19">
        <f t="shared" si="8"/>
        <v>5.0931677018633126</v>
      </c>
      <c r="T6" s="20">
        <f t="shared" si="9"/>
        <v>63.331699811955055</v>
      </c>
      <c r="U6" s="21">
        <f t="shared" si="10"/>
        <v>22.884285714285717</v>
      </c>
      <c r="V6" s="22">
        <f t="shared" si="11"/>
        <v>30</v>
      </c>
      <c r="W6" s="21">
        <f t="shared" si="12"/>
        <v>5.0931677018633126</v>
      </c>
      <c r="X6" s="21">
        <f t="shared" si="13"/>
        <v>5.0931677018633126</v>
      </c>
      <c r="Y6" s="21">
        <f t="shared" si="14"/>
        <v>27.152954774946167</v>
      </c>
      <c r="Z6" s="21">
        <f t="shared" si="15"/>
        <v>16.019000000000002</v>
      </c>
      <c r="AA6" s="75">
        <f t="shared" si="16"/>
        <v>0</v>
      </c>
      <c r="AB6" s="31" t="str">
        <f t="shared" si="17"/>
        <v>A08781882 SUMINISTRADORA DEL VALLÈS, S.A</v>
      </c>
      <c r="AC6" s="39">
        <f t="shared" si="18"/>
        <v>59942</v>
      </c>
      <c r="AD6" s="40">
        <f t="shared" si="19"/>
        <v>72529.820000000007</v>
      </c>
      <c r="AE6" s="56">
        <f t="shared" si="20"/>
        <v>0</v>
      </c>
    </row>
    <row r="7" spans="1:47" x14ac:dyDescent="0.25">
      <c r="A7" s="34">
        <v>3749</v>
      </c>
      <c r="B7" s="35" t="s">
        <v>8</v>
      </c>
      <c r="C7" s="35" t="s">
        <v>9</v>
      </c>
      <c r="D7" s="36">
        <v>54.5</v>
      </c>
      <c r="E7" s="37">
        <v>15.99</v>
      </c>
      <c r="F7" s="38">
        <v>21</v>
      </c>
      <c r="G7" s="36">
        <v>19.347899999999999</v>
      </c>
      <c r="H7" s="35" t="s">
        <v>7</v>
      </c>
      <c r="I7" s="4">
        <f t="shared" si="0"/>
        <v>15.4</v>
      </c>
      <c r="J7" s="42">
        <v>52.17</v>
      </c>
      <c r="K7" s="5">
        <f t="shared" si="1"/>
        <v>36.11</v>
      </c>
      <c r="L7" s="5">
        <f t="shared" si="2"/>
        <v>74.37</v>
      </c>
      <c r="M7" s="42">
        <v>52.1</v>
      </c>
      <c r="N7" s="5">
        <f t="shared" si="3"/>
        <v>52</v>
      </c>
      <c r="O7" s="5">
        <f t="shared" si="4"/>
        <v>53.61</v>
      </c>
      <c r="P7" s="18">
        <f t="shared" si="5"/>
        <v>59.350458715596332</v>
      </c>
      <c r="Q7" s="18">
        <f t="shared" si="6"/>
        <v>8.395190799790905</v>
      </c>
      <c r="R7" s="18">
        <f t="shared" si="7"/>
        <v>18.75776397515526</v>
      </c>
      <c r="S7" s="19">
        <f t="shared" si="8"/>
        <v>27.152954774946167</v>
      </c>
      <c r="T7" s="20">
        <f t="shared" si="9"/>
        <v>86.503413490542499</v>
      </c>
      <c r="U7" s="21">
        <f t="shared" si="10"/>
        <v>22.884285714285717</v>
      </c>
      <c r="V7" s="22">
        <f t="shared" si="11"/>
        <v>30</v>
      </c>
      <c r="W7" s="21">
        <f t="shared" si="12"/>
        <v>27.152954774946167</v>
      </c>
      <c r="X7" s="21">
        <f t="shared" si="13"/>
        <v>5.0931677018633126</v>
      </c>
      <c r="Y7" s="21">
        <f t="shared" si="14"/>
        <v>27.152954774946167</v>
      </c>
      <c r="Z7" s="21">
        <f t="shared" si="15"/>
        <v>18.307428571428574</v>
      </c>
      <c r="AA7" s="75">
        <f t="shared" si="16"/>
        <v>1</v>
      </c>
      <c r="AB7" s="31" t="str">
        <f t="shared" si="17"/>
        <v>A50308055 Ibergestion Construcciones y Obras SA</v>
      </c>
      <c r="AC7" s="39">
        <f t="shared" si="18"/>
        <v>59946.51</v>
      </c>
      <c r="AD7" s="40">
        <f t="shared" si="19"/>
        <v>72535.28</v>
      </c>
      <c r="AE7" s="56">
        <f t="shared" si="20"/>
        <v>0</v>
      </c>
    </row>
    <row r="8" spans="1:47" x14ac:dyDescent="0.25">
      <c r="A8" s="34">
        <v>1693</v>
      </c>
      <c r="B8" s="35" t="s">
        <v>83</v>
      </c>
      <c r="C8" s="35" t="s">
        <v>84</v>
      </c>
      <c r="D8" s="36">
        <v>54.5</v>
      </c>
      <c r="E8" s="37">
        <v>35.39</v>
      </c>
      <c r="F8" s="38">
        <v>21</v>
      </c>
      <c r="G8" s="36">
        <v>42.821899999999999</v>
      </c>
      <c r="H8" s="35" t="s">
        <v>4</v>
      </c>
      <c r="I8" s="4" t="str">
        <f t="shared" si="0"/>
        <v/>
      </c>
      <c r="J8" s="42"/>
      <c r="K8" s="5" t="str">
        <f t="shared" si="1"/>
        <v/>
      </c>
      <c r="L8" s="5" t="str">
        <f t="shared" si="2"/>
        <v/>
      </c>
      <c r="M8" s="42"/>
      <c r="N8" s="5" t="str">
        <f t="shared" si="3"/>
        <v/>
      </c>
      <c r="O8" s="5" t="str">
        <f t="shared" si="4"/>
        <v/>
      </c>
      <c r="P8" s="18" t="str">
        <f t="shared" si="5"/>
        <v/>
      </c>
      <c r="Q8" s="18" t="str">
        <f t="shared" si="6"/>
        <v/>
      </c>
      <c r="R8" s="18" t="str">
        <f t="shared" si="7"/>
        <v/>
      </c>
      <c r="S8" s="19" t="str">
        <f t="shared" si="8"/>
        <v/>
      </c>
      <c r="T8" s="20" t="str">
        <f t="shared" si="9"/>
        <v/>
      </c>
      <c r="U8" s="21" t="str">
        <f t="shared" si="10"/>
        <v/>
      </c>
      <c r="V8" s="22" t="str">
        <f t="shared" si="11"/>
        <v/>
      </c>
      <c r="W8" s="21" t="str">
        <f t="shared" si="12"/>
        <v/>
      </c>
      <c r="X8" s="21" t="str">
        <f t="shared" si="13"/>
        <v/>
      </c>
      <c r="Y8" s="21" t="str">
        <f t="shared" si="14"/>
        <v/>
      </c>
      <c r="Z8" s="21" t="str">
        <f t="shared" si="15"/>
        <v/>
      </c>
      <c r="AA8" s="75" t="str">
        <f t="shared" si="16"/>
        <v/>
      </c>
      <c r="AB8" s="31" t="str">
        <f t="shared" si="17"/>
        <v>B02558393 TOTAL EKIP S.L.,</v>
      </c>
      <c r="AC8" s="39" t="str">
        <f t="shared" si="18"/>
        <v/>
      </c>
      <c r="AD8" s="40" t="str">
        <f t="shared" si="19"/>
        <v/>
      </c>
      <c r="AE8" s="56" t="str">
        <f t="shared" si="20"/>
        <v/>
      </c>
    </row>
    <row r="9" spans="1:47" x14ac:dyDescent="0.25">
      <c r="A9" s="34">
        <v>1332</v>
      </c>
      <c r="B9" s="35" t="s">
        <v>10</v>
      </c>
      <c r="C9" s="35" t="s">
        <v>11</v>
      </c>
      <c r="D9" s="36">
        <v>54.5</v>
      </c>
      <c r="E9" s="37">
        <v>45</v>
      </c>
      <c r="F9" s="38">
        <v>21</v>
      </c>
      <c r="G9" s="36">
        <v>54.45</v>
      </c>
      <c r="H9" s="35" t="s">
        <v>4</v>
      </c>
      <c r="I9" s="4" t="str">
        <f t="shared" si="0"/>
        <v/>
      </c>
      <c r="J9" s="42"/>
      <c r="K9" s="5" t="str">
        <f t="shared" si="1"/>
        <v/>
      </c>
      <c r="L9" s="5" t="str">
        <f t="shared" si="2"/>
        <v/>
      </c>
      <c r="M9" s="42"/>
      <c r="N9" s="5" t="str">
        <f t="shared" si="3"/>
        <v/>
      </c>
      <c r="O9" s="5" t="str">
        <f t="shared" si="4"/>
        <v/>
      </c>
      <c r="P9" s="18" t="str">
        <f t="shared" si="5"/>
        <v/>
      </c>
      <c r="Q9" s="18" t="str">
        <f t="shared" si="6"/>
        <v/>
      </c>
      <c r="R9" s="18" t="str">
        <f t="shared" si="7"/>
        <v/>
      </c>
      <c r="S9" s="19" t="str">
        <f t="shared" si="8"/>
        <v/>
      </c>
      <c r="T9" s="20" t="str">
        <f t="shared" si="9"/>
        <v/>
      </c>
      <c r="U9" s="21" t="str">
        <f t="shared" si="10"/>
        <v/>
      </c>
      <c r="V9" s="22" t="str">
        <f t="shared" si="11"/>
        <v/>
      </c>
      <c r="W9" s="21" t="str">
        <f t="shared" si="12"/>
        <v/>
      </c>
      <c r="X9" s="21" t="str">
        <f t="shared" si="13"/>
        <v/>
      </c>
      <c r="Y9" s="21" t="str">
        <f t="shared" si="14"/>
        <v/>
      </c>
      <c r="Z9" s="21" t="str">
        <f t="shared" si="15"/>
        <v/>
      </c>
      <c r="AA9" s="75" t="str">
        <f t="shared" si="16"/>
        <v/>
      </c>
      <c r="AB9" s="31" t="str">
        <f t="shared" si="17"/>
        <v>B08115800 ENGINEERING AND TECHNOLOGY FOR LIFE SL</v>
      </c>
      <c r="AC9" s="39" t="str">
        <f t="shared" si="18"/>
        <v/>
      </c>
      <c r="AD9" s="40" t="str">
        <f t="shared" si="19"/>
        <v/>
      </c>
      <c r="AE9" s="56" t="str">
        <f t="shared" si="20"/>
        <v/>
      </c>
    </row>
    <row r="10" spans="1:47" x14ac:dyDescent="0.25">
      <c r="A10" s="34">
        <v>3173</v>
      </c>
      <c r="B10" s="35" t="s">
        <v>85</v>
      </c>
      <c r="C10" s="35" t="s">
        <v>86</v>
      </c>
      <c r="D10" s="36">
        <v>54.5</v>
      </c>
      <c r="E10" s="37">
        <v>18.89</v>
      </c>
      <c r="F10" s="38">
        <v>21</v>
      </c>
      <c r="G10" s="36">
        <v>22.8569</v>
      </c>
      <c r="H10" s="35" t="s">
        <v>4</v>
      </c>
      <c r="I10" s="4" t="str">
        <f t="shared" si="0"/>
        <v/>
      </c>
      <c r="J10" s="42"/>
      <c r="K10" s="5" t="str">
        <f t="shared" si="1"/>
        <v/>
      </c>
      <c r="L10" s="5" t="str">
        <f t="shared" si="2"/>
        <v/>
      </c>
      <c r="M10" s="42"/>
      <c r="N10" s="5" t="str">
        <f t="shared" si="3"/>
        <v/>
      </c>
      <c r="O10" s="5" t="str">
        <f t="shared" si="4"/>
        <v/>
      </c>
      <c r="P10" s="18" t="str">
        <f t="shared" si="5"/>
        <v/>
      </c>
      <c r="Q10" s="18" t="str">
        <f t="shared" si="6"/>
        <v/>
      </c>
      <c r="R10" s="18" t="str">
        <f t="shared" si="7"/>
        <v/>
      </c>
      <c r="S10" s="19" t="str">
        <f t="shared" si="8"/>
        <v/>
      </c>
      <c r="T10" s="20" t="str">
        <f t="shared" si="9"/>
        <v/>
      </c>
      <c r="U10" s="21" t="str">
        <f t="shared" si="10"/>
        <v/>
      </c>
      <c r="V10" s="22" t="str">
        <f t="shared" si="11"/>
        <v/>
      </c>
      <c r="W10" s="21" t="str">
        <f t="shared" si="12"/>
        <v/>
      </c>
      <c r="X10" s="21" t="str">
        <f t="shared" si="13"/>
        <v/>
      </c>
      <c r="Y10" s="21" t="str">
        <f t="shared" si="14"/>
        <v/>
      </c>
      <c r="Z10" s="21" t="str">
        <f t="shared" si="15"/>
        <v/>
      </c>
      <c r="AA10" s="75" t="str">
        <f t="shared" si="16"/>
        <v/>
      </c>
      <c r="AB10" s="31" t="str">
        <f t="shared" si="17"/>
        <v>B52585991 SUMINISTROS INDUSTRIALES MIOR, S.L.</v>
      </c>
      <c r="AC10" s="39" t="str">
        <f t="shared" si="18"/>
        <v/>
      </c>
      <c r="AD10" s="40" t="str">
        <f t="shared" si="19"/>
        <v/>
      </c>
      <c r="AE10" s="56" t="str">
        <f t="shared" si="20"/>
        <v/>
      </c>
    </row>
    <row r="11" spans="1:47" x14ac:dyDescent="0.25">
      <c r="A11" s="34">
        <v>2497</v>
      </c>
      <c r="B11" s="35" t="s">
        <v>87</v>
      </c>
      <c r="C11" s="35" t="s">
        <v>88</v>
      </c>
      <c r="D11" s="36">
        <v>54.5</v>
      </c>
      <c r="E11" s="37">
        <v>24</v>
      </c>
      <c r="F11" s="38">
        <v>21</v>
      </c>
      <c r="G11" s="36">
        <v>29.04</v>
      </c>
      <c r="H11" s="35" t="s">
        <v>4</v>
      </c>
      <c r="I11" s="4" t="str">
        <f t="shared" si="0"/>
        <v/>
      </c>
      <c r="J11" s="42"/>
      <c r="K11" s="5" t="str">
        <f t="shared" si="1"/>
        <v/>
      </c>
      <c r="L11" s="5" t="str">
        <f t="shared" si="2"/>
        <v/>
      </c>
      <c r="M11" s="42"/>
      <c r="N11" s="5" t="str">
        <f t="shared" si="3"/>
        <v/>
      </c>
      <c r="O11" s="5" t="str">
        <f t="shared" si="4"/>
        <v/>
      </c>
      <c r="P11" s="18" t="str">
        <f t="shared" si="5"/>
        <v/>
      </c>
      <c r="Q11" s="18" t="str">
        <f t="shared" si="6"/>
        <v/>
      </c>
      <c r="R11" s="18" t="str">
        <f t="shared" si="7"/>
        <v/>
      </c>
      <c r="S11" s="19" t="str">
        <f t="shared" si="8"/>
        <v/>
      </c>
      <c r="T11" s="20" t="str">
        <f t="shared" si="9"/>
        <v/>
      </c>
      <c r="U11" s="21" t="str">
        <f t="shared" si="10"/>
        <v/>
      </c>
      <c r="V11" s="22" t="str">
        <f t="shared" si="11"/>
        <v/>
      </c>
      <c r="W11" s="21" t="str">
        <f t="shared" si="12"/>
        <v/>
      </c>
      <c r="X11" s="21" t="str">
        <f t="shared" si="13"/>
        <v/>
      </c>
      <c r="Y11" s="21" t="str">
        <f t="shared" si="14"/>
        <v/>
      </c>
      <c r="Z11" s="21" t="str">
        <f t="shared" si="15"/>
        <v/>
      </c>
      <c r="AA11" s="75" t="str">
        <f t="shared" si="16"/>
        <v/>
      </c>
      <c r="AB11" s="31" t="str">
        <f t="shared" si="17"/>
        <v>B55271167 Novelec Girones SL</v>
      </c>
      <c r="AC11" s="39" t="str">
        <f t="shared" si="18"/>
        <v/>
      </c>
      <c r="AD11" s="40" t="str">
        <f t="shared" si="19"/>
        <v/>
      </c>
      <c r="AE11" s="56" t="str">
        <f t="shared" si="20"/>
        <v/>
      </c>
    </row>
    <row r="12" spans="1:47" x14ac:dyDescent="0.25">
      <c r="A12" s="34">
        <v>2337</v>
      </c>
      <c r="B12" s="35" t="s">
        <v>89</v>
      </c>
      <c r="C12" s="35" t="s">
        <v>90</v>
      </c>
      <c r="D12" s="36">
        <v>54.5</v>
      </c>
      <c r="E12" s="37">
        <v>25.65</v>
      </c>
      <c r="F12" s="38">
        <v>21</v>
      </c>
      <c r="G12" s="36">
        <v>31.0365</v>
      </c>
      <c r="H12" s="35" t="s">
        <v>7</v>
      </c>
      <c r="I12" s="4">
        <f t="shared" si="0"/>
        <v>15.4</v>
      </c>
      <c r="J12" s="42">
        <v>36.11</v>
      </c>
      <c r="K12" s="5">
        <f t="shared" si="1"/>
        <v>36.11</v>
      </c>
      <c r="L12" s="5">
        <f t="shared" si="2"/>
        <v>74.37</v>
      </c>
      <c r="M12" s="42">
        <v>53.2</v>
      </c>
      <c r="N12" s="5">
        <f t="shared" si="3"/>
        <v>52</v>
      </c>
      <c r="O12" s="5">
        <f t="shared" si="4"/>
        <v>53.61</v>
      </c>
      <c r="P12" s="18">
        <f t="shared" si="5"/>
        <v>48.715596330275233</v>
      </c>
      <c r="Q12" s="18">
        <f t="shared" si="6"/>
        <v>0</v>
      </c>
      <c r="R12" s="18">
        <f t="shared" si="7"/>
        <v>5.0931677018633126</v>
      </c>
      <c r="S12" s="19">
        <f t="shared" si="8"/>
        <v>5.0931677018633126</v>
      </c>
      <c r="T12" s="20">
        <f t="shared" si="9"/>
        <v>53.808764032138548</v>
      </c>
      <c r="U12" s="21">
        <f t="shared" si="10"/>
        <v>22.884285714285717</v>
      </c>
      <c r="V12" s="22">
        <f t="shared" si="11"/>
        <v>30</v>
      </c>
      <c r="W12" s="21">
        <f t="shared" si="12"/>
        <v>5.0931677018633126</v>
      </c>
      <c r="X12" s="21">
        <f t="shared" si="13"/>
        <v>5.0931677018633126</v>
      </c>
      <c r="Y12" s="21">
        <f t="shared" si="14"/>
        <v>27.152954774946167</v>
      </c>
      <c r="Z12" s="21">
        <f t="shared" si="15"/>
        <v>16.019000000000002</v>
      </c>
      <c r="AA12" s="75">
        <f t="shared" si="16"/>
        <v>0</v>
      </c>
      <c r="AB12" s="31" t="str">
        <f t="shared" si="17"/>
        <v>B56236680 DEDWEN SERVICIOS DE PROCURA SL</v>
      </c>
      <c r="AC12" s="39">
        <f t="shared" si="18"/>
        <v>59944.05</v>
      </c>
      <c r="AD12" s="40">
        <f t="shared" si="19"/>
        <v>72532.3</v>
      </c>
      <c r="AE12" s="56">
        <f t="shared" si="20"/>
        <v>0</v>
      </c>
    </row>
    <row r="13" spans="1:47" x14ac:dyDescent="0.25">
      <c r="A13" s="34">
        <v>2369</v>
      </c>
      <c r="B13" s="35" t="s">
        <v>12</v>
      </c>
      <c r="C13" s="35" t="s">
        <v>13</v>
      </c>
      <c r="D13" s="36">
        <v>54.5</v>
      </c>
      <c r="E13" s="37">
        <v>25.3</v>
      </c>
      <c r="F13" s="38">
        <v>21</v>
      </c>
      <c r="G13" s="36">
        <v>30.613</v>
      </c>
      <c r="H13" s="35" t="s">
        <v>4</v>
      </c>
      <c r="I13" s="4" t="str">
        <f t="shared" si="0"/>
        <v/>
      </c>
      <c r="J13" s="42"/>
      <c r="K13" s="5" t="str">
        <f t="shared" si="1"/>
        <v/>
      </c>
      <c r="L13" s="5" t="str">
        <f t="shared" si="2"/>
        <v/>
      </c>
      <c r="M13" s="42"/>
      <c r="N13" s="5" t="str">
        <f t="shared" si="3"/>
        <v/>
      </c>
      <c r="O13" s="5" t="str">
        <f t="shared" si="4"/>
        <v/>
      </c>
      <c r="P13" s="18" t="str">
        <f t="shared" si="5"/>
        <v/>
      </c>
      <c r="Q13" s="18" t="str">
        <f t="shared" si="6"/>
        <v/>
      </c>
      <c r="R13" s="18" t="str">
        <f t="shared" si="7"/>
        <v/>
      </c>
      <c r="S13" s="19" t="str">
        <f t="shared" si="8"/>
        <v/>
      </c>
      <c r="T13" s="20" t="str">
        <f t="shared" si="9"/>
        <v/>
      </c>
      <c r="U13" s="21" t="str">
        <f t="shared" si="10"/>
        <v/>
      </c>
      <c r="V13" s="22" t="str">
        <f t="shared" si="11"/>
        <v/>
      </c>
      <c r="W13" s="21" t="str">
        <f t="shared" si="12"/>
        <v/>
      </c>
      <c r="X13" s="21" t="str">
        <f t="shared" si="13"/>
        <v/>
      </c>
      <c r="Y13" s="21" t="str">
        <f t="shared" si="14"/>
        <v/>
      </c>
      <c r="Z13" s="21" t="str">
        <f t="shared" si="15"/>
        <v/>
      </c>
      <c r="AA13" s="75" t="str">
        <f t="shared" si="16"/>
        <v/>
      </c>
      <c r="AB13" s="31" t="str">
        <f t="shared" si="17"/>
        <v>B58125873 TEMO 2, S.L.</v>
      </c>
      <c r="AC13" s="39" t="str">
        <f t="shared" si="18"/>
        <v/>
      </c>
      <c r="AD13" s="40" t="str">
        <f t="shared" si="19"/>
        <v/>
      </c>
      <c r="AE13" s="56" t="str">
        <f t="shared" si="20"/>
        <v/>
      </c>
    </row>
    <row r="14" spans="1:47" x14ac:dyDescent="0.25">
      <c r="A14" s="34">
        <v>3782</v>
      </c>
      <c r="B14" s="35" t="s">
        <v>91</v>
      </c>
      <c r="C14" s="35" t="s">
        <v>92</v>
      </c>
      <c r="D14" s="36">
        <v>54.5</v>
      </c>
      <c r="E14" s="37">
        <v>15.85</v>
      </c>
      <c r="F14" s="38">
        <v>21</v>
      </c>
      <c r="G14" s="36">
        <v>19.1785</v>
      </c>
      <c r="H14" s="35" t="s">
        <v>4</v>
      </c>
      <c r="I14" s="4" t="str">
        <f t="shared" si="0"/>
        <v/>
      </c>
      <c r="J14" s="42"/>
      <c r="K14" s="5" t="str">
        <f t="shared" si="1"/>
        <v/>
      </c>
      <c r="L14" s="5" t="str">
        <f t="shared" si="2"/>
        <v/>
      </c>
      <c r="M14" s="42"/>
      <c r="N14" s="5" t="str">
        <f t="shared" si="3"/>
        <v/>
      </c>
      <c r="O14" s="5" t="str">
        <f t="shared" si="4"/>
        <v/>
      </c>
      <c r="P14" s="18" t="str">
        <f t="shared" si="5"/>
        <v/>
      </c>
      <c r="Q14" s="18" t="str">
        <f t="shared" si="6"/>
        <v/>
      </c>
      <c r="R14" s="18" t="str">
        <f t="shared" si="7"/>
        <v/>
      </c>
      <c r="S14" s="19" t="str">
        <f t="shared" si="8"/>
        <v/>
      </c>
      <c r="T14" s="20" t="str">
        <f t="shared" si="9"/>
        <v/>
      </c>
      <c r="U14" s="21" t="str">
        <f t="shared" si="10"/>
        <v/>
      </c>
      <c r="V14" s="22" t="str">
        <f t="shared" si="11"/>
        <v/>
      </c>
      <c r="W14" s="21" t="str">
        <f t="shared" si="12"/>
        <v/>
      </c>
      <c r="X14" s="21" t="str">
        <f t="shared" si="13"/>
        <v/>
      </c>
      <c r="Y14" s="21" t="str">
        <f t="shared" si="14"/>
        <v/>
      </c>
      <c r="Z14" s="21" t="str">
        <f t="shared" si="15"/>
        <v/>
      </c>
      <c r="AA14" s="75" t="str">
        <f t="shared" si="16"/>
        <v/>
      </c>
      <c r="AB14" s="31" t="str">
        <f t="shared" si="17"/>
        <v>B59575910 EDICIONES AZ90, S.L.,</v>
      </c>
      <c r="AC14" s="39" t="str">
        <f t="shared" si="18"/>
        <v/>
      </c>
      <c r="AD14" s="40" t="str">
        <f t="shared" si="19"/>
        <v/>
      </c>
      <c r="AE14" s="56" t="str">
        <f t="shared" si="20"/>
        <v/>
      </c>
    </row>
    <row r="15" spans="1:47" s="44" customFormat="1" x14ac:dyDescent="0.25">
      <c r="A15" s="58">
        <v>3892</v>
      </c>
      <c r="B15" s="59" t="s">
        <v>14</v>
      </c>
      <c r="C15" s="59" t="s">
        <v>15</v>
      </c>
      <c r="D15" s="60">
        <v>54.5</v>
      </c>
      <c r="E15" s="60">
        <v>15.4</v>
      </c>
      <c r="F15" s="61">
        <v>21</v>
      </c>
      <c r="G15" s="60">
        <v>18.634</v>
      </c>
      <c r="H15" s="59" t="s">
        <v>7</v>
      </c>
      <c r="I15" s="62">
        <f t="shared" si="0"/>
        <v>15.4</v>
      </c>
      <c r="J15" s="63">
        <v>52.17</v>
      </c>
      <c r="K15" s="64">
        <f t="shared" si="1"/>
        <v>36.11</v>
      </c>
      <c r="L15" s="64">
        <f t="shared" si="2"/>
        <v>74.37</v>
      </c>
      <c r="M15" s="63">
        <v>52.1</v>
      </c>
      <c r="N15" s="64">
        <f t="shared" si="3"/>
        <v>52</v>
      </c>
      <c r="O15" s="64">
        <f t="shared" si="4"/>
        <v>53.61</v>
      </c>
      <c r="P15" s="65">
        <f t="shared" si="5"/>
        <v>60</v>
      </c>
      <c r="Q15" s="65">
        <f t="shared" si="6"/>
        <v>8.395190799790905</v>
      </c>
      <c r="R15" s="65">
        <f t="shared" si="7"/>
        <v>18.75776397515526</v>
      </c>
      <c r="S15" s="66">
        <f t="shared" si="8"/>
        <v>27.152954774946167</v>
      </c>
      <c r="T15" s="20">
        <f t="shared" si="9"/>
        <v>87.152954774946167</v>
      </c>
      <c r="U15" s="67">
        <f t="shared" si="10"/>
        <v>22.884285714285717</v>
      </c>
      <c r="V15" s="68">
        <f t="shared" si="11"/>
        <v>30</v>
      </c>
      <c r="W15" s="67">
        <f t="shared" si="12"/>
        <v>27.152954774946167</v>
      </c>
      <c r="X15" s="67">
        <f t="shared" si="13"/>
        <v>5.0931677018633126</v>
      </c>
      <c r="Y15" s="67">
        <f t="shared" si="14"/>
        <v>27.152954774946167</v>
      </c>
      <c r="Z15" s="67">
        <f t="shared" si="15"/>
        <v>18.307428571428574</v>
      </c>
      <c r="AA15" s="76">
        <f t="shared" si="16"/>
        <v>1</v>
      </c>
      <c r="AB15" s="69" t="str">
        <f t="shared" si="17"/>
        <v>B61700381 PIDISCAT, S.L.</v>
      </c>
      <c r="AC15" s="39">
        <f t="shared" si="18"/>
        <v>59936.800000000003</v>
      </c>
      <c r="AD15" s="40">
        <f t="shared" si="19"/>
        <v>72523.53</v>
      </c>
      <c r="AE15" s="56">
        <f t="shared" si="20"/>
        <v>1</v>
      </c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</row>
    <row r="16" spans="1:47" x14ac:dyDescent="0.25">
      <c r="A16" s="34">
        <v>3746</v>
      </c>
      <c r="B16" s="35" t="s">
        <v>93</v>
      </c>
      <c r="C16" s="35" t="s">
        <v>94</v>
      </c>
      <c r="D16" s="36">
        <v>54.5</v>
      </c>
      <c r="E16" s="37">
        <v>16</v>
      </c>
      <c r="F16" s="38">
        <v>21</v>
      </c>
      <c r="G16" s="36">
        <v>19.36</v>
      </c>
      <c r="H16" s="35" t="s">
        <v>7</v>
      </c>
      <c r="I16" s="4">
        <f t="shared" si="0"/>
        <v>15.4</v>
      </c>
      <c r="J16" s="42">
        <v>74.37</v>
      </c>
      <c r="K16" s="5">
        <f t="shared" si="1"/>
        <v>36.11</v>
      </c>
      <c r="L16" s="5">
        <f t="shared" si="2"/>
        <v>74.37</v>
      </c>
      <c r="M16" s="42">
        <v>53.61</v>
      </c>
      <c r="N16" s="5">
        <f t="shared" si="3"/>
        <v>52</v>
      </c>
      <c r="O16" s="5">
        <f t="shared" si="4"/>
        <v>53.61</v>
      </c>
      <c r="P16" s="18">
        <f t="shared" si="5"/>
        <v>59.339449541284402</v>
      </c>
      <c r="Q16" s="18">
        <f t="shared" si="6"/>
        <v>20</v>
      </c>
      <c r="R16" s="18">
        <f t="shared" si="7"/>
        <v>0</v>
      </c>
      <c r="S16" s="19">
        <f t="shared" si="8"/>
        <v>20</v>
      </c>
      <c r="T16" s="20">
        <f t="shared" si="9"/>
        <v>79.339449541284409</v>
      </c>
      <c r="U16" s="21">
        <f t="shared" si="10"/>
        <v>22.884285714285717</v>
      </c>
      <c r="V16" s="22">
        <f t="shared" si="11"/>
        <v>30</v>
      </c>
      <c r="W16" s="21">
        <f t="shared" si="12"/>
        <v>20</v>
      </c>
      <c r="X16" s="21">
        <f t="shared" si="13"/>
        <v>5.0931677018633126</v>
      </c>
      <c r="Y16" s="21">
        <f t="shared" si="14"/>
        <v>27.152954774946167</v>
      </c>
      <c r="Z16" s="21">
        <f t="shared" si="15"/>
        <v>17.56539846828689</v>
      </c>
      <c r="AA16" s="75">
        <f t="shared" si="16"/>
        <v>1</v>
      </c>
      <c r="AB16" s="31" t="str">
        <f t="shared" si="17"/>
        <v>B62092358 Noves Distribucions Catalanes, S.L.</v>
      </c>
      <c r="AC16" s="39">
        <f t="shared" si="18"/>
        <v>59936</v>
      </c>
      <c r="AD16" s="40">
        <f t="shared" si="19"/>
        <v>72522.559999999998</v>
      </c>
      <c r="AE16" s="56">
        <f t="shared" si="20"/>
        <v>0</v>
      </c>
    </row>
    <row r="17" spans="1:31" x14ac:dyDescent="0.25">
      <c r="A17" s="34">
        <v>1100</v>
      </c>
      <c r="B17" s="35" t="s">
        <v>95</v>
      </c>
      <c r="C17" s="35" t="s">
        <v>96</v>
      </c>
      <c r="D17" s="36">
        <v>54.5</v>
      </c>
      <c r="E17" s="37">
        <v>54.5</v>
      </c>
      <c r="F17" s="38">
        <v>21</v>
      </c>
      <c r="G17" s="36">
        <v>65.944999999999993</v>
      </c>
      <c r="H17" s="35" t="s">
        <v>7</v>
      </c>
      <c r="I17" s="4">
        <f t="shared" si="0"/>
        <v>15.4</v>
      </c>
      <c r="J17" s="42">
        <v>36.11</v>
      </c>
      <c r="K17" s="5">
        <f t="shared" si="1"/>
        <v>36.11</v>
      </c>
      <c r="L17" s="5">
        <f t="shared" si="2"/>
        <v>74.37</v>
      </c>
      <c r="M17" s="42">
        <v>53.2</v>
      </c>
      <c r="N17" s="5">
        <f t="shared" si="3"/>
        <v>52</v>
      </c>
      <c r="O17" s="5">
        <f t="shared" si="4"/>
        <v>53.61</v>
      </c>
      <c r="P17" s="18">
        <f t="shared" si="5"/>
        <v>16.954128440366972</v>
      </c>
      <c r="Q17" s="18">
        <f t="shared" si="6"/>
        <v>0</v>
      </c>
      <c r="R17" s="18">
        <f t="shared" si="7"/>
        <v>5.0931677018633126</v>
      </c>
      <c r="S17" s="19">
        <f t="shared" si="8"/>
        <v>5.0931677018633126</v>
      </c>
      <c r="T17" s="20">
        <f t="shared" si="9"/>
        <v>22.047296142230284</v>
      </c>
      <c r="U17" s="21">
        <f t="shared" si="10"/>
        <v>22.884285714285717</v>
      </c>
      <c r="V17" s="22">
        <f t="shared" si="11"/>
        <v>30</v>
      </c>
      <c r="W17" s="21">
        <f t="shared" si="12"/>
        <v>5.0931677018633126</v>
      </c>
      <c r="X17" s="21">
        <f t="shared" si="13"/>
        <v>5.0931677018633126</v>
      </c>
      <c r="Y17" s="21">
        <f t="shared" si="14"/>
        <v>27.152954774946167</v>
      </c>
      <c r="Z17" s="21">
        <f t="shared" si="15"/>
        <v>16.019000000000002</v>
      </c>
      <c r="AA17" s="75">
        <f t="shared" si="16"/>
        <v>0</v>
      </c>
      <c r="AB17" s="31" t="str">
        <f t="shared" si="17"/>
        <v>B65892689 NOVELEC DIAGONAL S.L.,</v>
      </c>
      <c r="AC17" s="39">
        <f t="shared" si="18"/>
        <v>59950</v>
      </c>
      <c r="AD17" s="40">
        <f t="shared" si="19"/>
        <v>72539.5</v>
      </c>
      <c r="AE17" s="56">
        <f t="shared" si="20"/>
        <v>0</v>
      </c>
    </row>
    <row r="18" spans="1:31" x14ac:dyDescent="0.25">
      <c r="A18" s="34">
        <v>3830</v>
      </c>
      <c r="B18" s="35" t="s">
        <v>16</v>
      </c>
      <c r="C18" s="35" t="s">
        <v>17</v>
      </c>
      <c r="D18" s="36">
        <v>54.5</v>
      </c>
      <c r="E18" s="37">
        <v>15.65</v>
      </c>
      <c r="F18" s="38">
        <v>21</v>
      </c>
      <c r="G18" s="36">
        <v>18.936499999999999</v>
      </c>
      <c r="H18" s="35" t="s">
        <v>7</v>
      </c>
      <c r="I18" s="4">
        <f t="shared" si="0"/>
        <v>15.4</v>
      </c>
      <c r="J18" s="42">
        <v>42</v>
      </c>
      <c r="K18" s="5">
        <f t="shared" si="1"/>
        <v>36.11</v>
      </c>
      <c r="L18" s="5">
        <f t="shared" si="2"/>
        <v>74.37</v>
      </c>
      <c r="M18" s="42">
        <v>52</v>
      </c>
      <c r="N18" s="5">
        <f t="shared" si="3"/>
        <v>52</v>
      </c>
      <c r="O18" s="5">
        <f t="shared" si="4"/>
        <v>53.61</v>
      </c>
      <c r="P18" s="18">
        <f t="shared" si="5"/>
        <v>59.72477064220184</v>
      </c>
      <c r="Q18" s="18">
        <f t="shared" si="6"/>
        <v>3.0789336121275483</v>
      </c>
      <c r="R18" s="18">
        <f t="shared" si="7"/>
        <v>20</v>
      </c>
      <c r="S18" s="19">
        <f t="shared" si="8"/>
        <v>23.07893361212755</v>
      </c>
      <c r="T18" s="20">
        <f t="shared" si="9"/>
        <v>82.803704254329389</v>
      </c>
      <c r="U18" s="21">
        <f t="shared" si="10"/>
        <v>22.884285714285717</v>
      </c>
      <c r="V18" s="22">
        <f t="shared" si="11"/>
        <v>30</v>
      </c>
      <c r="W18" s="21">
        <f t="shared" si="12"/>
        <v>23.07893361212755</v>
      </c>
      <c r="X18" s="21">
        <f t="shared" si="13"/>
        <v>5.0931677018633126</v>
      </c>
      <c r="Y18" s="21">
        <f t="shared" si="14"/>
        <v>27.152954774946167</v>
      </c>
      <c r="Z18" s="21">
        <f t="shared" si="15"/>
        <v>17.884799540662691</v>
      </c>
      <c r="AA18" s="75">
        <f t="shared" si="16"/>
        <v>1</v>
      </c>
      <c r="AB18" s="31" t="str">
        <f t="shared" si="17"/>
        <v>B65990327 Faitem Plus Promociones, S.L.</v>
      </c>
      <c r="AC18" s="39">
        <f t="shared" si="18"/>
        <v>59939.5</v>
      </c>
      <c r="AD18" s="40">
        <f t="shared" si="19"/>
        <v>72526.8</v>
      </c>
      <c r="AE18" s="56">
        <f t="shared" si="20"/>
        <v>0</v>
      </c>
    </row>
    <row r="19" spans="1:31" x14ac:dyDescent="0.25">
      <c r="A19" s="34">
        <v>2100</v>
      </c>
      <c r="B19" s="35" t="s">
        <v>97</v>
      </c>
      <c r="C19" s="35" t="s">
        <v>98</v>
      </c>
      <c r="D19" s="36">
        <v>54.5</v>
      </c>
      <c r="E19" s="37">
        <v>28.54</v>
      </c>
      <c r="F19" s="38">
        <v>21</v>
      </c>
      <c r="G19" s="36">
        <v>34.5334</v>
      </c>
      <c r="H19" s="35" t="s">
        <v>4</v>
      </c>
      <c r="I19" s="4" t="str">
        <f t="shared" si="0"/>
        <v/>
      </c>
      <c r="J19" s="42"/>
      <c r="K19" s="5" t="str">
        <f t="shared" si="1"/>
        <v/>
      </c>
      <c r="L19" s="5" t="str">
        <f t="shared" si="2"/>
        <v/>
      </c>
      <c r="M19" s="42"/>
      <c r="N19" s="5" t="str">
        <f t="shared" si="3"/>
        <v/>
      </c>
      <c r="O19" s="5" t="str">
        <f t="shared" si="4"/>
        <v/>
      </c>
      <c r="P19" s="18" t="str">
        <f t="shared" si="5"/>
        <v/>
      </c>
      <c r="Q19" s="18" t="str">
        <f t="shared" si="6"/>
        <v/>
      </c>
      <c r="R19" s="18" t="str">
        <f t="shared" si="7"/>
        <v/>
      </c>
      <c r="S19" s="19" t="str">
        <f t="shared" si="8"/>
        <v/>
      </c>
      <c r="T19" s="20" t="str">
        <f t="shared" si="9"/>
        <v/>
      </c>
      <c r="U19" s="21" t="str">
        <f t="shared" si="10"/>
        <v/>
      </c>
      <c r="V19" s="22" t="str">
        <f t="shared" si="11"/>
        <v/>
      </c>
      <c r="W19" s="21" t="str">
        <f t="shared" si="12"/>
        <v/>
      </c>
      <c r="X19" s="21" t="str">
        <f t="shared" si="13"/>
        <v/>
      </c>
      <c r="Y19" s="21" t="str">
        <f t="shared" si="14"/>
        <v/>
      </c>
      <c r="Z19" s="21" t="str">
        <f t="shared" si="15"/>
        <v/>
      </c>
      <c r="AA19" s="75" t="str">
        <f t="shared" si="16"/>
        <v/>
      </c>
      <c r="AB19" s="31" t="str">
        <f t="shared" si="17"/>
        <v>B72236979 IDEALEX LAROCA INTEGRAL SERVICE SLU</v>
      </c>
      <c r="AC19" s="39" t="str">
        <f t="shared" si="18"/>
        <v/>
      </c>
      <c r="AD19" s="40" t="str">
        <f t="shared" si="19"/>
        <v/>
      </c>
      <c r="AE19" s="56" t="str">
        <f t="shared" si="20"/>
        <v/>
      </c>
    </row>
  </sheetData>
  <mergeCells count="2">
    <mergeCell ref="P2:T2"/>
    <mergeCell ref="U2:A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A7" sqref="A7"/>
    </sheetView>
  </sheetViews>
  <sheetFormatPr defaultRowHeight="15" x14ac:dyDescent="0.25"/>
  <cols>
    <col min="1" max="1" width="51" bestFit="1" customWidth="1"/>
    <col min="2" max="2" width="26.5703125" bestFit="1" customWidth="1"/>
  </cols>
  <sheetData>
    <row r="1" spans="1:2" x14ac:dyDescent="0.25">
      <c r="A1" s="6" t="s">
        <v>22</v>
      </c>
      <c r="B1" t="s">
        <v>4</v>
      </c>
    </row>
    <row r="3" spans="1:2" x14ac:dyDescent="0.25">
      <c r="A3" s="6" t="s">
        <v>110</v>
      </c>
      <c r="B3" t="s">
        <v>49</v>
      </c>
    </row>
    <row r="4" spans="1:2" x14ac:dyDescent="0.25">
      <c r="A4" s="7" t="s">
        <v>42</v>
      </c>
      <c r="B4" s="8">
        <v>19</v>
      </c>
    </row>
    <row r="5" spans="1:2" x14ac:dyDescent="0.25">
      <c r="A5" s="7" t="s">
        <v>45</v>
      </c>
      <c r="B5" s="8">
        <v>45</v>
      </c>
    </row>
    <row r="6" spans="1:2" x14ac:dyDescent="0.25">
      <c r="A6" s="7" t="s">
        <v>48</v>
      </c>
      <c r="B6" s="8">
        <v>25.3</v>
      </c>
    </row>
    <row r="7" spans="1:2" x14ac:dyDescent="0.25">
      <c r="A7" s="7" t="s">
        <v>100</v>
      </c>
      <c r="B7" s="8">
        <v>18.88</v>
      </c>
    </row>
    <row r="8" spans="1:2" x14ac:dyDescent="0.25">
      <c r="A8" s="7" t="s">
        <v>101</v>
      </c>
      <c r="B8" s="8">
        <v>35.39</v>
      </c>
    </row>
    <row r="9" spans="1:2" x14ac:dyDescent="0.25">
      <c r="A9" s="7" t="s">
        <v>102</v>
      </c>
      <c r="B9" s="8">
        <v>18.89</v>
      </c>
    </row>
    <row r="10" spans="1:2" x14ac:dyDescent="0.25">
      <c r="A10" s="7" t="s">
        <v>103</v>
      </c>
      <c r="B10" s="8">
        <v>24</v>
      </c>
    </row>
    <row r="11" spans="1:2" x14ac:dyDescent="0.25">
      <c r="A11" s="7" t="s">
        <v>104</v>
      </c>
      <c r="B11" s="8">
        <v>15.85</v>
      </c>
    </row>
    <row r="12" spans="1:2" x14ac:dyDescent="0.25">
      <c r="A12" s="7" t="s">
        <v>105</v>
      </c>
      <c r="B12" s="8">
        <v>28.54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"/>
  <sheetViews>
    <sheetView workbookViewId="0">
      <selection activeCell="G7" sqref="G7"/>
    </sheetView>
  </sheetViews>
  <sheetFormatPr defaultRowHeight="15" x14ac:dyDescent="0.25"/>
  <cols>
    <col min="1" max="1" width="45.5703125" bestFit="1" customWidth="1"/>
    <col min="2" max="2" width="7.42578125" bestFit="1" customWidth="1"/>
    <col min="3" max="4" width="5.5703125" bestFit="1" customWidth="1"/>
    <col min="5" max="9" width="7.5703125" bestFit="1" customWidth="1"/>
    <col min="10" max="11" width="9.140625" bestFit="1" customWidth="1"/>
    <col min="12" max="12" width="5.5703125" bestFit="1" customWidth="1"/>
    <col min="13" max="14" width="9.140625" bestFit="1" customWidth="1"/>
  </cols>
  <sheetData>
    <row r="1" spans="1:14" x14ac:dyDescent="0.25">
      <c r="A1" s="6" t="s">
        <v>22</v>
      </c>
      <c r="B1" t="s">
        <v>7</v>
      </c>
    </row>
    <row r="3" spans="1:14" ht="171.75" customHeight="1" x14ac:dyDescent="0.25">
      <c r="A3" s="11" t="s">
        <v>59</v>
      </c>
      <c r="B3" s="10" t="s">
        <v>77</v>
      </c>
      <c r="C3" s="10" t="s">
        <v>49</v>
      </c>
      <c r="D3" s="10" t="s">
        <v>50</v>
      </c>
      <c r="E3" s="12" t="s">
        <v>53</v>
      </c>
      <c r="F3" s="12" t="s">
        <v>56</v>
      </c>
      <c r="G3" s="12" t="s">
        <v>54</v>
      </c>
      <c r="H3" s="12" t="s">
        <v>111</v>
      </c>
      <c r="I3" s="12" t="s">
        <v>55</v>
      </c>
      <c r="J3" s="16" t="s">
        <v>51</v>
      </c>
      <c r="K3" s="16" t="s">
        <v>52</v>
      </c>
    </row>
    <row r="4" spans="1:14" s="44" customFormat="1" x14ac:dyDescent="0.25">
      <c r="A4" s="7" t="s">
        <v>46</v>
      </c>
      <c r="B4" s="80">
        <v>3892</v>
      </c>
      <c r="C4" s="8">
        <v>15.4</v>
      </c>
      <c r="D4" s="8">
        <v>18.634</v>
      </c>
      <c r="E4" s="77">
        <v>8.395190799790905</v>
      </c>
      <c r="F4" s="77">
        <v>18.75776397515526</v>
      </c>
      <c r="G4" s="72">
        <v>27.152954774946167</v>
      </c>
      <c r="H4" s="72">
        <v>60</v>
      </c>
      <c r="I4" s="73">
        <v>87.152954774946167</v>
      </c>
      <c r="J4" s="79">
        <v>59936.800000000003</v>
      </c>
      <c r="K4" s="79">
        <v>72523.53</v>
      </c>
      <c r="L4"/>
      <c r="M4"/>
      <c r="N4"/>
    </row>
    <row r="5" spans="1:14" x14ac:dyDescent="0.25">
      <c r="A5" s="43" t="s">
        <v>44</v>
      </c>
      <c r="B5" s="80">
        <v>3749</v>
      </c>
      <c r="C5" s="57">
        <v>15.99</v>
      </c>
      <c r="D5" s="57">
        <v>19.347899999999999</v>
      </c>
      <c r="E5" s="78">
        <v>8.395190799790905</v>
      </c>
      <c r="F5" s="78">
        <v>18.75776397515526</v>
      </c>
      <c r="G5" s="72">
        <v>27.152954774946167</v>
      </c>
      <c r="H5" s="72">
        <v>59.350458715596332</v>
      </c>
      <c r="I5" s="73">
        <v>86.503413490542499</v>
      </c>
      <c r="J5" s="79">
        <v>59946.51</v>
      </c>
      <c r="K5" s="79">
        <v>72535.28</v>
      </c>
    </row>
    <row r="6" spans="1:14" x14ac:dyDescent="0.25">
      <c r="A6" s="7" t="s">
        <v>47</v>
      </c>
      <c r="B6" s="80">
        <v>3830</v>
      </c>
      <c r="C6" s="8">
        <v>15.65</v>
      </c>
      <c r="D6" s="8">
        <v>18.936499999999999</v>
      </c>
      <c r="E6" s="77">
        <v>3.0789336121275483</v>
      </c>
      <c r="F6" s="77">
        <v>20</v>
      </c>
      <c r="G6" s="72">
        <v>23.07893361212755</v>
      </c>
      <c r="H6" s="72">
        <v>59.72477064220184</v>
      </c>
      <c r="I6" s="73">
        <v>82.803704254329389</v>
      </c>
      <c r="J6" s="79">
        <v>59939.5</v>
      </c>
      <c r="K6" s="79">
        <v>72526.8</v>
      </c>
    </row>
    <row r="7" spans="1:14" x14ac:dyDescent="0.25">
      <c r="A7" s="7" t="s">
        <v>106</v>
      </c>
      <c r="B7" s="80">
        <v>3746</v>
      </c>
      <c r="C7" s="8">
        <v>16</v>
      </c>
      <c r="D7" s="8">
        <v>19.36</v>
      </c>
      <c r="E7" s="77">
        <v>20</v>
      </c>
      <c r="F7" s="77">
        <v>0</v>
      </c>
      <c r="G7" s="72">
        <v>20</v>
      </c>
      <c r="H7" s="72">
        <v>59.339449541284402</v>
      </c>
      <c r="I7" s="73">
        <v>79.339449541284409</v>
      </c>
      <c r="J7" s="79">
        <v>59936</v>
      </c>
      <c r="K7" s="79">
        <v>72522.559999999998</v>
      </c>
    </row>
    <row r="8" spans="1:14" x14ac:dyDescent="0.25">
      <c r="A8" s="7" t="s">
        <v>43</v>
      </c>
      <c r="B8" s="80">
        <v>3526</v>
      </c>
      <c r="C8" s="8">
        <v>17</v>
      </c>
      <c r="D8" s="8">
        <v>20.57</v>
      </c>
      <c r="E8" s="77">
        <v>0</v>
      </c>
      <c r="F8" s="77">
        <v>5.0931677018633126</v>
      </c>
      <c r="G8" s="72">
        <v>5.0931677018633126</v>
      </c>
      <c r="H8" s="72">
        <v>58.238532110091739</v>
      </c>
      <c r="I8" s="73">
        <v>63.331699811955055</v>
      </c>
      <c r="J8" s="79">
        <v>59942</v>
      </c>
      <c r="K8" s="79">
        <v>72529.820000000007</v>
      </c>
    </row>
    <row r="9" spans="1:14" x14ac:dyDescent="0.25">
      <c r="A9" s="7" t="s">
        <v>107</v>
      </c>
      <c r="B9" s="80">
        <v>2337</v>
      </c>
      <c r="C9" s="8">
        <v>25.65</v>
      </c>
      <c r="D9" s="8">
        <v>31.0365</v>
      </c>
      <c r="E9" s="77">
        <v>0</v>
      </c>
      <c r="F9" s="77">
        <v>5.0931677018633126</v>
      </c>
      <c r="G9" s="72">
        <v>5.0931677018633126</v>
      </c>
      <c r="H9" s="72">
        <v>48.715596330275233</v>
      </c>
      <c r="I9" s="73">
        <v>53.808764032138548</v>
      </c>
      <c r="J9" s="79">
        <v>59944.05</v>
      </c>
      <c r="K9" s="79">
        <v>72532.3</v>
      </c>
    </row>
    <row r="10" spans="1:14" x14ac:dyDescent="0.25">
      <c r="A10" s="7" t="s">
        <v>108</v>
      </c>
      <c r="B10" s="80">
        <v>1100</v>
      </c>
      <c r="C10" s="8">
        <v>54.5</v>
      </c>
      <c r="D10" s="8">
        <v>65.944999999999993</v>
      </c>
      <c r="E10" s="77">
        <v>0</v>
      </c>
      <c r="F10" s="77">
        <v>5.0931677018633126</v>
      </c>
      <c r="G10" s="72">
        <v>5.0931677018633126</v>
      </c>
      <c r="H10" s="72">
        <v>16.954128440366972</v>
      </c>
      <c r="I10" s="73">
        <v>22.047296142230284</v>
      </c>
      <c r="J10" s="79">
        <v>59950</v>
      </c>
      <c r="K10" s="79">
        <v>72539.5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workbookViewId="0">
      <selection activeCell="E5" sqref="E5"/>
    </sheetView>
  </sheetViews>
  <sheetFormatPr defaultRowHeight="15" x14ac:dyDescent="0.25"/>
  <cols>
    <col min="1" max="1" width="38.140625" customWidth="1"/>
    <col min="2" max="2" width="7.42578125" bestFit="1" customWidth="1"/>
    <col min="3" max="3" width="6.5703125" bestFit="1" customWidth="1"/>
    <col min="4" max="5" width="9.42578125" bestFit="1" customWidth="1"/>
  </cols>
  <sheetData>
    <row r="1" spans="1:5" x14ac:dyDescent="0.25">
      <c r="A1" s="6" t="s">
        <v>22</v>
      </c>
      <c r="B1" t="s">
        <v>7</v>
      </c>
    </row>
    <row r="2" spans="1:5" x14ac:dyDescent="0.25">
      <c r="A2" s="6" t="s">
        <v>99</v>
      </c>
      <c r="B2" s="7">
        <v>1</v>
      </c>
    </row>
    <row r="4" spans="1:5" ht="89.25" customHeight="1" x14ac:dyDescent="0.25">
      <c r="A4" s="11" t="s">
        <v>109</v>
      </c>
      <c r="B4" s="10" t="s">
        <v>69</v>
      </c>
      <c r="C4" s="10" t="s">
        <v>58</v>
      </c>
      <c r="D4" s="10" t="s">
        <v>51</v>
      </c>
      <c r="E4" s="10" t="s">
        <v>52</v>
      </c>
    </row>
    <row r="5" spans="1:5" x14ac:dyDescent="0.25">
      <c r="A5" s="71" t="s">
        <v>46</v>
      </c>
      <c r="B5" s="14">
        <v>3892</v>
      </c>
      <c r="C5" s="15">
        <v>15.4</v>
      </c>
      <c r="D5" s="15">
        <v>59936.800000000003</v>
      </c>
      <c r="E5" s="15">
        <v>72523.53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"/>
  <sheetViews>
    <sheetView workbookViewId="0">
      <selection activeCell="J12" sqref="J12"/>
    </sheetView>
  </sheetViews>
  <sheetFormatPr defaultRowHeight="15" x14ac:dyDescent="0.25"/>
  <cols>
    <col min="1" max="1" width="45.5703125" bestFit="1" customWidth="1"/>
    <col min="2" max="2" width="5.5703125" bestFit="1" customWidth="1"/>
    <col min="3" max="3" width="6.5703125" bestFit="1" customWidth="1"/>
    <col min="4" max="6" width="5.5703125" bestFit="1" customWidth="1"/>
    <col min="7" max="7" width="4.5703125" bestFit="1" customWidth="1"/>
    <col min="8" max="8" width="5.5703125" bestFit="1" customWidth="1"/>
    <col min="9" max="9" width="5.5703125" customWidth="1"/>
    <col min="10" max="10" width="6.5703125" bestFit="1" customWidth="1"/>
  </cols>
  <sheetData>
    <row r="1" spans="1:10" x14ac:dyDescent="0.25">
      <c r="A1" s="6" t="s">
        <v>33</v>
      </c>
      <c r="B1" s="7">
        <v>1</v>
      </c>
    </row>
    <row r="3" spans="1:10" ht="147" customHeight="1" x14ac:dyDescent="0.25">
      <c r="A3" s="45" t="s">
        <v>59</v>
      </c>
      <c r="B3" s="13" t="s">
        <v>66</v>
      </c>
      <c r="C3" s="13" t="s">
        <v>60</v>
      </c>
      <c r="D3" s="13" t="s">
        <v>61</v>
      </c>
      <c r="E3" s="13" t="s">
        <v>57</v>
      </c>
      <c r="F3" s="13" t="s">
        <v>64</v>
      </c>
      <c r="G3" s="13" t="s">
        <v>63</v>
      </c>
      <c r="H3" s="13" t="s">
        <v>62</v>
      </c>
      <c r="I3" s="13" t="s">
        <v>65</v>
      </c>
      <c r="J3" s="13" t="s">
        <v>67</v>
      </c>
    </row>
    <row r="4" spans="1:10" x14ac:dyDescent="0.25">
      <c r="A4" s="7" t="s">
        <v>106</v>
      </c>
      <c r="B4" s="8">
        <v>30</v>
      </c>
      <c r="C4" s="17">
        <v>16</v>
      </c>
      <c r="D4" s="8">
        <v>22.884285714285717</v>
      </c>
      <c r="E4" s="8">
        <v>54.5</v>
      </c>
      <c r="F4" s="8">
        <v>27.152954774946167</v>
      </c>
      <c r="G4" s="8">
        <v>5.0931677018633126</v>
      </c>
      <c r="H4" s="8">
        <v>20</v>
      </c>
      <c r="I4" s="17">
        <v>17.56539846828689</v>
      </c>
      <c r="J4" s="2">
        <v>1</v>
      </c>
    </row>
    <row r="5" spans="1:10" x14ac:dyDescent="0.25">
      <c r="A5" s="7" t="s">
        <v>47</v>
      </c>
      <c r="B5" s="8">
        <v>30</v>
      </c>
      <c r="C5" s="17">
        <v>15.65</v>
      </c>
      <c r="D5" s="8">
        <v>22.884285714285717</v>
      </c>
      <c r="E5" s="8">
        <v>54.5</v>
      </c>
      <c r="F5" s="8">
        <v>27.152954774946167</v>
      </c>
      <c r="G5" s="8">
        <v>5.0931677018633126</v>
      </c>
      <c r="H5" s="8">
        <v>23.07893361212755</v>
      </c>
      <c r="I5" s="17">
        <v>17.884799540662691</v>
      </c>
      <c r="J5" s="2">
        <v>1</v>
      </c>
    </row>
    <row r="6" spans="1:10" x14ac:dyDescent="0.25">
      <c r="A6" s="7" t="s">
        <v>44</v>
      </c>
      <c r="B6" s="8">
        <v>30</v>
      </c>
      <c r="C6" s="17">
        <v>15.99</v>
      </c>
      <c r="D6" s="8">
        <v>22.884285714285717</v>
      </c>
      <c r="E6" s="8">
        <v>54.5</v>
      </c>
      <c r="F6" s="8">
        <v>27.152954774946167</v>
      </c>
      <c r="G6" s="8">
        <v>5.0931677018633126</v>
      </c>
      <c r="H6" s="8">
        <v>27.152954774946167</v>
      </c>
      <c r="I6" s="17">
        <v>18.307428571428574</v>
      </c>
      <c r="J6" s="2">
        <v>1</v>
      </c>
    </row>
    <row r="7" spans="1:10" x14ac:dyDescent="0.25">
      <c r="A7" s="7" t="s">
        <v>46</v>
      </c>
      <c r="B7" s="8">
        <v>30</v>
      </c>
      <c r="C7" s="17">
        <v>15.4</v>
      </c>
      <c r="D7" s="8">
        <v>22.884285714285717</v>
      </c>
      <c r="E7" s="8">
        <v>54.5</v>
      </c>
      <c r="F7" s="8">
        <v>27.152954774946167</v>
      </c>
      <c r="G7" s="8">
        <v>5.0931677018633126</v>
      </c>
      <c r="H7" s="8">
        <v>27.152954774946167</v>
      </c>
      <c r="I7" s="17">
        <v>18.307428571428574</v>
      </c>
      <c r="J7" s="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6</vt:i4>
      </vt:variant>
    </vt:vector>
  </HeadingPairs>
  <TitlesOfParts>
    <vt:vector size="6" baseType="lpstr">
      <vt:lpstr>FontOriginalBD_Exp</vt:lpstr>
      <vt:lpstr>QuadreValoracionsBaseTD</vt:lpstr>
      <vt:lpstr>NO aptes</vt:lpstr>
      <vt:lpstr>Aptes</vt:lpstr>
      <vt:lpstr>Adjudicatari</vt:lpstr>
      <vt:lpstr>OfertAnormalBaixes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Hurtado, Placido</dc:creator>
  <cp:lastModifiedBy>Gonzalez Hurtado, Placido</cp:lastModifiedBy>
  <dcterms:created xsi:type="dcterms:W3CDTF">2024-04-04T10:35:50Z</dcterms:created>
  <dcterms:modified xsi:type="dcterms:W3CDTF">2025-04-24T10:38:28Z</dcterms:modified>
</cp:coreProperties>
</file>