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https://fgccat.sharepoint.com/sites/ContractaciAJ/Shared Documents/General/LICITACIONS/2025/01_LICITACIONS/CONTR-2025-155/FASE INICIAL/OCEI/"/>
    </mc:Choice>
  </mc:AlternateContent>
  <xr:revisionPtr revIDLastSave="4" documentId="13_ncr:1_{8C91915C-9F0A-4F3B-AE6A-D4BF2D1AE80F}" xr6:coauthVersionLast="47" xr6:coauthVersionMax="47" xr10:uidLastSave="{649F8030-D59F-4834-85DE-4CD1C94C809D}"/>
  <bookViews>
    <workbookView xWindow="41040" yWindow="0" windowWidth="25800" windowHeight="21000" xr2:uid="{00000000-000D-0000-FFFF-FFFF00000000}"/>
  </bookViews>
  <sheets>
    <sheet name="Full 1" sheetId="1" r:id="rId1"/>
  </sheet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1" l="1"/>
  <c r="L81" i="1"/>
  <c r="K81" i="1"/>
  <c r="L79" i="1"/>
  <c r="M79" i="1" s="1"/>
  <c r="K79" i="1"/>
  <c r="K75" i="1"/>
  <c r="L73" i="1"/>
  <c r="K73" i="1"/>
  <c r="L69" i="1"/>
  <c r="M69" i="1" s="1"/>
  <c r="K69" i="1"/>
  <c r="L67" i="1"/>
  <c r="K67" i="1"/>
  <c r="J63" i="1"/>
  <c r="J64" i="1" s="1"/>
  <c r="K64" i="1" s="1"/>
  <c r="K60" i="1" s="1"/>
  <c r="L60" i="1"/>
  <c r="J58" i="1"/>
  <c r="J59" i="1" s="1"/>
  <c r="K59" i="1" s="1"/>
  <c r="K55" i="1" s="1"/>
  <c r="L55" i="1"/>
  <c r="L53" i="1"/>
  <c r="K53" i="1"/>
  <c r="J51" i="1"/>
  <c r="J52" i="1" s="1"/>
  <c r="K52" i="1" s="1"/>
  <c r="K48" i="1" s="1"/>
  <c r="L48" i="1"/>
  <c r="J46" i="1"/>
  <c r="J47" i="1" s="1"/>
  <c r="K47" i="1" s="1"/>
  <c r="K43" i="1" s="1"/>
  <c r="L43" i="1"/>
  <c r="J37" i="1"/>
  <c r="J38" i="1" s="1"/>
  <c r="K38" i="1" s="1"/>
  <c r="K34" i="1" s="1"/>
  <c r="L34" i="1"/>
  <c r="J32" i="1"/>
  <c r="J33" i="1" s="1"/>
  <c r="K33" i="1" s="1"/>
  <c r="K29" i="1" s="1"/>
  <c r="L29" i="1"/>
  <c r="J23" i="1"/>
  <c r="J24" i="1" s="1"/>
  <c r="K24" i="1" s="1"/>
  <c r="K20" i="1" s="1"/>
  <c r="L20" i="1"/>
  <c r="J19" i="1"/>
  <c r="K19" i="1" s="1"/>
  <c r="K15" i="1" s="1"/>
  <c r="J18" i="1"/>
  <c r="L15" i="1"/>
  <c r="J13" i="1"/>
  <c r="J14" i="1" s="1"/>
  <c r="K14" i="1" s="1"/>
  <c r="K10" i="1" s="1"/>
  <c r="M67" i="1" l="1"/>
  <c r="M73" i="1"/>
  <c r="M53" i="1"/>
  <c r="M10" i="1"/>
  <c r="L71" i="1"/>
  <c r="L66" i="1" s="1"/>
  <c r="M66" i="1" s="1"/>
  <c r="M43" i="1"/>
  <c r="M75" i="1"/>
  <c r="M20" i="1"/>
  <c r="M55" i="1"/>
  <c r="M81" i="1"/>
  <c r="L83" i="1" s="1"/>
  <c r="M34" i="1"/>
  <c r="M48" i="1"/>
  <c r="M15" i="1"/>
  <c r="M29" i="1"/>
  <c r="M60" i="1"/>
  <c r="M71" i="1" l="1"/>
  <c r="L77" i="1"/>
  <c r="L72" i="1" s="1"/>
  <c r="M72" i="1" s="1"/>
  <c r="M83" i="1"/>
  <c r="L78" i="1"/>
  <c r="M78" i="1" s="1"/>
  <c r="L39" i="1"/>
  <c r="L28" i="1" s="1"/>
  <c r="M28" i="1" s="1"/>
  <c r="L25" i="1"/>
  <c r="M25" i="1" s="1"/>
  <c r="L26" i="1" s="1"/>
  <c r="M26" i="1" s="1"/>
  <c r="L65" i="1"/>
  <c r="M65" i="1" s="1"/>
  <c r="M77" i="1" l="1"/>
  <c r="L84" i="1" s="1"/>
  <c r="M84" i="1" s="1"/>
  <c r="L42" i="1"/>
  <c r="M42" i="1" s="1"/>
  <c r="L9" i="1"/>
  <c r="M9" i="1" s="1"/>
  <c r="M39" i="1"/>
  <c r="L40" i="1" s="1"/>
  <c r="L27" i="1" s="1"/>
  <c r="M27" i="1" s="1"/>
  <c r="L8" i="1"/>
  <c r="M8" i="1" s="1"/>
  <c r="L41" i="1" l="1"/>
  <c r="M41" i="1" s="1"/>
  <c r="M40" i="1"/>
  <c r="L85" i="1" s="1"/>
  <c r="M85" i="1" l="1"/>
  <c r="L86" i="1" s="1"/>
  <c r="L6" i="1" s="1"/>
  <c r="M6" i="1" s="1"/>
  <c r="L7" i="1"/>
  <c r="M7" i="1" s="1"/>
  <c r="M86" i="1" l="1"/>
  <c r="L87" i="1" s="1"/>
  <c r="M87" i="1" s="1"/>
  <c r="L88" i="1" s="1"/>
  <c r="L5" i="1" l="1"/>
  <c r="M5" i="1" s="1"/>
  <c r="M88" i="1"/>
  <c r="L4" i="1"/>
  <c r="M4" i="1" s="1"/>
</calcChain>
</file>

<file path=xl/sharedStrings.xml><?xml version="1.0" encoding="utf-8"?>
<sst xmlns="http://schemas.openxmlformats.org/spreadsheetml/2006/main" count="207" uniqueCount="207">
  <si>
    <t>Obra:</t>
  </si>
  <si>
    <t>Tirolina</t>
  </si>
  <si>
    <t>Pressupost</t>
  </si>
  <si>
    <t>% C.I.</t>
  </si>
  <si>
    <t>Codi</t>
  </si>
  <si>
    <t>Tipus</t>
  </si>
  <si>
    <t>U</t>
  </si>
  <si>
    <t>Resum</t>
  </si>
  <si>
    <t>Quantitat</t>
  </si>
  <si>
    <t>Preu (€)</t>
  </si>
  <si>
    <t>Import (€)</t>
  </si>
  <si>
    <t>FASE 2 TIROLINA</t>
  </si>
  <si>
    <t>Capítol</t>
  </si>
  <si>
    <t>Tirolina</t>
  </si>
  <si>
    <t>01.02</t>
  </si>
  <si>
    <t>Capítol</t>
  </si>
  <si>
    <t>Fase 2</t>
  </si>
  <si>
    <t>01.02.02</t>
  </si>
  <si>
    <t>Capítol</t>
  </si>
  <si>
    <t>01.02.02.02</t>
  </si>
  <si>
    <t>Capítol</t>
  </si>
  <si>
    <t>T1000</t>
  </si>
  <si>
    <t>01.02.02.02.01</t>
  </si>
  <si>
    <t>Capítol</t>
  </si>
  <si>
    <t>Estació Sortida</t>
  </si>
  <si>
    <t>01.02.02.02.01.01</t>
  </si>
  <si>
    <t>Capítol</t>
  </si>
  <si>
    <t>Elements estructurals i funcionals tirolina</t>
  </si>
  <si>
    <t>GY01X101</t>
  </si>
  <si>
    <t>Partida</t>
  </si>
  <si>
    <t>u</t>
  </si>
  <si>
    <t>Tambor d'enrotllament de cable T1000</t>
  </si>
  <si>
    <t>Subministrament i instal·lació de tambor d'enrotllament dels cables de la  T1000, amb sistema de fixació integrat, mitjançant tub SL (soldat longitudinal) EN 10219 acer tipus S355J2H, de Ø610, 3,50 m de longitud i  gruix de paret 12,5mm. 2 mordaçes per fixar els cables, 2  plaques base d'ancoratge i els elements de fixació a la base de formigó. Galvanitzat en calent. Inclou els treballs de descarrega, manipulació i col·locació, així com la maquinaria necessaria.</t>
  </si>
  <si>
    <t>Uts.</t>
  </si>
  <si>
    <t>Llargada</t>
  </si>
  <si>
    <t>Amplada</t>
  </si>
  <si>
    <t>Alçada</t>
  </si>
  <si>
    <t>Parcial</t>
  </si>
  <si>
    <t>Subtotal</t>
  </si>
  <si>
    <t>Subtotal</t>
  </si>
  <si>
    <t>GY01X007</t>
  </si>
  <si>
    <t>Partida</t>
  </si>
  <si>
    <t>u</t>
  </si>
  <si>
    <t>Tòtem suport, perfil tub. SL EN10219 acer S355J2H, de Ø406,4mm, 9,08 m long final, 8 mm gruix paret</t>
  </si>
  <si>
    <t>Subministrament i muntatge de tòtem de suport amb perfil tubular SL (soldat longitudinal) EN 10219 acer tipus S355J2H, de Ø406,4mm,  de 9,08 m de longitud finals i  8mm de gruix de paret (EN 10219), galvanitzat en calent . El tub inclourà sistema antifricció per salvaguardar els cables. El tub anirà encastat a la fonamentació o amb placa d'ancoratge. Inclou els treballs de descarrega, manipulació i col·locació, així com la maquinaria necessaria.</t>
  </si>
  <si>
    <t>Uts.</t>
  </si>
  <si>
    <t>Llargada</t>
  </si>
  <si>
    <t>Amplada</t>
  </si>
  <si>
    <t>Alçada</t>
  </si>
  <si>
    <t>Parcial</t>
  </si>
  <si>
    <t>Subtotal</t>
  </si>
  <si>
    <t>Subtotal</t>
  </si>
  <si>
    <t>GXYZX145</t>
  </si>
  <si>
    <t>Partida</t>
  </si>
  <si>
    <t>m2</t>
  </si>
  <si>
    <t>Xarxa de seguretat de polipropilé sense nusos de 5 mm de gruix i pas de 45x45 mm</t>
  </si>
  <si>
    <t>Xarxa de seguretat de polipropilé sense nusos de 5 mm de gruix i pas de 45x45 mm</t>
  </si>
  <si>
    <t>Uts.</t>
  </si>
  <si>
    <t>Llargada</t>
  </si>
  <si>
    <t>Amplada</t>
  </si>
  <si>
    <t>Alçada</t>
  </si>
  <si>
    <t>Parcial</t>
  </si>
  <si>
    <t>Subtotal</t>
  </si>
  <si>
    <t>Subtotal</t>
  </si>
  <si>
    <t>01.02.02.02.01.01</t>
  </si>
  <si>
    <t>01.02.02.02.01</t>
  </si>
  <si>
    <t>01.02.02.02.02</t>
  </si>
  <si>
    <t>Capítol</t>
  </si>
  <si>
    <t>Estació d'Arribada</t>
  </si>
  <si>
    <t>01.02.02.02.02.01</t>
  </si>
  <si>
    <t>Capítol</t>
  </si>
  <si>
    <t>Elements estructurals i funcionals tirolina</t>
  </si>
  <si>
    <t>GXYZX220</t>
  </si>
  <si>
    <t>Partida</t>
  </si>
  <si>
    <t>u</t>
  </si>
  <si>
    <t>Sistema de fre T1000</t>
  </si>
  <si>
    <t>Subministrament i instal·lació de sistema de fre automàtic redundant amb sistema de fre d’emergencia i protecció d’impacte. El sistema està format per:
-Sistema de frenat automàtic amb dos dispostius zip STOP SPEED amb kit complert complert de muntatge (politges auxiliars, cordino Gorilla o similar, connectors, Brake trolley doble, etc)
-Sistema de fre d'emergència de dos kits de 10 m de molles amb tacs de nylon i element de fixació (inclou 20 m de molles per fer les dues linies) i 2 cilindres de protecció de 300 cm x ø30 cm d’escuma amb lona pvc exterior. 
Funcionament del sistema mitjançant  l’ús del sistema primari Zip Stop com a fre automàtic principal i un sistema accessori secundari que actua com a fre d’emergència capaç d’aturar al participant en cas de que falli el sistema primari. El sistema preveu un amortiment per evitar danys del participant en cas d’impacte amb el cable. 
Instal·lació per un iinstal·lador amb titol d’instal·lador emès pel fabricant del sistema Zip Stop amb experiència mínima de muntatge de 4 equips Zip Stop i almenys un del tipus que s’instal·li (IR, Speed o el normal)</t>
  </si>
  <si>
    <t>Uts.</t>
  </si>
  <si>
    <t>Llargada</t>
  </si>
  <si>
    <t>Amplada</t>
  </si>
  <si>
    <t>Alçada</t>
  </si>
  <si>
    <t>Parcial</t>
  </si>
  <si>
    <t>Subtotal</t>
  </si>
  <si>
    <t>Subtotal</t>
  </si>
  <si>
    <t>GXYZX145</t>
  </si>
  <si>
    <t>Partida</t>
  </si>
  <si>
    <t>m2</t>
  </si>
  <si>
    <t>Xarxa de seguretat de polipropilé sense nusos de 5 mm de gruix i pas de 45x45 mm</t>
  </si>
  <si>
    <t>Xarxa de seguretat de polipropilé sense nusos de 5 mm de gruix i pas de 45x45 mm</t>
  </si>
  <si>
    <t>Uts.</t>
  </si>
  <si>
    <t>Llargada</t>
  </si>
  <si>
    <t>Amplada</t>
  </si>
  <si>
    <t>Alçada</t>
  </si>
  <si>
    <t>Parcial</t>
  </si>
  <si>
    <t>Subtotal</t>
  </si>
  <si>
    <t>Subtotal</t>
  </si>
  <si>
    <t>01.02.02.02.02.01</t>
  </si>
  <si>
    <t>01.02.02.02.02</t>
  </si>
  <si>
    <t>01.02.02.02.03</t>
  </si>
  <si>
    <t>Capítol</t>
  </si>
  <si>
    <t>Elements comuns</t>
  </si>
  <si>
    <t>01.02.02.02.03.01</t>
  </si>
  <si>
    <t>Capítol</t>
  </si>
  <si>
    <t>Cables i accessoris</t>
  </si>
  <si>
    <t>GY01X110</t>
  </si>
  <si>
    <t>Partida</t>
  </si>
  <si>
    <t>m</t>
  </si>
  <si>
    <t>Cable Tirolina Pzip Ø20mm</t>
  </si>
  <si>
    <t>Subministrament i muntatge amb mitjans aeris de cable Tirolina Pzip Ø20mm, 2160 B sZ, galvanitzat, amb càrrega de trencament màxima de 376 kN i un  pes 2,07 kg/m, incloent terminals dels cables i els ancoratges (per la cimentació) acabats per a la seva colocació i el seu tessat.  Inclou tensat ajustaments i proves de funcionament.</t>
  </si>
  <si>
    <t>Uts.</t>
  </si>
  <si>
    <t>Llargada</t>
  </si>
  <si>
    <t>Amplada</t>
  </si>
  <si>
    <t>Alçada</t>
  </si>
  <si>
    <t>Parcial</t>
  </si>
  <si>
    <t>Subtotal</t>
  </si>
  <si>
    <t>Subtotal</t>
  </si>
  <si>
    <t>GY01X310</t>
  </si>
  <si>
    <t>Partida</t>
  </si>
  <si>
    <t>m</t>
  </si>
  <si>
    <t>Cable avifauna 6x36WS+IWRC Ø16</t>
  </si>
  <si>
    <t>Subministrament i muntatge amb mitjans aeris de cable avifauna 6x36WS+IWRC Ø16mm, 2160 B sZ, galvanitzat, amb càrrega de trencament màxima de 179 kN i un pes de 0,81 kg/m, incloent terminals dels cables per a la seva col·locació i els ancoratges (per la cimentació) acabats per a la seva colocació i el seu tessat, i subministrament i muntatge de balises</t>
  </si>
  <si>
    <t>Uts.</t>
  </si>
  <si>
    <t>Llargada</t>
  </si>
  <si>
    <t>Amplada</t>
  </si>
  <si>
    <t>Alçada</t>
  </si>
  <si>
    <t>Parcial</t>
  </si>
  <si>
    <t>Subtotal</t>
  </si>
  <si>
    <t>Subtotal</t>
  </si>
  <si>
    <t>GXYZX130</t>
  </si>
  <si>
    <t>Partida</t>
  </si>
  <si>
    <t>u</t>
  </si>
  <si>
    <t>Equip de descens</t>
  </si>
  <si>
    <t>Equip de descens de tirolina format per: arnés tipus parapent, politja especial, casc tipus escalada, mosquetons d’alumini amb tancament de seguretat i bagues de connexió ancoratge. Inclou els accessoris per el salt en tàndem.</t>
  </si>
  <si>
    <t>GXYZX700</t>
  </si>
  <si>
    <t>Partida</t>
  </si>
  <si>
    <t>u</t>
  </si>
  <si>
    <t>Sistema de solta ràpida</t>
  </si>
  <si>
    <t>Subministrament i instal·lació de sistema de solta ràpida per a descens de participants, de Vertikalist o equivalent</t>
  </si>
  <si>
    <t>Uts.</t>
  </si>
  <si>
    <t>Llargada</t>
  </si>
  <si>
    <t>Amplada</t>
  </si>
  <si>
    <t>Alçada</t>
  </si>
  <si>
    <t>Parcial</t>
  </si>
  <si>
    <t>Subtotal</t>
  </si>
  <si>
    <t>Subtotal</t>
  </si>
  <si>
    <t>ELV1X001</t>
  </si>
  <si>
    <t>Partida</t>
  </si>
  <si>
    <t>u</t>
  </si>
  <si>
    <t>Subministrament i muntatge de plataforma elevadora hidràulica vertical per a cadira de rodes homolog</t>
  </si>
  <si>
    <t>Subministrament i muntatge de plataforma elevadora hidràulica vertical per a cadira de rodes homologada</t>
  </si>
  <si>
    <t>Uts.</t>
  </si>
  <si>
    <t>Llargada</t>
  </si>
  <si>
    <t>Amplada</t>
  </si>
  <si>
    <t>Alçada</t>
  </si>
  <si>
    <t>Parcial</t>
  </si>
  <si>
    <t>Subtotal</t>
  </si>
  <si>
    <t>Plartaforma sortida/plataforma arribada</t>
  </si>
  <si>
    <t>Subtotal</t>
  </si>
  <si>
    <t>01.02.02.02.03.01</t>
  </si>
  <si>
    <t>01.02.02.02.03.02</t>
  </si>
  <si>
    <t>Capítol</t>
  </si>
  <si>
    <t>Instal·lacions auxiliars</t>
  </si>
  <si>
    <t>GXYZX501</t>
  </si>
  <si>
    <t>Partida</t>
  </si>
  <si>
    <t>u</t>
  </si>
  <si>
    <t>Dispositiu de gestió de l'explotació de la tirolina T1000, mitjançant un sistema de sensors per dete</t>
  </si>
  <si>
    <t>Dispositiu de gestió de l'explotació de la tirolina T1000, mitjançant un sistema de sensors per detectar el pas dels saltadors i uns indicadors lluminosos (semàfors) i acústics en les estacions de sortida i arribada amb funcionament amb bateries, a fi i efecte de regular el descens de cada saltador de forma coordinada totalment instal·lat. El preu inclou: 
- Mòdul d'instal·lació per a tirolina de dues línies.
- Kits lluminosos de sortida i arribada
- Caixes estanques
- Sistema de comunicions i control.
- Programació del sistema i formació als operaris
- Bateries</t>
  </si>
  <si>
    <t>GXYZX005</t>
  </si>
  <si>
    <t>Partida</t>
  </si>
  <si>
    <t>u</t>
  </si>
  <si>
    <t>Treballs de revisió i manteniment correctiu o preventiu de la instal·lació, una vegada lliurada al s</t>
  </si>
  <si>
    <t>Treballs de revisió i manteniment correctiu o preventiu de la instal·lació, una vegada lliurada al servei públic, durant l'any de garantia (velocitats de sortida i arribada, ajust de la tensió dels cables, etc.)</t>
  </si>
  <si>
    <t>01.02.02.02.03.02</t>
  </si>
  <si>
    <t>01.02.02.02.03.03</t>
  </si>
  <si>
    <t>Capítol</t>
  </si>
  <si>
    <t>Posada en marxa</t>
  </si>
  <si>
    <t>GXYZX140</t>
  </si>
  <si>
    <t>Partida</t>
  </si>
  <si>
    <t>u</t>
  </si>
  <si>
    <t>Pack posta en marxa de l'atracció i curs de formació</t>
  </si>
  <si>
    <t>Pack posta en marxa de l'atracció i curs de formació format: 
- Assessorament per al disseny de l’operativa d’explotació i aspectes legals (Assegurances, Pla d'emergències i prevenció. Pla de manteniment, Organització administrativa per a l'explotació i la gestió.)
-Curs Formació específica d'operadors i gestors per la Gestió i Explotació de la tirolina. Inclou curs teòric i pràctic i assaig de maniobres de rescat.
- Formació “In company” i seguiment dels treballs d’explotació durant la primera setmana una vegada inaugurada la activitat.
- 7 Equips complets per als monitors/operadors de les instal·lacions 
Aquests cursos han d’estar impartits per formadors que aportin més de tres anys d’experiència treballant en explotacions específiques de Tirolines i impartint aquest tipus de formacions.</t>
  </si>
  <si>
    <t>GXYZX003</t>
  </si>
  <si>
    <t>Partida</t>
  </si>
  <si>
    <t>u</t>
  </si>
  <si>
    <t>Certificació de la tirolina per a la seva posada en marxa en base a la normativa EN 15567-1 específi</t>
  </si>
  <si>
    <t>Certificació de la tirolina per a la seva posada en marxa en base a la normativa EN 15567-1 específica per estructures d'esport i activitats recreatives</t>
  </si>
  <si>
    <t>01.02.02.02.03.03</t>
  </si>
  <si>
    <t>01.02.02.02.03.04</t>
  </si>
  <si>
    <t>Capítol</t>
  </si>
  <si>
    <t>Partides alçades</t>
  </si>
  <si>
    <t>XPA1X650</t>
  </si>
  <si>
    <t>Partida</t>
  </si>
  <si>
    <t>pa</t>
  </si>
  <si>
    <t>Partida alçada a justificar per afeccions no previstes en fase de projecte de l'àmbit de la T1000 du</t>
  </si>
  <si>
    <t>Partida alçada a justificar per afeccions no previstes en fase de projecte de l'àmbit de la T1000 durant l'execució de l'actuació</t>
  </si>
  <si>
    <t>PPPA00SS</t>
  </si>
  <si>
    <t>Partida</t>
  </si>
  <si>
    <t>pa</t>
  </si>
  <si>
    <t>Partida alçada de cobrament íntegre per a l'aplicació de l'Estudi de Seguretat i Salut, segons el se</t>
  </si>
  <si>
    <t>Partida alçada de cobrament íntegre per a l'aplicació de l'Estudi de Seguretat i Salut, segons el seu annex. El contractista desenvoluparà un Pla de Seguretat i Salut en base i com ampliació, a la seva realitat d'execució, de l'Estudi de Seguretat.</t>
  </si>
  <si>
    <t>01.02.02.02.03.04</t>
  </si>
  <si>
    <t>01.02.02.02.03</t>
  </si>
  <si>
    <t>01.02.02.02</t>
  </si>
  <si>
    <t>01.02.02</t>
  </si>
  <si>
    <t>01.02</t>
  </si>
  <si>
    <t>FASE 2 TIROLINA</t>
  </si>
  <si>
    <t>Fase 2: Elements Funcionals Tirolina 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</si>
</sst>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2"/>
      <color rgb="FF000000"/>
      <name val="Verdana"/>
      <family val="2"/>
    </font>
    <font>
      <b/>
      <sz val="9.9499999999999993"/>
      <color rgb="FF000000"/>
      <name val="Arial"/>
      <family val="2"/>
    </font>
    <font>
      <sz val="8"/>
      <color rgb="FF000000"/>
      <name val="Arial"/>
      <family val="2"/>
    </font>
    <font>
      <b/>
      <sz val="9"/>
      <color rgb="FF000000"/>
      <name val="Arial"/>
      <family val="2"/>
    </font>
    <font>
      <b/>
      <sz val="8"/>
      <color rgb="FF000000"/>
      <name val="Arial"/>
      <family val="2"/>
    </font>
    <font>
      <sz val="8"/>
      <color rgb="FF808080"/>
      <name val="Arial"/>
      <family val="2"/>
    </font>
    <font>
      <sz val="8"/>
      <color rgb="FFDFFFBF"/>
      <name val="Arial"/>
      <family val="2"/>
    </font>
  </fonts>
  <fills count="10">
    <fill>
      <patternFill patternType="none"/>
    </fill>
    <fill>
      <patternFill patternType="gray125"/>
    </fill>
    <fill>
      <patternFill patternType="solid">
        <fgColor rgb="FFDFFFBF"/>
      </patternFill>
    </fill>
    <fill>
      <patternFill patternType="solid">
        <fgColor rgb="FF269900"/>
      </patternFill>
    </fill>
    <fill>
      <patternFill patternType="solid">
        <fgColor rgb="FF3FB219"/>
      </patternFill>
    </fill>
    <fill>
      <patternFill patternType="solid">
        <fgColor rgb="FF58CB32"/>
      </patternFill>
    </fill>
    <fill>
      <patternFill patternType="solid">
        <fgColor rgb="FF71E44B"/>
      </patternFill>
    </fill>
    <fill>
      <patternFill patternType="solid">
        <fgColor rgb="FF8AFD64"/>
      </patternFill>
    </fill>
    <fill>
      <patternFill patternType="solid">
        <fgColor rgb="FFA3FF7D"/>
      </patternFill>
    </fill>
    <fill>
      <patternFill patternType="solid">
        <fgColor rgb="FFDFFFBF"/>
        <bgColor indexed="64"/>
      </patternFill>
    </fill>
  </fills>
  <borders count="6">
    <border>
      <left/>
      <right/>
      <top/>
      <bottom/>
      <diagonal/>
    </border>
    <border>
      <left/>
      <right/>
      <top/>
      <bottom style="thin">
        <color rgb="FF000000"/>
      </bottom>
      <diagonal/>
    </border>
    <border>
      <left/>
      <right/>
      <top style="thin">
        <color rgb="FF000000"/>
      </top>
      <bottom/>
      <diagonal/>
    </border>
    <border>
      <left/>
      <right/>
      <top/>
      <bottom style="thin">
        <color rgb="FF808080"/>
      </bottom>
      <diagonal/>
    </border>
    <border>
      <left/>
      <right/>
      <top style="thin">
        <color rgb="FF808080"/>
      </top>
      <bottom/>
      <diagonal/>
    </border>
    <border>
      <left/>
      <right/>
      <top style="thin">
        <color rgb="FF000000"/>
      </top>
      <bottom style="thin">
        <color rgb="FF000000"/>
      </bottom>
      <diagonal/>
    </border>
  </borders>
  <cellStyleXfs count="1">
    <xf numFmtId="0" fontId="0" fillId="0" borderId="0"/>
  </cellStyleXfs>
  <cellXfs count="77">
    <xf numFmtId="0" fontId="0" fillId="0" borderId="0" xfId="0" applyAlignment="1">
      <alignment horizontal="left" vertical="center"/>
    </xf>
    <xf numFmtId="0" fontId="1" fillId="2" borderId="0" xfId="0" applyFont="1" applyFill="1" applyAlignment="1">
      <alignment horizontal="right" vertical="top" wrapText="1"/>
    </xf>
    <xf numFmtId="0" fontId="0" fillId="2" borderId="0" xfId="0" applyFill="1" applyAlignment="1">
      <alignment horizontal="left" vertical="top" wrapText="1"/>
    </xf>
    <xf numFmtId="0" fontId="2" fillId="0" borderId="0" xfId="0" applyFont="1" applyAlignment="1">
      <alignment horizontal="left" vertical="top" wrapText="1"/>
    </xf>
    <xf numFmtId="0" fontId="3"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3" fillId="2" borderId="1" xfId="0" applyFont="1" applyFill="1" applyBorder="1" applyAlignment="1">
      <alignment horizontal="right" vertical="top" wrapText="1"/>
    </xf>
    <xf numFmtId="0" fontId="4" fillId="0" borderId="0" xfId="0" applyFont="1" applyAlignment="1">
      <alignment horizontal="left" vertical="top" wrapText="1"/>
    </xf>
    <xf numFmtId="0" fontId="4" fillId="3" borderId="2" xfId="0" applyFont="1" applyFill="1" applyBorder="1" applyAlignment="1">
      <alignment horizontal="left" vertical="top" wrapText="1"/>
    </xf>
    <xf numFmtId="0" fontId="0" fillId="3" borderId="2" xfId="0" applyFill="1" applyBorder="1" applyAlignment="1">
      <alignment horizontal="left" vertical="top" wrapText="1"/>
    </xf>
    <xf numFmtId="4" fontId="4" fillId="3" borderId="2" xfId="0" applyNumberFormat="1" applyFont="1" applyFill="1" applyBorder="1" applyAlignment="1">
      <alignment horizontal="right" vertical="top" wrapText="1"/>
    </xf>
    <xf numFmtId="0" fontId="4" fillId="4" borderId="0" xfId="0" applyFont="1" applyFill="1" applyAlignment="1">
      <alignment horizontal="left" vertical="top" wrapText="1"/>
    </xf>
    <xf numFmtId="0" fontId="0" fillId="4" borderId="0" xfId="0" applyFill="1" applyAlignment="1">
      <alignment horizontal="left" vertical="top" wrapText="1"/>
    </xf>
    <xf numFmtId="4" fontId="4" fillId="4" borderId="0" xfId="0" applyNumberFormat="1" applyFont="1" applyFill="1" applyAlignment="1">
      <alignment horizontal="right" vertical="top" wrapText="1"/>
    </xf>
    <xf numFmtId="0" fontId="4" fillId="5" borderId="0" xfId="0" applyFont="1" applyFill="1" applyAlignment="1">
      <alignment horizontal="left" vertical="top" wrapText="1"/>
    </xf>
    <xf numFmtId="0" fontId="0" fillId="5" borderId="0" xfId="0" applyFill="1" applyAlignment="1">
      <alignment horizontal="left" vertical="top" wrapText="1"/>
    </xf>
    <xf numFmtId="4" fontId="4" fillId="5" borderId="0" xfId="0" applyNumberFormat="1" applyFont="1" applyFill="1" applyAlignment="1">
      <alignment horizontal="right" vertical="top" wrapText="1"/>
    </xf>
    <xf numFmtId="0" fontId="4" fillId="6" borderId="0" xfId="0" applyFont="1" applyFill="1" applyAlignment="1">
      <alignment horizontal="left" vertical="top" wrapText="1"/>
    </xf>
    <xf numFmtId="0" fontId="0" fillId="6" borderId="0" xfId="0" applyFill="1" applyAlignment="1">
      <alignment horizontal="left" vertical="top" wrapText="1"/>
    </xf>
    <xf numFmtId="4" fontId="4" fillId="6" borderId="0" xfId="0" applyNumberFormat="1" applyFont="1" applyFill="1" applyAlignment="1">
      <alignment horizontal="right" vertical="top" wrapText="1"/>
    </xf>
    <xf numFmtId="0" fontId="4" fillId="7" borderId="0" xfId="0" applyFont="1" applyFill="1" applyAlignment="1">
      <alignment horizontal="left" vertical="top" wrapText="1"/>
    </xf>
    <xf numFmtId="0" fontId="0" fillId="7" borderId="0" xfId="0" applyFill="1" applyAlignment="1">
      <alignment horizontal="left" vertical="top" wrapText="1"/>
    </xf>
    <xf numFmtId="4" fontId="4" fillId="7" borderId="0" xfId="0" applyNumberFormat="1" applyFont="1" applyFill="1" applyAlignment="1">
      <alignment horizontal="right" vertical="top" wrapText="1"/>
    </xf>
    <xf numFmtId="0" fontId="4" fillId="8" borderId="0" xfId="0" applyFont="1" applyFill="1" applyAlignment="1">
      <alignment horizontal="left" vertical="top" wrapText="1"/>
    </xf>
    <xf numFmtId="0" fontId="0" fillId="8" borderId="0" xfId="0" applyFill="1" applyAlignment="1">
      <alignment horizontal="left" vertical="top" wrapText="1"/>
    </xf>
    <xf numFmtId="4" fontId="4" fillId="8" borderId="0" xfId="0" applyNumberFormat="1" applyFont="1" applyFill="1" applyAlignment="1">
      <alignment horizontal="right" vertical="top" wrapText="1"/>
    </xf>
    <xf numFmtId="164" fontId="2" fillId="0" borderId="0" xfId="0" applyNumberFormat="1" applyFont="1" applyAlignment="1">
      <alignment horizontal="right" vertical="top" wrapText="1"/>
    </xf>
    <xf numFmtId="4" fontId="2" fillId="0" borderId="0" xfId="0" applyNumberFormat="1" applyFont="1" applyAlignment="1">
      <alignment horizontal="right" vertical="top" wrapText="1"/>
    </xf>
    <xf numFmtId="0" fontId="0" fillId="0" borderId="0" xfId="0" applyAlignment="1">
      <alignment horizontal="center" vertical="center" wrapText="1"/>
    </xf>
    <xf numFmtId="0" fontId="5" fillId="0" borderId="3" xfId="0" applyFont="1" applyBorder="1" applyAlignment="1">
      <alignment horizontal="left" vertical="top" wrapText="1"/>
    </xf>
    <xf numFmtId="0" fontId="5" fillId="0" borderId="3" xfId="0" applyFont="1" applyBorder="1" applyAlignment="1">
      <alignment horizontal="right" vertical="top" wrapText="1"/>
    </xf>
    <xf numFmtId="0" fontId="5" fillId="0" borderId="0" xfId="0" applyFont="1" applyAlignment="1">
      <alignment horizontal="left" vertical="top" wrapText="1"/>
    </xf>
    <xf numFmtId="0" fontId="2" fillId="0" borderId="4" xfId="0" applyFont="1" applyBorder="1" applyAlignment="1">
      <alignment horizontal="left" vertical="top" wrapText="1"/>
    </xf>
    <xf numFmtId="164" fontId="2" fillId="0" borderId="4" xfId="0" applyNumberFormat="1" applyFont="1" applyBorder="1" applyAlignment="1">
      <alignment horizontal="right" vertical="top" wrapText="1"/>
    </xf>
    <xf numFmtId="164" fontId="5" fillId="0" borderId="0" xfId="0" applyNumberFormat="1" applyFont="1" applyAlignment="1">
      <alignment horizontal="right" vertical="top" wrapText="1"/>
    </xf>
    <xf numFmtId="164" fontId="5" fillId="0" borderId="4" xfId="0" applyNumberFormat="1" applyFont="1" applyBorder="1" applyAlignment="1">
      <alignment horizontal="right" vertical="top"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4" fillId="8" borderId="1" xfId="0" applyFont="1" applyFill="1" applyBorder="1" applyAlignment="1">
      <alignment horizontal="left" vertical="top" wrapText="1"/>
    </xf>
    <xf numFmtId="0" fontId="0" fillId="8" borderId="1" xfId="0" applyFill="1" applyBorder="1" applyAlignment="1">
      <alignment horizontal="left" vertical="top" wrapText="1"/>
    </xf>
    <xf numFmtId="4" fontId="4" fillId="8" borderId="1" xfId="0" applyNumberFormat="1" applyFont="1" applyFill="1" applyBorder="1" applyAlignment="1">
      <alignment horizontal="right" vertical="top" wrapText="1"/>
    </xf>
    <xf numFmtId="0" fontId="0" fillId="0" borderId="5" xfId="0" applyBorder="1" applyAlignment="1">
      <alignment horizontal="center" vertical="center" wrapText="1"/>
    </xf>
    <xf numFmtId="0" fontId="4" fillId="7" borderId="5" xfId="0" applyFont="1" applyFill="1" applyBorder="1" applyAlignment="1">
      <alignment horizontal="left" vertical="top" wrapText="1"/>
    </xf>
    <xf numFmtId="0" fontId="0" fillId="7" borderId="5" xfId="0" applyFill="1" applyBorder="1" applyAlignment="1">
      <alignment horizontal="left" vertical="top" wrapText="1"/>
    </xf>
    <xf numFmtId="4" fontId="4" fillId="7" borderId="5" xfId="0" applyNumberFormat="1" applyFont="1" applyFill="1" applyBorder="1" applyAlignment="1">
      <alignment horizontal="right" vertical="top" wrapText="1"/>
    </xf>
    <xf numFmtId="0" fontId="4" fillId="7" borderId="2" xfId="0" applyFont="1" applyFill="1" applyBorder="1" applyAlignment="1">
      <alignment horizontal="left" vertical="top" wrapText="1"/>
    </xf>
    <xf numFmtId="0" fontId="0" fillId="7" borderId="2" xfId="0" applyFill="1" applyBorder="1" applyAlignment="1">
      <alignment horizontal="left" vertical="top" wrapText="1"/>
    </xf>
    <xf numFmtId="4" fontId="4" fillId="7" borderId="2" xfId="0" applyNumberFormat="1" applyFont="1" applyFill="1" applyBorder="1" applyAlignment="1">
      <alignment horizontal="right" vertical="top" wrapText="1"/>
    </xf>
    <xf numFmtId="0" fontId="4" fillId="8" borderId="2" xfId="0" applyFont="1" applyFill="1" applyBorder="1" applyAlignment="1">
      <alignment horizontal="left" vertical="top" wrapText="1"/>
    </xf>
    <xf numFmtId="0" fontId="0" fillId="8" borderId="2" xfId="0" applyFill="1" applyBorder="1" applyAlignment="1">
      <alignment horizontal="left" vertical="top" wrapText="1"/>
    </xf>
    <xf numFmtId="4" fontId="4" fillId="8" borderId="2" xfId="0" applyNumberFormat="1" applyFont="1" applyFill="1" applyBorder="1" applyAlignment="1">
      <alignment horizontal="right" vertical="top" wrapText="1"/>
    </xf>
    <xf numFmtId="0" fontId="4" fillId="6" borderId="5" xfId="0" applyFont="1" applyFill="1" applyBorder="1" applyAlignment="1">
      <alignment horizontal="left" vertical="top" wrapText="1"/>
    </xf>
    <xf numFmtId="0" fontId="0" fillId="6" borderId="5" xfId="0" applyFill="1" applyBorder="1" applyAlignment="1">
      <alignment horizontal="left" vertical="top" wrapText="1"/>
    </xf>
    <xf numFmtId="4" fontId="4" fillId="6" borderId="5" xfId="0" applyNumberFormat="1" applyFont="1" applyFill="1" applyBorder="1" applyAlignment="1">
      <alignment horizontal="right" vertical="top" wrapText="1"/>
    </xf>
    <xf numFmtId="0" fontId="4" fillId="5" borderId="5" xfId="0" applyFont="1" applyFill="1" applyBorder="1" applyAlignment="1">
      <alignment horizontal="left" vertical="top" wrapText="1"/>
    </xf>
    <xf numFmtId="0" fontId="0" fillId="5" borderId="5" xfId="0" applyFill="1" applyBorder="1" applyAlignment="1">
      <alignment horizontal="left" vertical="top" wrapText="1"/>
    </xf>
    <xf numFmtId="4" fontId="4" fillId="5" borderId="5" xfId="0" applyNumberFormat="1" applyFont="1" applyFill="1" applyBorder="1" applyAlignment="1">
      <alignment horizontal="right" vertical="top" wrapText="1"/>
    </xf>
    <xf numFmtId="0" fontId="4" fillId="4" borderId="5" xfId="0" applyFont="1" applyFill="1" applyBorder="1" applyAlignment="1">
      <alignment horizontal="left" vertical="top" wrapText="1"/>
    </xf>
    <xf numFmtId="0" fontId="0" fillId="4" borderId="5" xfId="0" applyFill="1" applyBorder="1" applyAlignment="1">
      <alignment horizontal="left" vertical="top" wrapText="1"/>
    </xf>
    <xf numFmtId="4" fontId="4" fillId="4" borderId="5" xfId="0" applyNumberFormat="1" applyFont="1" applyFill="1" applyBorder="1" applyAlignment="1">
      <alignment horizontal="right" vertical="top" wrapText="1"/>
    </xf>
    <xf numFmtId="0" fontId="4" fillId="3" borderId="5" xfId="0" applyFont="1" applyFill="1" applyBorder="1" applyAlignment="1">
      <alignment horizontal="left" vertical="top" wrapText="1"/>
    </xf>
    <xf numFmtId="0" fontId="0" fillId="3" borderId="5" xfId="0" applyFill="1" applyBorder="1" applyAlignment="1">
      <alignment horizontal="left" vertical="top" wrapText="1"/>
    </xf>
    <xf numFmtId="4" fontId="4" fillId="3" borderId="5" xfId="0" applyNumberFormat="1" applyFont="1" applyFill="1" applyBorder="1" applyAlignment="1">
      <alignment horizontal="right" vertical="top" wrapText="1"/>
    </xf>
    <xf numFmtId="0" fontId="0" fillId="9" borderId="0" xfId="0" applyFill="1" applyAlignment="1">
      <alignment horizontal="left" vertical="top" wrapText="1"/>
    </xf>
    <xf numFmtId="0" fontId="6" fillId="2" borderId="0" xfId="0" applyFont="1" applyFill="1" applyAlignment="1">
      <alignment horizontal="right" vertical="top" wrapText="1"/>
    </xf>
    <xf numFmtId="0" fontId="6" fillId="2" borderId="0" xfId="0" applyFont="1" applyFill="1" applyAlignment="1">
      <alignment horizontal="left" vertical="top" wrapText="1"/>
    </xf>
    <xf numFmtId="4" fontId="2" fillId="0" borderId="0" xfId="0" applyNumberFormat="1" applyFont="1" applyAlignment="1" applyProtection="1">
      <alignment horizontal="right" vertical="top" wrapText="1"/>
      <protection locked="0"/>
    </xf>
    <xf numFmtId="0" fontId="1" fillId="2" borderId="0" xfId="0" applyFont="1" applyFill="1" applyAlignment="1">
      <alignment horizontal="left" vertical="top" wrapText="1"/>
    </xf>
    <xf numFmtId="0" fontId="4" fillId="3" borderId="2" xfId="0" applyFont="1" applyFill="1" applyBorder="1" applyAlignment="1">
      <alignment horizontal="justify" vertical="top" wrapText="1"/>
    </xf>
    <xf numFmtId="0" fontId="4" fillId="4" borderId="0" xfId="0" applyFont="1" applyFill="1" applyAlignment="1">
      <alignment horizontal="justify" vertical="top" wrapText="1"/>
    </xf>
    <xf numFmtId="0" fontId="4" fillId="5" borderId="0" xfId="0" applyFont="1" applyFill="1" applyAlignment="1">
      <alignment horizontal="justify" vertical="top" wrapText="1"/>
    </xf>
    <xf numFmtId="0" fontId="4" fillId="6" borderId="0" xfId="0" applyFont="1" applyFill="1" applyAlignment="1">
      <alignment horizontal="justify" vertical="top" wrapText="1"/>
    </xf>
    <xf numFmtId="0" fontId="4" fillId="7" borderId="0" xfId="0" applyFont="1" applyFill="1" applyAlignment="1">
      <alignment horizontal="justify" vertical="top" wrapText="1"/>
    </xf>
    <xf numFmtId="0" fontId="4" fillId="8" borderId="0" xfId="0" applyFont="1" applyFill="1" applyAlignment="1">
      <alignment horizontal="justify" vertical="top" wrapText="1"/>
    </xf>
    <xf numFmtId="0" fontId="2" fillId="0" borderId="0" xfId="0" applyFont="1" applyAlignment="1">
      <alignment horizontal="justify" vertical="top" wrapText="1"/>
    </xf>
    <xf numFmtId="0" fontId="4" fillId="7" borderId="2" xfId="0" applyFont="1" applyFill="1" applyBorder="1" applyAlignment="1">
      <alignment horizontal="justify" vertical="top" wrapText="1"/>
    </xf>
    <xf numFmtId="0" fontId="4" fillId="8" borderId="2" xfId="0" applyFont="1" applyFill="1" applyBorder="1" applyAlignment="1">
      <alignment horizontal="justify" vertical="top" wrapText="1"/>
    </xf>
  </cellXfs>
  <cellStyles count="1">
    <cellStyle name="Normal" xfId="0" builtinId="0"/>
  </cellStyles>
  <dxfs count="0"/>
  <tableStyles count="0" defaultTableStyle="TableStyleMedium9" defaultPivotStyle="PivotStyleLight16"/>
  <colors>
    <mruColors>
      <color rgb="FFDFF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8"/>
  <sheetViews>
    <sheetView tabSelected="1" view="pageLayout" topLeftCell="A62" workbookViewId="0">
      <selection activeCell="L10" sqref="L10"/>
    </sheetView>
  </sheetViews>
  <sheetFormatPr baseColWidth="10" defaultColWidth="11.19921875" defaultRowHeight="14.65" x14ac:dyDescent="0.35"/>
  <cols>
    <col min="1" max="1" width="7.3984375" customWidth="1"/>
    <col min="2" max="2" width="6.59765625" customWidth="1"/>
    <col min="3" max="3" width="3.09765625" customWidth="1"/>
    <col min="4" max="4" width="17.69921875" customWidth="1"/>
    <col min="5" max="5" width="10.296875" customWidth="1"/>
    <col min="6" max="7" width="5.59765625" customWidth="1"/>
    <col min="8" max="8" width="5.69921875" customWidth="1"/>
    <col min="9" max="9" width="4.8984375" customWidth="1"/>
    <col min="10" max="10" width="6.19921875" customWidth="1"/>
    <col min="11" max="11" width="8.19921875" customWidth="1"/>
    <col min="12" max="12" width="8.09765625" customWidth="1"/>
    <col min="13" max="13" width="8.19921875" customWidth="1"/>
  </cols>
  <sheetData>
    <row r="1" spans="1:13" ht="17.850000000000001" customHeight="1" thickBot="1" x14ac:dyDescent="0.4">
      <c r="A1" s="1" t="s">
        <v>0</v>
      </c>
      <c r="B1" s="67" t="s">
        <v>1</v>
      </c>
      <c r="C1" s="67"/>
      <c r="D1" s="67"/>
      <c r="E1" s="67"/>
      <c r="F1" s="67"/>
      <c r="G1" s="67"/>
      <c r="H1" s="67"/>
      <c r="I1" s="67"/>
      <c r="J1" s="67"/>
      <c r="K1" s="67"/>
      <c r="L1" s="67"/>
      <c r="M1" s="67"/>
    </row>
    <row r="2" spans="1:13" ht="17.850000000000001" customHeight="1" thickBot="1" x14ac:dyDescent="0.4">
      <c r="A2" s="67" t="s">
        <v>2</v>
      </c>
      <c r="B2" s="67"/>
      <c r="C2" s="67"/>
      <c r="D2" s="2"/>
      <c r="E2" s="2"/>
      <c r="F2" s="2"/>
      <c r="G2" s="2"/>
      <c r="H2" s="2"/>
      <c r="I2" s="2"/>
      <c r="J2" s="2"/>
      <c r="K2" s="63"/>
      <c r="L2" s="64" t="s">
        <v>3</v>
      </c>
      <c r="M2" s="65">
        <v>24.88</v>
      </c>
    </row>
    <row r="3" spans="1:13" ht="16.7" customHeight="1" thickBot="1" x14ac:dyDescent="0.4">
      <c r="A3" s="4" t="s">
        <v>4</v>
      </c>
      <c r="B3" s="4" t="s">
        <v>5</v>
      </c>
      <c r="C3" s="4" t="s">
        <v>6</v>
      </c>
      <c r="D3" s="4" t="s">
        <v>7</v>
      </c>
      <c r="E3" s="5"/>
      <c r="F3" s="5"/>
      <c r="G3" s="5"/>
      <c r="H3" s="5"/>
      <c r="I3" s="5"/>
      <c r="J3" s="5"/>
      <c r="K3" s="6" t="s">
        <v>8</v>
      </c>
      <c r="L3" s="6" t="s">
        <v>9</v>
      </c>
      <c r="M3" s="6" t="s">
        <v>10</v>
      </c>
    </row>
    <row r="4" spans="1:13" ht="25.15" customHeight="1" thickBot="1" x14ac:dyDescent="0.4">
      <c r="A4" s="8" t="s">
        <v>11</v>
      </c>
      <c r="B4" s="8" t="s">
        <v>12</v>
      </c>
      <c r="C4" s="9"/>
      <c r="D4" s="68" t="s">
        <v>13</v>
      </c>
      <c r="E4" s="68"/>
      <c r="F4" s="68"/>
      <c r="G4" s="68"/>
      <c r="H4" s="68"/>
      <c r="I4" s="68"/>
      <c r="J4" s="68"/>
      <c r="K4" s="9"/>
      <c r="L4" s="10">
        <f>L88</f>
        <v>214964.93</v>
      </c>
      <c r="M4" s="10">
        <f t="shared" ref="M4:M9" si="0">ROUND(L4,2)</f>
        <v>214964.93</v>
      </c>
    </row>
    <row r="5" spans="1:13" ht="15.4" customHeight="1" thickBot="1" x14ac:dyDescent="0.4">
      <c r="A5" s="11" t="s">
        <v>14</v>
      </c>
      <c r="B5" s="11" t="s">
        <v>15</v>
      </c>
      <c r="C5" s="12"/>
      <c r="D5" s="69" t="s">
        <v>16</v>
      </c>
      <c r="E5" s="69"/>
      <c r="F5" s="69"/>
      <c r="G5" s="69"/>
      <c r="H5" s="69"/>
      <c r="I5" s="69"/>
      <c r="J5" s="69"/>
      <c r="K5" s="12"/>
      <c r="L5" s="13">
        <f>L87</f>
        <v>214964.93</v>
      </c>
      <c r="M5" s="13">
        <f t="shared" si="0"/>
        <v>214964.93</v>
      </c>
    </row>
    <row r="6" spans="1:13" ht="15.4" customHeight="1" thickBot="1" x14ac:dyDescent="0.4">
      <c r="A6" s="14" t="s">
        <v>17</v>
      </c>
      <c r="B6" s="14" t="s">
        <v>18</v>
      </c>
      <c r="C6" s="15"/>
      <c r="D6" s="70" t="s">
        <v>206</v>
      </c>
      <c r="E6" s="70"/>
      <c r="F6" s="70"/>
      <c r="G6" s="70"/>
      <c r="H6" s="70"/>
      <c r="I6" s="70"/>
      <c r="J6" s="70"/>
      <c r="K6" s="15"/>
      <c r="L6" s="16">
        <f>L86</f>
        <v>214964.93</v>
      </c>
      <c r="M6" s="16">
        <f t="shared" si="0"/>
        <v>214964.93</v>
      </c>
    </row>
    <row r="7" spans="1:13" ht="15.4" customHeight="1" thickBot="1" x14ac:dyDescent="0.4">
      <c r="A7" s="17" t="s">
        <v>19</v>
      </c>
      <c r="B7" s="17" t="s">
        <v>20</v>
      </c>
      <c r="C7" s="18"/>
      <c r="D7" s="71" t="s">
        <v>21</v>
      </c>
      <c r="E7" s="71"/>
      <c r="F7" s="71"/>
      <c r="G7" s="71"/>
      <c r="H7" s="71"/>
      <c r="I7" s="71"/>
      <c r="J7" s="71"/>
      <c r="K7" s="18"/>
      <c r="L7" s="19">
        <f>L85</f>
        <v>214964.93</v>
      </c>
      <c r="M7" s="19">
        <f t="shared" si="0"/>
        <v>214964.93</v>
      </c>
    </row>
    <row r="8" spans="1:13" ht="15.4" customHeight="1" thickBot="1" x14ac:dyDescent="0.4">
      <c r="A8" s="20" t="s">
        <v>22</v>
      </c>
      <c r="B8" s="20" t="s">
        <v>23</v>
      </c>
      <c r="C8" s="21"/>
      <c r="D8" s="72" t="s">
        <v>24</v>
      </c>
      <c r="E8" s="72"/>
      <c r="F8" s="72"/>
      <c r="G8" s="72"/>
      <c r="H8" s="72"/>
      <c r="I8" s="72"/>
      <c r="J8" s="72"/>
      <c r="K8" s="21"/>
      <c r="L8" s="22">
        <f>L26</f>
        <v>27410.86</v>
      </c>
      <c r="M8" s="22">
        <f t="shared" si="0"/>
        <v>27410.86</v>
      </c>
    </row>
    <row r="9" spans="1:13" ht="25.15" customHeight="1" thickBot="1" x14ac:dyDescent="0.4">
      <c r="A9" s="23" t="s">
        <v>25</v>
      </c>
      <c r="B9" s="23" t="s">
        <v>26</v>
      </c>
      <c r="C9" s="24"/>
      <c r="D9" s="73" t="s">
        <v>27</v>
      </c>
      <c r="E9" s="73"/>
      <c r="F9" s="73"/>
      <c r="G9" s="73"/>
      <c r="H9" s="73"/>
      <c r="I9" s="73"/>
      <c r="J9" s="73"/>
      <c r="K9" s="24"/>
      <c r="L9" s="25">
        <f>L25</f>
        <v>27410.859999999997</v>
      </c>
      <c r="M9" s="25">
        <f t="shared" si="0"/>
        <v>27410.86</v>
      </c>
    </row>
    <row r="10" spans="1:13" ht="15.4" customHeight="1" thickBot="1" x14ac:dyDescent="0.4">
      <c r="A10" s="7" t="s">
        <v>28</v>
      </c>
      <c r="B10" s="3" t="s">
        <v>29</v>
      </c>
      <c r="C10" s="3" t="s">
        <v>30</v>
      </c>
      <c r="D10" s="74" t="s">
        <v>31</v>
      </c>
      <c r="E10" s="74"/>
      <c r="F10" s="74"/>
      <c r="G10" s="74"/>
      <c r="H10" s="74"/>
      <c r="I10" s="74"/>
      <c r="J10" s="74"/>
      <c r="K10" s="26">
        <f>SUM(K13:K14)</f>
        <v>1</v>
      </c>
      <c r="L10" s="66">
        <f>ROUND(6022.9*(1+M2/100),2)</f>
        <v>7521.4</v>
      </c>
      <c r="M10" s="27">
        <f>ROUND(K10*L10,2)</f>
        <v>7521.4</v>
      </c>
    </row>
    <row r="11" spans="1:13" ht="30.6" customHeight="1" thickBot="1" x14ac:dyDescent="0.4">
      <c r="A11" s="28"/>
      <c r="B11" s="28"/>
      <c r="C11" s="28"/>
      <c r="D11" s="74" t="s">
        <v>32</v>
      </c>
      <c r="E11" s="74"/>
      <c r="F11" s="74"/>
      <c r="G11" s="74"/>
      <c r="H11" s="74"/>
      <c r="I11" s="74"/>
      <c r="J11" s="74"/>
      <c r="K11" s="74"/>
      <c r="L11" s="74"/>
      <c r="M11" s="74"/>
    </row>
    <row r="12" spans="1:13" ht="15.2" customHeight="1" thickBot="1" x14ac:dyDescent="0.4">
      <c r="A12" s="28"/>
      <c r="B12" s="28"/>
      <c r="C12" s="28"/>
      <c r="D12" s="28"/>
      <c r="E12" s="29"/>
      <c r="F12" s="30" t="s">
        <v>33</v>
      </c>
      <c r="G12" s="30" t="s">
        <v>34</v>
      </c>
      <c r="H12" s="30" t="s">
        <v>35</v>
      </c>
      <c r="I12" s="30" t="s">
        <v>36</v>
      </c>
      <c r="J12" s="30" t="s">
        <v>37</v>
      </c>
      <c r="K12" s="30" t="s">
        <v>38</v>
      </c>
      <c r="L12" s="28"/>
      <c r="M12" s="28"/>
    </row>
    <row r="13" spans="1:13" ht="15.2" customHeight="1" thickBot="1" x14ac:dyDescent="0.4">
      <c r="A13" s="28"/>
      <c r="B13" s="28"/>
      <c r="C13" s="28"/>
      <c r="D13" s="31"/>
      <c r="E13" s="32"/>
      <c r="F13" s="33">
        <v>1</v>
      </c>
      <c r="G13" s="33"/>
      <c r="H13" s="33"/>
      <c r="I13" s="33"/>
      <c r="J13" s="35">
        <f>ROUND(F13,3)</f>
        <v>1</v>
      </c>
      <c r="K13" s="36"/>
      <c r="L13" s="28"/>
      <c r="M13" s="28"/>
    </row>
    <row r="14" spans="1:13" ht="15.2" customHeight="1" thickBot="1" x14ac:dyDescent="0.4">
      <c r="A14" s="28"/>
      <c r="B14" s="28"/>
      <c r="C14" s="28"/>
      <c r="D14" s="31"/>
      <c r="E14" s="3" t="s">
        <v>39</v>
      </c>
      <c r="F14" s="26"/>
      <c r="G14" s="26"/>
      <c r="H14" s="26"/>
      <c r="I14" s="26"/>
      <c r="J14" s="34">
        <f>SUM(J13:J13)</f>
        <v>1</v>
      </c>
      <c r="K14" s="26">
        <f>ROUND(J14,3)</f>
        <v>1</v>
      </c>
      <c r="L14" s="28"/>
      <c r="M14" s="28"/>
    </row>
    <row r="15" spans="1:13" ht="15.4" customHeight="1" thickBot="1" x14ac:dyDescent="0.4">
      <c r="A15" s="7" t="s">
        <v>40</v>
      </c>
      <c r="B15" s="3" t="s">
        <v>41</v>
      </c>
      <c r="C15" s="3" t="s">
        <v>42</v>
      </c>
      <c r="D15" s="74" t="s">
        <v>43</v>
      </c>
      <c r="E15" s="74"/>
      <c r="F15" s="74"/>
      <c r="G15" s="74"/>
      <c r="H15" s="74"/>
      <c r="I15" s="74"/>
      <c r="J15" s="74"/>
      <c r="K15" s="26">
        <f>SUM(K18:K19)</f>
        <v>2</v>
      </c>
      <c r="L15" s="66">
        <f>ROUND(7669.24*(1+M2/100),2)</f>
        <v>9577.35</v>
      </c>
      <c r="M15" s="27">
        <f>ROUND(K15*L15,2)</f>
        <v>19154.7</v>
      </c>
    </row>
    <row r="16" spans="1:13" ht="30.6" customHeight="1" thickBot="1" x14ac:dyDescent="0.4">
      <c r="A16" s="28"/>
      <c r="B16" s="28"/>
      <c r="C16" s="28"/>
      <c r="D16" s="74" t="s">
        <v>44</v>
      </c>
      <c r="E16" s="74"/>
      <c r="F16" s="74"/>
      <c r="G16" s="74"/>
      <c r="H16" s="74"/>
      <c r="I16" s="74"/>
      <c r="J16" s="74"/>
      <c r="K16" s="74"/>
      <c r="L16" s="74"/>
      <c r="M16" s="74"/>
    </row>
    <row r="17" spans="1:13" ht="15.2" customHeight="1" thickBot="1" x14ac:dyDescent="0.4">
      <c r="A17" s="28"/>
      <c r="B17" s="28"/>
      <c r="C17" s="28"/>
      <c r="D17" s="28"/>
      <c r="E17" s="29"/>
      <c r="F17" s="30" t="s">
        <v>45</v>
      </c>
      <c r="G17" s="30" t="s">
        <v>46</v>
      </c>
      <c r="H17" s="30" t="s">
        <v>47</v>
      </c>
      <c r="I17" s="30" t="s">
        <v>48</v>
      </c>
      <c r="J17" s="30" t="s">
        <v>49</v>
      </c>
      <c r="K17" s="30" t="s">
        <v>50</v>
      </c>
      <c r="L17" s="28"/>
      <c r="M17" s="28"/>
    </row>
    <row r="18" spans="1:13" ht="15.2" customHeight="1" thickBot="1" x14ac:dyDescent="0.4">
      <c r="A18" s="28"/>
      <c r="B18" s="28"/>
      <c r="C18" s="28"/>
      <c r="D18" s="31"/>
      <c r="E18" s="32"/>
      <c r="F18" s="33">
        <v>2</v>
      </c>
      <c r="G18" s="33"/>
      <c r="H18" s="33"/>
      <c r="I18" s="33"/>
      <c r="J18" s="35">
        <f>ROUND(F18,3)</f>
        <v>2</v>
      </c>
      <c r="K18" s="36"/>
      <c r="L18" s="28"/>
      <c r="M18" s="28"/>
    </row>
    <row r="19" spans="1:13" ht="15.2" customHeight="1" thickBot="1" x14ac:dyDescent="0.4">
      <c r="A19" s="28"/>
      <c r="B19" s="28"/>
      <c r="C19" s="28"/>
      <c r="D19" s="31"/>
      <c r="E19" s="3" t="s">
        <v>51</v>
      </c>
      <c r="F19" s="26"/>
      <c r="G19" s="26"/>
      <c r="H19" s="26"/>
      <c r="I19" s="26"/>
      <c r="J19" s="34">
        <f>SUM(J18:J18)</f>
        <v>2</v>
      </c>
      <c r="K19" s="26">
        <f>ROUND(J19,3)</f>
        <v>2</v>
      </c>
      <c r="L19" s="28"/>
      <c r="M19" s="28"/>
    </row>
    <row r="20" spans="1:13" ht="15.4" customHeight="1" thickBot="1" x14ac:dyDescent="0.4">
      <c r="A20" s="7" t="s">
        <v>52</v>
      </c>
      <c r="B20" s="3" t="s">
        <v>53</v>
      </c>
      <c r="C20" s="3" t="s">
        <v>54</v>
      </c>
      <c r="D20" s="74" t="s">
        <v>55</v>
      </c>
      <c r="E20" s="74"/>
      <c r="F20" s="74"/>
      <c r="G20" s="74"/>
      <c r="H20" s="74"/>
      <c r="I20" s="74"/>
      <c r="J20" s="74"/>
      <c r="K20" s="26">
        <f>SUM(K23:K24)</f>
        <v>18</v>
      </c>
      <c r="L20" s="66">
        <f>ROUND(32.69*(1+M2/100),2)</f>
        <v>40.82</v>
      </c>
      <c r="M20" s="27">
        <f>ROUND(K20*L20,2)</f>
        <v>734.76</v>
      </c>
    </row>
    <row r="21" spans="1:13" ht="12.2" customHeight="1" thickBot="1" x14ac:dyDescent="0.4">
      <c r="A21" s="28"/>
      <c r="B21" s="28"/>
      <c r="C21" s="28"/>
      <c r="D21" s="74" t="s">
        <v>56</v>
      </c>
      <c r="E21" s="74"/>
      <c r="F21" s="74"/>
      <c r="G21" s="74"/>
      <c r="H21" s="74"/>
      <c r="I21" s="74"/>
      <c r="J21" s="74"/>
      <c r="K21" s="74"/>
      <c r="L21" s="74"/>
      <c r="M21" s="74"/>
    </row>
    <row r="22" spans="1:13" ht="15.2" customHeight="1" thickBot="1" x14ac:dyDescent="0.4">
      <c r="A22" s="28"/>
      <c r="B22" s="28"/>
      <c r="C22" s="28"/>
      <c r="D22" s="28"/>
      <c r="E22" s="29"/>
      <c r="F22" s="30" t="s">
        <v>57</v>
      </c>
      <c r="G22" s="30" t="s">
        <v>58</v>
      </c>
      <c r="H22" s="30" t="s">
        <v>59</v>
      </c>
      <c r="I22" s="30" t="s">
        <v>60</v>
      </c>
      <c r="J22" s="30" t="s">
        <v>61</v>
      </c>
      <c r="K22" s="30" t="s">
        <v>62</v>
      </c>
      <c r="L22" s="28"/>
      <c r="M22" s="28"/>
    </row>
    <row r="23" spans="1:13" ht="15.2" customHeight="1" thickBot="1" x14ac:dyDescent="0.4">
      <c r="A23" s="28"/>
      <c r="B23" s="28"/>
      <c r="C23" s="28"/>
      <c r="D23" s="31"/>
      <c r="E23" s="32"/>
      <c r="F23" s="33">
        <v>18</v>
      </c>
      <c r="G23" s="33"/>
      <c r="H23" s="33"/>
      <c r="I23" s="33"/>
      <c r="J23" s="35">
        <f>ROUND(F23,3)</f>
        <v>18</v>
      </c>
      <c r="K23" s="36"/>
      <c r="L23" s="28"/>
      <c r="M23" s="28"/>
    </row>
    <row r="24" spans="1:13" ht="15.2" customHeight="1" thickBot="1" x14ac:dyDescent="0.4">
      <c r="A24" s="28"/>
      <c r="B24" s="28"/>
      <c r="C24" s="28"/>
      <c r="D24" s="31"/>
      <c r="E24" s="3" t="s">
        <v>63</v>
      </c>
      <c r="F24" s="26"/>
      <c r="G24" s="26"/>
      <c r="H24" s="26"/>
      <c r="I24" s="26"/>
      <c r="J24" s="34">
        <f>SUM(J23:J23)</f>
        <v>18</v>
      </c>
      <c r="K24" s="26">
        <f>ROUND(J24,3)</f>
        <v>18</v>
      </c>
      <c r="L24" s="28"/>
      <c r="M24" s="28"/>
    </row>
    <row r="25" spans="1:13" ht="15.4" customHeight="1" thickBot="1" x14ac:dyDescent="0.4">
      <c r="A25" s="37"/>
      <c r="B25" s="37"/>
      <c r="C25" s="37"/>
      <c r="D25" s="38" t="s">
        <v>64</v>
      </c>
      <c r="E25" s="39"/>
      <c r="F25" s="39"/>
      <c r="G25" s="39"/>
      <c r="H25" s="39"/>
      <c r="I25" s="39"/>
      <c r="J25" s="39"/>
      <c r="K25" s="39"/>
      <c r="L25" s="40">
        <f>M10+M15+M20</f>
        <v>27410.859999999997</v>
      </c>
      <c r="M25" s="40">
        <f>ROUND(L25,2)</f>
        <v>27410.86</v>
      </c>
    </row>
    <row r="26" spans="1:13" ht="15.4" customHeight="1" thickBot="1" x14ac:dyDescent="0.4">
      <c r="A26" s="41"/>
      <c r="B26" s="41"/>
      <c r="C26" s="41"/>
      <c r="D26" s="42" t="s">
        <v>65</v>
      </c>
      <c r="E26" s="43"/>
      <c r="F26" s="43"/>
      <c r="G26" s="43"/>
      <c r="H26" s="43"/>
      <c r="I26" s="43"/>
      <c r="J26" s="43"/>
      <c r="K26" s="43"/>
      <c r="L26" s="44">
        <f>M25</f>
        <v>27410.86</v>
      </c>
      <c r="M26" s="44">
        <f>ROUND(L26,2)</f>
        <v>27410.86</v>
      </c>
    </row>
    <row r="27" spans="1:13" ht="15.4" customHeight="1" thickBot="1" x14ac:dyDescent="0.4">
      <c r="A27" s="45" t="s">
        <v>66</v>
      </c>
      <c r="B27" s="45" t="s">
        <v>67</v>
      </c>
      <c r="C27" s="46"/>
      <c r="D27" s="75" t="s">
        <v>68</v>
      </c>
      <c r="E27" s="75"/>
      <c r="F27" s="75"/>
      <c r="G27" s="75"/>
      <c r="H27" s="75"/>
      <c r="I27" s="75"/>
      <c r="J27" s="75"/>
      <c r="K27" s="46"/>
      <c r="L27" s="47">
        <f>L40</f>
        <v>32873.1</v>
      </c>
      <c r="M27" s="47">
        <f>ROUND(L27,2)</f>
        <v>32873.1</v>
      </c>
    </row>
    <row r="28" spans="1:13" ht="25.15" customHeight="1" thickBot="1" x14ac:dyDescent="0.4">
      <c r="A28" s="23" t="s">
        <v>69</v>
      </c>
      <c r="B28" s="23" t="s">
        <v>70</v>
      </c>
      <c r="C28" s="24"/>
      <c r="D28" s="73" t="s">
        <v>71</v>
      </c>
      <c r="E28" s="73"/>
      <c r="F28" s="73"/>
      <c r="G28" s="73"/>
      <c r="H28" s="73"/>
      <c r="I28" s="73"/>
      <c r="J28" s="73"/>
      <c r="K28" s="24"/>
      <c r="L28" s="25">
        <f>L39</f>
        <v>32873.1</v>
      </c>
      <c r="M28" s="25">
        <f>ROUND(L28,2)</f>
        <v>32873.1</v>
      </c>
    </row>
    <row r="29" spans="1:13" ht="15.4" customHeight="1" thickBot="1" x14ac:dyDescent="0.4">
      <c r="A29" s="7" t="s">
        <v>72</v>
      </c>
      <c r="B29" s="3" t="s">
        <v>73</v>
      </c>
      <c r="C29" s="3" t="s">
        <v>74</v>
      </c>
      <c r="D29" s="74" t="s">
        <v>75</v>
      </c>
      <c r="E29" s="74"/>
      <c r="F29" s="74"/>
      <c r="G29" s="74"/>
      <c r="H29" s="74"/>
      <c r="I29" s="74"/>
      <c r="J29" s="74"/>
      <c r="K29" s="26">
        <f>SUM(K32:K33)</f>
        <v>2</v>
      </c>
      <c r="L29" s="66">
        <f>ROUND(12818.66*(1+M2/100),2)</f>
        <v>16007.94</v>
      </c>
      <c r="M29" s="27">
        <f>ROUND(K29*L29,2)</f>
        <v>32015.88</v>
      </c>
    </row>
    <row r="30" spans="1:13" ht="95.25" customHeight="1" thickBot="1" x14ac:dyDescent="0.4">
      <c r="A30" s="28"/>
      <c r="B30" s="28"/>
      <c r="C30" s="28"/>
      <c r="D30" s="74" t="s">
        <v>76</v>
      </c>
      <c r="E30" s="74"/>
      <c r="F30" s="74"/>
      <c r="G30" s="74"/>
      <c r="H30" s="74"/>
      <c r="I30" s="74"/>
      <c r="J30" s="74"/>
      <c r="K30" s="74"/>
      <c r="L30" s="74"/>
      <c r="M30" s="74"/>
    </row>
    <row r="31" spans="1:13" ht="15.2" customHeight="1" thickBot="1" x14ac:dyDescent="0.4">
      <c r="A31" s="28"/>
      <c r="B31" s="28"/>
      <c r="C31" s="28"/>
      <c r="D31" s="28"/>
      <c r="E31" s="29"/>
      <c r="F31" s="30" t="s">
        <v>77</v>
      </c>
      <c r="G31" s="30" t="s">
        <v>78</v>
      </c>
      <c r="H31" s="30" t="s">
        <v>79</v>
      </c>
      <c r="I31" s="30" t="s">
        <v>80</v>
      </c>
      <c r="J31" s="30" t="s">
        <v>81</v>
      </c>
      <c r="K31" s="30" t="s">
        <v>82</v>
      </c>
      <c r="L31" s="28"/>
      <c r="M31" s="28"/>
    </row>
    <row r="32" spans="1:13" ht="15.2" customHeight="1" thickBot="1" x14ac:dyDescent="0.4">
      <c r="A32" s="28"/>
      <c r="B32" s="28"/>
      <c r="C32" s="28"/>
      <c r="D32" s="31"/>
      <c r="E32" s="32"/>
      <c r="F32" s="33">
        <v>2</v>
      </c>
      <c r="G32" s="33"/>
      <c r="H32" s="33"/>
      <c r="I32" s="33"/>
      <c r="J32" s="35">
        <f>ROUND(F32,3)</f>
        <v>2</v>
      </c>
      <c r="K32" s="36"/>
      <c r="L32" s="28"/>
      <c r="M32" s="28"/>
    </row>
    <row r="33" spans="1:13" ht="15.2" customHeight="1" thickBot="1" x14ac:dyDescent="0.4">
      <c r="A33" s="28"/>
      <c r="B33" s="28"/>
      <c r="C33" s="28"/>
      <c r="D33" s="31"/>
      <c r="E33" s="3" t="s">
        <v>83</v>
      </c>
      <c r="F33" s="26"/>
      <c r="G33" s="26"/>
      <c r="H33" s="26"/>
      <c r="I33" s="26"/>
      <c r="J33" s="34">
        <f>SUM(J32:J32)</f>
        <v>2</v>
      </c>
      <c r="K33" s="26">
        <f>ROUND(J33,3)</f>
        <v>2</v>
      </c>
      <c r="L33" s="28"/>
      <c r="M33" s="28"/>
    </row>
    <row r="34" spans="1:13" ht="15.4" customHeight="1" thickBot="1" x14ac:dyDescent="0.4">
      <c r="A34" s="7" t="s">
        <v>84</v>
      </c>
      <c r="B34" s="3" t="s">
        <v>85</v>
      </c>
      <c r="C34" s="3" t="s">
        <v>86</v>
      </c>
      <c r="D34" s="74" t="s">
        <v>87</v>
      </c>
      <c r="E34" s="74"/>
      <c r="F34" s="74"/>
      <c r="G34" s="74"/>
      <c r="H34" s="74"/>
      <c r="I34" s="74"/>
      <c r="J34" s="74"/>
      <c r="K34" s="26">
        <f>SUM(K37:K38)</f>
        <v>21</v>
      </c>
      <c r="L34" s="66">
        <f>ROUND(32.69*(1+M2/100),2)</f>
        <v>40.82</v>
      </c>
      <c r="M34" s="27">
        <f>ROUND(K34*L34,2)</f>
        <v>857.22</v>
      </c>
    </row>
    <row r="35" spans="1:13" ht="12.2" customHeight="1" thickBot="1" x14ac:dyDescent="0.4">
      <c r="A35" s="28"/>
      <c r="B35" s="28"/>
      <c r="C35" s="28"/>
      <c r="D35" s="74" t="s">
        <v>88</v>
      </c>
      <c r="E35" s="74"/>
      <c r="F35" s="74"/>
      <c r="G35" s="74"/>
      <c r="H35" s="74"/>
      <c r="I35" s="74"/>
      <c r="J35" s="74"/>
      <c r="K35" s="74"/>
      <c r="L35" s="74"/>
      <c r="M35" s="74"/>
    </row>
    <row r="36" spans="1:13" ht="15.2" customHeight="1" thickBot="1" x14ac:dyDescent="0.4">
      <c r="A36" s="28"/>
      <c r="B36" s="28"/>
      <c r="C36" s="28"/>
      <c r="D36" s="28"/>
      <c r="E36" s="29"/>
      <c r="F36" s="30" t="s">
        <v>89</v>
      </c>
      <c r="G36" s="30" t="s">
        <v>90</v>
      </c>
      <c r="H36" s="30" t="s">
        <v>91</v>
      </c>
      <c r="I36" s="30" t="s">
        <v>92</v>
      </c>
      <c r="J36" s="30" t="s">
        <v>93</v>
      </c>
      <c r="K36" s="30" t="s">
        <v>94</v>
      </c>
      <c r="L36" s="28"/>
      <c r="M36" s="28"/>
    </row>
    <row r="37" spans="1:13" ht="15.2" customHeight="1" thickBot="1" x14ac:dyDescent="0.4">
      <c r="A37" s="28"/>
      <c r="B37" s="28"/>
      <c r="C37" s="28"/>
      <c r="D37" s="31"/>
      <c r="E37" s="32"/>
      <c r="F37" s="33">
        <v>21</v>
      </c>
      <c r="G37" s="33"/>
      <c r="H37" s="33"/>
      <c r="I37" s="33"/>
      <c r="J37" s="35">
        <f>ROUND(F37,3)</f>
        <v>21</v>
      </c>
      <c r="K37" s="36"/>
      <c r="L37" s="28"/>
      <c r="M37" s="28"/>
    </row>
    <row r="38" spans="1:13" ht="15.2" customHeight="1" thickBot="1" x14ac:dyDescent="0.4">
      <c r="A38" s="28"/>
      <c r="B38" s="28"/>
      <c r="C38" s="28"/>
      <c r="D38" s="31"/>
      <c r="E38" s="3" t="s">
        <v>95</v>
      </c>
      <c r="F38" s="26"/>
      <c r="G38" s="26"/>
      <c r="H38" s="26"/>
      <c r="I38" s="26"/>
      <c r="J38" s="34">
        <f>SUM(J37:J37)</f>
        <v>21</v>
      </c>
      <c r="K38" s="26">
        <f>ROUND(J38,3)</f>
        <v>21</v>
      </c>
      <c r="L38" s="28"/>
      <c r="M38" s="28"/>
    </row>
    <row r="39" spans="1:13" ht="15.4" customHeight="1" thickBot="1" x14ac:dyDescent="0.4">
      <c r="A39" s="37"/>
      <c r="B39" s="37"/>
      <c r="C39" s="37"/>
      <c r="D39" s="38" t="s">
        <v>96</v>
      </c>
      <c r="E39" s="39"/>
      <c r="F39" s="39"/>
      <c r="G39" s="39"/>
      <c r="H39" s="39"/>
      <c r="I39" s="39"/>
      <c r="J39" s="39"/>
      <c r="K39" s="39"/>
      <c r="L39" s="40">
        <f>M29+M34</f>
        <v>32873.1</v>
      </c>
      <c r="M39" s="40">
        <f>ROUND(L39,2)</f>
        <v>32873.1</v>
      </c>
    </row>
    <row r="40" spans="1:13" ht="15.4" customHeight="1" thickBot="1" x14ac:dyDescent="0.4">
      <c r="A40" s="41"/>
      <c r="B40" s="41"/>
      <c r="C40" s="41"/>
      <c r="D40" s="42" t="s">
        <v>97</v>
      </c>
      <c r="E40" s="43"/>
      <c r="F40" s="43"/>
      <c r="G40" s="43"/>
      <c r="H40" s="43"/>
      <c r="I40" s="43"/>
      <c r="J40" s="43"/>
      <c r="K40" s="43"/>
      <c r="L40" s="44">
        <f>M39</f>
        <v>32873.1</v>
      </c>
      <c r="M40" s="44">
        <f>ROUND(L40,2)</f>
        <v>32873.1</v>
      </c>
    </row>
    <row r="41" spans="1:13" ht="15.4" customHeight="1" thickBot="1" x14ac:dyDescent="0.4">
      <c r="A41" s="45" t="s">
        <v>98</v>
      </c>
      <c r="B41" s="45" t="s">
        <v>99</v>
      </c>
      <c r="C41" s="46"/>
      <c r="D41" s="75" t="s">
        <v>100</v>
      </c>
      <c r="E41" s="75"/>
      <c r="F41" s="75"/>
      <c r="G41" s="75"/>
      <c r="H41" s="75"/>
      <c r="I41" s="75"/>
      <c r="J41" s="75"/>
      <c r="K41" s="46"/>
      <c r="L41" s="47">
        <f>L84</f>
        <v>154680.97000000003</v>
      </c>
      <c r="M41" s="47">
        <f>ROUND(L41,2)</f>
        <v>154680.97</v>
      </c>
    </row>
    <row r="42" spans="1:13" ht="25.15" customHeight="1" thickBot="1" x14ac:dyDescent="0.4">
      <c r="A42" s="23" t="s">
        <v>101</v>
      </c>
      <c r="B42" s="23" t="s">
        <v>102</v>
      </c>
      <c r="C42" s="24"/>
      <c r="D42" s="73" t="s">
        <v>103</v>
      </c>
      <c r="E42" s="73"/>
      <c r="F42" s="73"/>
      <c r="G42" s="73"/>
      <c r="H42" s="73"/>
      <c r="I42" s="73"/>
      <c r="J42" s="73"/>
      <c r="K42" s="24"/>
      <c r="L42" s="25">
        <f>L65</f>
        <v>119953.3</v>
      </c>
      <c r="M42" s="25">
        <f>ROUND(L42,2)</f>
        <v>119953.3</v>
      </c>
    </row>
    <row r="43" spans="1:13" ht="15.4" customHeight="1" thickBot="1" x14ac:dyDescent="0.4">
      <c r="A43" s="7" t="s">
        <v>104</v>
      </c>
      <c r="B43" s="3" t="s">
        <v>105</v>
      </c>
      <c r="C43" s="3" t="s">
        <v>106</v>
      </c>
      <c r="D43" s="74" t="s">
        <v>107</v>
      </c>
      <c r="E43" s="74"/>
      <c r="F43" s="74"/>
      <c r="G43" s="74"/>
      <c r="H43" s="74"/>
      <c r="I43" s="74"/>
      <c r="J43" s="74"/>
      <c r="K43" s="26">
        <f>SUM(K46:K47)</f>
        <v>2255</v>
      </c>
      <c r="L43" s="66">
        <f>ROUND(21.47*(1+M2/100),2)</f>
        <v>26.81</v>
      </c>
      <c r="M43" s="27">
        <f>ROUND(K43*L43,2)</f>
        <v>60456.55</v>
      </c>
    </row>
    <row r="44" spans="1:13" ht="30.6" customHeight="1" thickBot="1" x14ac:dyDescent="0.4">
      <c r="A44" s="28"/>
      <c r="B44" s="28"/>
      <c r="C44" s="28"/>
      <c r="D44" s="74" t="s">
        <v>108</v>
      </c>
      <c r="E44" s="74"/>
      <c r="F44" s="74"/>
      <c r="G44" s="74"/>
      <c r="H44" s="74"/>
      <c r="I44" s="74"/>
      <c r="J44" s="74"/>
      <c r="K44" s="74"/>
      <c r="L44" s="74"/>
      <c r="M44" s="74"/>
    </row>
    <row r="45" spans="1:13" ht="15.2" customHeight="1" thickBot="1" x14ac:dyDescent="0.4">
      <c r="A45" s="28"/>
      <c r="B45" s="28"/>
      <c r="C45" s="28"/>
      <c r="D45" s="28"/>
      <c r="E45" s="29"/>
      <c r="F45" s="30" t="s">
        <v>109</v>
      </c>
      <c r="G45" s="30" t="s">
        <v>110</v>
      </c>
      <c r="H45" s="30" t="s">
        <v>111</v>
      </c>
      <c r="I45" s="30" t="s">
        <v>112</v>
      </c>
      <c r="J45" s="30" t="s">
        <v>113</v>
      </c>
      <c r="K45" s="30" t="s">
        <v>114</v>
      </c>
      <c r="L45" s="28"/>
      <c r="M45" s="28"/>
    </row>
    <row r="46" spans="1:13" ht="15.2" customHeight="1" thickBot="1" x14ac:dyDescent="0.4">
      <c r="A46" s="28"/>
      <c r="B46" s="28"/>
      <c r="C46" s="28"/>
      <c r="D46" s="31"/>
      <c r="E46" s="32"/>
      <c r="F46" s="33">
        <v>2</v>
      </c>
      <c r="G46" s="33">
        <v>1127.5</v>
      </c>
      <c r="H46" s="33"/>
      <c r="I46" s="33"/>
      <c r="J46" s="35">
        <f>ROUND(F46*G46,3)</f>
        <v>2255</v>
      </c>
      <c r="K46" s="36"/>
      <c r="L46" s="28"/>
      <c r="M46" s="28"/>
    </row>
    <row r="47" spans="1:13" ht="15.2" customHeight="1" thickBot="1" x14ac:dyDescent="0.4">
      <c r="A47" s="28"/>
      <c r="B47" s="28"/>
      <c r="C47" s="28"/>
      <c r="D47" s="31"/>
      <c r="E47" s="3" t="s">
        <v>115</v>
      </c>
      <c r="F47" s="26"/>
      <c r="G47" s="26"/>
      <c r="H47" s="26"/>
      <c r="I47" s="26"/>
      <c r="J47" s="34">
        <f>SUM(J46:J46)</f>
        <v>2255</v>
      </c>
      <c r="K47" s="26">
        <f>ROUND(J47,3)</f>
        <v>2255</v>
      </c>
      <c r="L47" s="28"/>
      <c r="M47" s="28"/>
    </row>
    <row r="48" spans="1:13" ht="15.4" customHeight="1" thickBot="1" x14ac:dyDescent="0.4">
      <c r="A48" s="7" t="s">
        <v>116</v>
      </c>
      <c r="B48" s="3" t="s">
        <v>117</v>
      </c>
      <c r="C48" s="3" t="s">
        <v>118</v>
      </c>
      <c r="D48" s="74" t="s">
        <v>119</v>
      </c>
      <c r="E48" s="74"/>
      <c r="F48" s="74"/>
      <c r="G48" s="74"/>
      <c r="H48" s="74"/>
      <c r="I48" s="74"/>
      <c r="J48" s="74"/>
      <c r="K48" s="26">
        <f>SUM(K51:K52)</f>
        <v>2255</v>
      </c>
      <c r="L48" s="66">
        <f>ROUND(8.48*(1+M2/100),2)</f>
        <v>10.59</v>
      </c>
      <c r="M48" s="27">
        <f>ROUND(K48*L48,2)</f>
        <v>23880.45</v>
      </c>
    </row>
    <row r="49" spans="1:13" ht="30.6" customHeight="1" thickBot="1" x14ac:dyDescent="0.4">
      <c r="A49" s="28"/>
      <c r="B49" s="28"/>
      <c r="C49" s="28"/>
      <c r="D49" s="74" t="s">
        <v>120</v>
      </c>
      <c r="E49" s="74"/>
      <c r="F49" s="74"/>
      <c r="G49" s="74"/>
      <c r="H49" s="74"/>
      <c r="I49" s="74"/>
      <c r="J49" s="74"/>
      <c r="K49" s="74"/>
      <c r="L49" s="74"/>
      <c r="M49" s="74"/>
    </row>
    <row r="50" spans="1:13" ht="15.2" customHeight="1" thickBot="1" x14ac:dyDescent="0.4">
      <c r="A50" s="28"/>
      <c r="B50" s="28"/>
      <c r="C50" s="28"/>
      <c r="D50" s="28"/>
      <c r="E50" s="29"/>
      <c r="F50" s="30" t="s">
        <v>121</v>
      </c>
      <c r="G50" s="30" t="s">
        <v>122</v>
      </c>
      <c r="H50" s="30" t="s">
        <v>123</v>
      </c>
      <c r="I50" s="30" t="s">
        <v>124</v>
      </c>
      <c r="J50" s="30" t="s">
        <v>125</v>
      </c>
      <c r="K50" s="30" t="s">
        <v>126</v>
      </c>
      <c r="L50" s="28"/>
      <c r="M50" s="28"/>
    </row>
    <row r="51" spans="1:13" ht="15.2" customHeight="1" thickBot="1" x14ac:dyDescent="0.4">
      <c r="A51" s="28"/>
      <c r="B51" s="28"/>
      <c r="C51" s="28"/>
      <c r="D51" s="31"/>
      <c r="E51" s="32"/>
      <c r="F51" s="33">
        <v>2</v>
      </c>
      <c r="G51" s="33">
        <v>1127.5</v>
      </c>
      <c r="H51" s="33"/>
      <c r="I51" s="33"/>
      <c r="J51" s="35">
        <f>ROUND(F51*G51,3)</f>
        <v>2255</v>
      </c>
      <c r="K51" s="36"/>
      <c r="L51" s="28"/>
      <c r="M51" s="28"/>
    </row>
    <row r="52" spans="1:13" ht="15.2" customHeight="1" thickBot="1" x14ac:dyDescent="0.4">
      <c r="A52" s="28"/>
      <c r="B52" s="28"/>
      <c r="C52" s="28"/>
      <c r="D52" s="31"/>
      <c r="E52" s="3" t="s">
        <v>127</v>
      </c>
      <c r="F52" s="26"/>
      <c r="G52" s="26"/>
      <c r="H52" s="26"/>
      <c r="I52" s="26"/>
      <c r="J52" s="34">
        <f>SUM(J51:J51)</f>
        <v>2255</v>
      </c>
      <c r="K52" s="26">
        <f>ROUND(J52,3)</f>
        <v>2255</v>
      </c>
      <c r="L52" s="28"/>
      <c r="M52" s="28"/>
    </row>
    <row r="53" spans="1:13" ht="15.4" customHeight="1" thickBot="1" x14ac:dyDescent="0.4">
      <c r="A53" s="7" t="s">
        <v>128</v>
      </c>
      <c r="B53" s="3" t="s">
        <v>129</v>
      </c>
      <c r="C53" s="3" t="s">
        <v>130</v>
      </c>
      <c r="D53" s="74" t="s">
        <v>131</v>
      </c>
      <c r="E53" s="74"/>
      <c r="F53" s="74"/>
      <c r="G53" s="74"/>
      <c r="H53" s="74"/>
      <c r="I53" s="74"/>
      <c r="J53" s="74"/>
      <c r="K53" s="26">
        <f>ROUND(53,2)</f>
        <v>53</v>
      </c>
      <c r="L53" s="66">
        <f>ROUND(500.48*(1+M2/100),2)</f>
        <v>625</v>
      </c>
      <c r="M53" s="27">
        <f>ROUND(K53*L53,2)</f>
        <v>33125</v>
      </c>
    </row>
    <row r="54" spans="1:13" ht="21.4" customHeight="1" thickBot="1" x14ac:dyDescent="0.4">
      <c r="A54" s="28"/>
      <c r="B54" s="28"/>
      <c r="C54" s="28"/>
      <c r="D54" s="74" t="s">
        <v>132</v>
      </c>
      <c r="E54" s="74"/>
      <c r="F54" s="74"/>
      <c r="G54" s="74"/>
      <c r="H54" s="74"/>
      <c r="I54" s="74"/>
      <c r="J54" s="74"/>
      <c r="K54" s="74"/>
      <c r="L54" s="74"/>
      <c r="M54" s="74"/>
    </row>
    <row r="55" spans="1:13" ht="15.4" customHeight="1" thickBot="1" x14ac:dyDescent="0.4">
      <c r="A55" s="7" t="s">
        <v>133</v>
      </c>
      <c r="B55" s="3" t="s">
        <v>134</v>
      </c>
      <c r="C55" s="3" t="s">
        <v>135</v>
      </c>
      <c r="D55" s="74" t="s">
        <v>136</v>
      </c>
      <c r="E55" s="74"/>
      <c r="F55" s="74"/>
      <c r="G55" s="74"/>
      <c r="H55" s="74"/>
      <c r="I55" s="74"/>
      <c r="J55" s="74"/>
      <c r="K55" s="26">
        <f>SUM(K58:K59)</f>
        <v>2</v>
      </c>
      <c r="L55" s="66">
        <f>ROUND(497*(1+M2/100),2)</f>
        <v>620.65</v>
      </c>
      <c r="M55" s="27">
        <f>ROUND(K55*L55,2)</f>
        <v>1241.3</v>
      </c>
    </row>
    <row r="56" spans="1:13" ht="12.2" customHeight="1" thickBot="1" x14ac:dyDescent="0.4">
      <c r="A56" s="28"/>
      <c r="B56" s="28"/>
      <c r="C56" s="28"/>
      <c r="D56" s="74" t="s">
        <v>137</v>
      </c>
      <c r="E56" s="74"/>
      <c r="F56" s="74"/>
      <c r="G56" s="74"/>
      <c r="H56" s="74"/>
      <c r="I56" s="74"/>
      <c r="J56" s="74"/>
      <c r="K56" s="74"/>
      <c r="L56" s="74"/>
      <c r="M56" s="74"/>
    </row>
    <row r="57" spans="1:13" ht="15.2" customHeight="1" thickBot="1" x14ac:dyDescent="0.4">
      <c r="A57" s="28"/>
      <c r="B57" s="28"/>
      <c r="C57" s="28"/>
      <c r="D57" s="28"/>
      <c r="E57" s="29"/>
      <c r="F57" s="30" t="s">
        <v>138</v>
      </c>
      <c r="G57" s="30" t="s">
        <v>139</v>
      </c>
      <c r="H57" s="30" t="s">
        <v>140</v>
      </c>
      <c r="I57" s="30" t="s">
        <v>141</v>
      </c>
      <c r="J57" s="30" t="s">
        <v>142</v>
      </c>
      <c r="K57" s="30" t="s">
        <v>143</v>
      </c>
      <c r="L57" s="28"/>
      <c r="M57" s="28"/>
    </row>
    <row r="58" spans="1:13" ht="15.2" customHeight="1" thickBot="1" x14ac:dyDescent="0.4">
      <c r="A58" s="28"/>
      <c r="B58" s="28"/>
      <c r="C58" s="28"/>
      <c r="D58" s="31"/>
      <c r="E58" s="32"/>
      <c r="F58" s="33">
        <v>2</v>
      </c>
      <c r="G58" s="33"/>
      <c r="H58" s="33"/>
      <c r="I58" s="33"/>
      <c r="J58" s="35">
        <f>ROUND(F58,3)</f>
        <v>2</v>
      </c>
      <c r="K58" s="36"/>
      <c r="L58" s="28"/>
      <c r="M58" s="28"/>
    </row>
    <row r="59" spans="1:13" ht="15.2" customHeight="1" thickBot="1" x14ac:dyDescent="0.4">
      <c r="A59" s="28"/>
      <c r="B59" s="28"/>
      <c r="C59" s="28"/>
      <c r="D59" s="31"/>
      <c r="E59" s="3" t="s">
        <v>144</v>
      </c>
      <c r="F59" s="26"/>
      <c r="G59" s="26"/>
      <c r="H59" s="26"/>
      <c r="I59" s="26"/>
      <c r="J59" s="34">
        <f>SUM(J58:J58)</f>
        <v>2</v>
      </c>
      <c r="K59" s="26">
        <f>ROUND(J59,3)</f>
        <v>2</v>
      </c>
      <c r="L59" s="28"/>
      <c r="M59" s="28"/>
    </row>
    <row r="60" spans="1:13" ht="15.4" customHeight="1" thickBot="1" x14ac:dyDescent="0.4">
      <c r="A60" s="7" t="s">
        <v>145</v>
      </c>
      <c r="B60" s="3" t="s">
        <v>146</v>
      </c>
      <c r="C60" s="3" t="s">
        <v>147</v>
      </c>
      <c r="D60" s="74" t="s">
        <v>148</v>
      </c>
      <c r="E60" s="74"/>
      <c r="F60" s="74"/>
      <c r="G60" s="74"/>
      <c r="H60" s="74"/>
      <c r="I60" s="74"/>
      <c r="J60" s="74"/>
      <c r="K60" s="26">
        <f>SUM(K63:K64)</f>
        <v>2</v>
      </c>
      <c r="L60" s="66">
        <f>ROUND(500.48*(1+M2/100),2)</f>
        <v>625</v>
      </c>
      <c r="M60" s="27">
        <f>ROUND(K60*L60,2)</f>
        <v>1250</v>
      </c>
    </row>
    <row r="61" spans="1:13" ht="12.2" customHeight="1" thickBot="1" x14ac:dyDescent="0.4">
      <c r="A61" s="28"/>
      <c r="B61" s="28"/>
      <c r="C61" s="28"/>
      <c r="D61" s="74" t="s">
        <v>149</v>
      </c>
      <c r="E61" s="74"/>
      <c r="F61" s="74"/>
      <c r="G61" s="74"/>
      <c r="H61" s="74"/>
      <c r="I61" s="74"/>
      <c r="J61" s="74"/>
      <c r="K61" s="74"/>
      <c r="L61" s="74"/>
      <c r="M61" s="74"/>
    </row>
    <row r="62" spans="1:13" ht="15.2" customHeight="1" thickBot="1" x14ac:dyDescent="0.4">
      <c r="A62" s="28"/>
      <c r="B62" s="28"/>
      <c r="C62" s="28"/>
      <c r="D62" s="28"/>
      <c r="E62" s="29"/>
      <c r="F62" s="30" t="s">
        <v>150</v>
      </c>
      <c r="G62" s="30" t="s">
        <v>151</v>
      </c>
      <c r="H62" s="30" t="s">
        <v>152</v>
      </c>
      <c r="I62" s="30" t="s">
        <v>153</v>
      </c>
      <c r="J62" s="30" t="s">
        <v>154</v>
      </c>
      <c r="K62" s="30" t="s">
        <v>155</v>
      </c>
      <c r="L62" s="28"/>
      <c r="M62" s="28"/>
    </row>
    <row r="63" spans="1:13" ht="30.6" customHeight="1" thickBot="1" x14ac:dyDescent="0.4">
      <c r="A63" s="28"/>
      <c r="B63" s="28"/>
      <c r="C63" s="28"/>
      <c r="D63" s="31"/>
      <c r="E63" s="32" t="s">
        <v>156</v>
      </c>
      <c r="F63" s="33">
        <v>2</v>
      </c>
      <c r="G63" s="33"/>
      <c r="H63" s="33"/>
      <c r="I63" s="33"/>
      <c r="J63" s="35">
        <f>ROUND(F63,3)</f>
        <v>2</v>
      </c>
      <c r="K63" s="36"/>
      <c r="L63" s="28"/>
      <c r="M63" s="28"/>
    </row>
    <row r="64" spans="1:13" ht="15.2" customHeight="1" thickBot="1" x14ac:dyDescent="0.4">
      <c r="A64" s="28"/>
      <c r="B64" s="28"/>
      <c r="C64" s="28"/>
      <c r="D64" s="31"/>
      <c r="E64" s="3" t="s">
        <v>157</v>
      </c>
      <c r="F64" s="26"/>
      <c r="G64" s="26"/>
      <c r="H64" s="26"/>
      <c r="I64" s="26"/>
      <c r="J64" s="34">
        <f>SUM(J63:J63)</f>
        <v>2</v>
      </c>
      <c r="K64" s="26">
        <f>ROUND(J64,3)</f>
        <v>2</v>
      </c>
      <c r="L64" s="28"/>
      <c r="M64" s="28"/>
    </row>
    <row r="65" spans="1:13" ht="15.4" customHeight="1" thickBot="1" x14ac:dyDescent="0.4">
      <c r="A65" s="37"/>
      <c r="B65" s="37"/>
      <c r="C65" s="37"/>
      <c r="D65" s="38" t="s">
        <v>158</v>
      </c>
      <c r="E65" s="39"/>
      <c r="F65" s="39"/>
      <c r="G65" s="39"/>
      <c r="H65" s="39"/>
      <c r="I65" s="39"/>
      <c r="J65" s="39"/>
      <c r="K65" s="39"/>
      <c r="L65" s="40">
        <f>M43+M48+M53+M55+M60</f>
        <v>119953.3</v>
      </c>
      <c r="M65" s="40">
        <f>ROUND(L65,2)</f>
        <v>119953.3</v>
      </c>
    </row>
    <row r="66" spans="1:13" ht="25.15" customHeight="1" thickBot="1" x14ac:dyDescent="0.4">
      <c r="A66" s="48" t="s">
        <v>159</v>
      </c>
      <c r="B66" s="48" t="s">
        <v>160</v>
      </c>
      <c r="C66" s="49"/>
      <c r="D66" s="76" t="s">
        <v>161</v>
      </c>
      <c r="E66" s="76"/>
      <c r="F66" s="76"/>
      <c r="G66" s="76"/>
      <c r="H66" s="76"/>
      <c r="I66" s="76"/>
      <c r="J66" s="76"/>
      <c r="K66" s="49"/>
      <c r="L66" s="50">
        <f>L71</f>
        <v>10294.24</v>
      </c>
      <c r="M66" s="50">
        <f>ROUND(L66,2)</f>
        <v>10294.24</v>
      </c>
    </row>
    <row r="67" spans="1:13" ht="15.4" customHeight="1" thickBot="1" x14ac:dyDescent="0.4">
      <c r="A67" s="7" t="s">
        <v>162</v>
      </c>
      <c r="B67" s="3" t="s">
        <v>163</v>
      </c>
      <c r="C67" s="3" t="s">
        <v>164</v>
      </c>
      <c r="D67" s="74" t="s">
        <v>165</v>
      </c>
      <c r="E67" s="74"/>
      <c r="F67" s="74"/>
      <c r="G67" s="74"/>
      <c r="H67" s="74"/>
      <c r="I67" s="74"/>
      <c r="J67" s="74"/>
      <c r="K67" s="26">
        <f>ROUND(1,2)</f>
        <v>1</v>
      </c>
      <c r="L67" s="66">
        <f>ROUND(3121.25*(1+M2/100),2)</f>
        <v>3897.82</v>
      </c>
      <c r="M67" s="27">
        <f>ROUND(K67*L67,2)</f>
        <v>3897.82</v>
      </c>
    </row>
    <row r="68" spans="1:13" ht="86.1" customHeight="1" thickBot="1" x14ac:dyDescent="0.4">
      <c r="A68" s="28"/>
      <c r="B68" s="28"/>
      <c r="C68" s="28"/>
      <c r="D68" s="74" t="s">
        <v>166</v>
      </c>
      <c r="E68" s="74"/>
      <c r="F68" s="74"/>
      <c r="G68" s="74"/>
      <c r="H68" s="74"/>
      <c r="I68" s="74"/>
      <c r="J68" s="74"/>
      <c r="K68" s="74"/>
      <c r="L68" s="74"/>
      <c r="M68" s="74"/>
    </row>
    <row r="69" spans="1:13" ht="15.4" customHeight="1" thickBot="1" x14ac:dyDescent="0.4">
      <c r="A69" s="7" t="s">
        <v>167</v>
      </c>
      <c r="B69" s="3" t="s">
        <v>168</v>
      </c>
      <c r="C69" s="3" t="s">
        <v>169</v>
      </c>
      <c r="D69" s="74" t="s">
        <v>170</v>
      </c>
      <c r="E69" s="74"/>
      <c r="F69" s="74"/>
      <c r="G69" s="74"/>
      <c r="H69" s="74"/>
      <c r="I69" s="74"/>
      <c r="J69" s="74"/>
      <c r="K69" s="26">
        <f>ROUND(2,2)</f>
        <v>2</v>
      </c>
      <c r="L69" s="66">
        <f>ROUND(2561.03*(1+M2/100),2)</f>
        <v>3198.21</v>
      </c>
      <c r="M69" s="27">
        <f>ROUND(K69*L69,2)</f>
        <v>6396.42</v>
      </c>
    </row>
    <row r="70" spans="1:13" ht="21.4" customHeight="1" thickBot="1" x14ac:dyDescent="0.4">
      <c r="A70" s="28"/>
      <c r="B70" s="28"/>
      <c r="C70" s="28"/>
      <c r="D70" s="74" t="s">
        <v>171</v>
      </c>
      <c r="E70" s="74"/>
      <c r="F70" s="74"/>
      <c r="G70" s="74"/>
      <c r="H70" s="74"/>
      <c r="I70" s="74"/>
      <c r="J70" s="74"/>
      <c r="K70" s="74"/>
      <c r="L70" s="74"/>
      <c r="M70" s="74"/>
    </row>
    <row r="71" spans="1:13" ht="15.4" customHeight="1" thickBot="1" x14ac:dyDescent="0.4">
      <c r="A71" s="37"/>
      <c r="B71" s="37"/>
      <c r="C71" s="37"/>
      <c r="D71" s="38" t="s">
        <v>172</v>
      </c>
      <c r="E71" s="39"/>
      <c r="F71" s="39"/>
      <c r="G71" s="39"/>
      <c r="H71" s="39"/>
      <c r="I71" s="39"/>
      <c r="J71" s="39"/>
      <c r="K71" s="39"/>
      <c r="L71" s="40">
        <f>M67+M69</f>
        <v>10294.24</v>
      </c>
      <c r="M71" s="40">
        <f>ROUND(L71,2)</f>
        <v>10294.24</v>
      </c>
    </row>
    <row r="72" spans="1:13" ht="25.15" customHeight="1" thickBot="1" x14ac:dyDescent="0.4">
      <c r="A72" s="48" t="s">
        <v>173</v>
      </c>
      <c r="B72" s="48" t="s">
        <v>174</v>
      </c>
      <c r="C72" s="49"/>
      <c r="D72" s="76" t="s">
        <v>175</v>
      </c>
      <c r="E72" s="76"/>
      <c r="F72" s="76"/>
      <c r="G72" s="76"/>
      <c r="H72" s="76"/>
      <c r="I72" s="76"/>
      <c r="J72" s="76"/>
      <c r="K72" s="49"/>
      <c r="L72" s="50">
        <f>L77</f>
        <v>15350.289999999999</v>
      </c>
      <c r="M72" s="50">
        <f>ROUND(L72,2)</f>
        <v>15350.29</v>
      </c>
    </row>
    <row r="73" spans="1:13" ht="15.4" customHeight="1" thickBot="1" x14ac:dyDescent="0.4">
      <c r="A73" s="7" t="s">
        <v>176</v>
      </c>
      <c r="B73" s="3" t="s">
        <v>177</v>
      </c>
      <c r="C73" s="3" t="s">
        <v>178</v>
      </c>
      <c r="D73" s="74" t="s">
        <v>179</v>
      </c>
      <c r="E73" s="74"/>
      <c r="F73" s="74"/>
      <c r="G73" s="74"/>
      <c r="H73" s="74"/>
      <c r="I73" s="74"/>
      <c r="J73" s="74"/>
      <c r="K73" s="26">
        <f>ROUND(1,2)</f>
        <v>1</v>
      </c>
      <c r="L73" s="66">
        <f>ROUND(11812.72*(1+M2/100),2)</f>
        <v>14751.72</v>
      </c>
      <c r="M73" s="27">
        <f>ROUND(K73*L73,2)</f>
        <v>14751.72</v>
      </c>
    </row>
    <row r="74" spans="1:13" ht="76.900000000000006" customHeight="1" thickBot="1" x14ac:dyDescent="0.4">
      <c r="A74" s="28"/>
      <c r="B74" s="28"/>
      <c r="C74" s="28"/>
      <c r="D74" s="74" t="s">
        <v>180</v>
      </c>
      <c r="E74" s="74"/>
      <c r="F74" s="74"/>
      <c r="G74" s="74"/>
      <c r="H74" s="74"/>
      <c r="I74" s="74"/>
      <c r="J74" s="74"/>
      <c r="K74" s="74"/>
      <c r="L74" s="74"/>
      <c r="M74" s="74"/>
    </row>
    <row r="75" spans="1:13" ht="15.4" customHeight="1" thickBot="1" x14ac:dyDescent="0.4">
      <c r="A75" s="7" t="s">
        <v>181</v>
      </c>
      <c r="B75" s="3" t="s">
        <v>182</v>
      </c>
      <c r="C75" s="3" t="s">
        <v>183</v>
      </c>
      <c r="D75" s="74" t="s">
        <v>184</v>
      </c>
      <c r="E75" s="74"/>
      <c r="F75" s="74"/>
      <c r="G75" s="74"/>
      <c r="H75" s="74"/>
      <c r="I75" s="74"/>
      <c r="J75" s="74"/>
      <c r="K75" s="26">
        <f>ROUND(1,2)</f>
        <v>1</v>
      </c>
      <c r="L75" s="66">
        <v>598.57000000000005</v>
      </c>
      <c r="M75" s="27">
        <f>ROUND(K75*L75,2)</f>
        <v>598.57000000000005</v>
      </c>
    </row>
    <row r="76" spans="1:13" ht="12.2" customHeight="1" thickBot="1" x14ac:dyDescent="0.4">
      <c r="A76" s="28"/>
      <c r="B76" s="28"/>
      <c r="C76" s="28"/>
      <c r="D76" s="74" t="s">
        <v>185</v>
      </c>
      <c r="E76" s="74"/>
      <c r="F76" s="74"/>
      <c r="G76" s="74"/>
      <c r="H76" s="74"/>
      <c r="I76" s="74"/>
      <c r="J76" s="74"/>
      <c r="K76" s="74"/>
      <c r="L76" s="74"/>
      <c r="M76" s="74"/>
    </row>
    <row r="77" spans="1:13" ht="15.4" customHeight="1" thickBot="1" x14ac:dyDescent="0.4">
      <c r="A77" s="37"/>
      <c r="B77" s="37"/>
      <c r="C77" s="37"/>
      <c r="D77" s="38" t="s">
        <v>186</v>
      </c>
      <c r="E77" s="39"/>
      <c r="F77" s="39"/>
      <c r="G77" s="39"/>
      <c r="H77" s="39"/>
      <c r="I77" s="39"/>
      <c r="J77" s="39"/>
      <c r="K77" s="39"/>
      <c r="L77" s="40">
        <f>M73+M75</f>
        <v>15350.289999999999</v>
      </c>
      <c r="M77" s="40">
        <f>ROUND(L77,2)</f>
        <v>15350.29</v>
      </c>
    </row>
    <row r="78" spans="1:13" ht="25.15" customHeight="1" thickBot="1" x14ac:dyDescent="0.4">
      <c r="A78" s="48" t="s">
        <v>187</v>
      </c>
      <c r="B78" s="48" t="s">
        <v>188</v>
      </c>
      <c r="C78" s="49"/>
      <c r="D78" s="76" t="s">
        <v>189</v>
      </c>
      <c r="E78" s="76"/>
      <c r="F78" s="76"/>
      <c r="G78" s="76"/>
      <c r="H78" s="76"/>
      <c r="I78" s="76"/>
      <c r="J78" s="76"/>
      <c r="K78" s="49"/>
      <c r="L78" s="50">
        <f>L83</f>
        <v>9083.14</v>
      </c>
      <c r="M78" s="50">
        <f>ROUND(L78,2)</f>
        <v>9083.14</v>
      </c>
    </row>
    <row r="79" spans="1:13" ht="15.4" customHeight="1" thickBot="1" x14ac:dyDescent="0.4">
      <c r="A79" s="7" t="s">
        <v>190</v>
      </c>
      <c r="B79" s="3" t="s">
        <v>191</v>
      </c>
      <c r="C79" s="3" t="s">
        <v>192</v>
      </c>
      <c r="D79" s="74" t="s">
        <v>193</v>
      </c>
      <c r="E79" s="74"/>
      <c r="F79" s="74"/>
      <c r="G79" s="74"/>
      <c r="H79" s="74"/>
      <c r="I79" s="74"/>
      <c r="J79" s="74"/>
      <c r="K79" s="26">
        <f>ROUND(0.5,2)</f>
        <v>0.5</v>
      </c>
      <c r="L79" s="27">
        <f>ROUND(9523.81*(1+M2/100),2)</f>
        <v>11893.33</v>
      </c>
      <c r="M79" s="27">
        <f>ROUND(K79*L79,2)</f>
        <v>5946.67</v>
      </c>
    </row>
    <row r="80" spans="1:13" ht="12.2" customHeight="1" thickBot="1" x14ac:dyDescent="0.4">
      <c r="A80" s="28"/>
      <c r="B80" s="28"/>
      <c r="C80" s="28"/>
      <c r="D80" s="74" t="s">
        <v>194</v>
      </c>
      <c r="E80" s="74"/>
      <c r="F80" s="74"/>
      <c r="G80" s="74"/>
      <c r="H80" s="74"/>
      <c r="I80" s="74"/>
      <c r="J80" s="74"/>
      <c r="K80" s="74"/>
      <c r="L80" s="74"/>
      <c r="M80" s="74"/>
    </row>
    <row r="81" spans="1:13" ht="15.4" customHeight="1" thickBot="1" x14ac:dyDescent="0.4">
      <c r="A81" s="7" t="s">
        <v>195</v>
      </c>
      <c r="B81" s="3" t="s">
        <v>196</v>
      </c>
      <c r="C81" s="3" t="s">
        <v>197</v>
      </c>
      <c r="D81" s="74" t="s">
        <v>198</v>
      </c>
      <c r="E81" s="74"/>
      <c r="F81" s="74"/>
      <c r="G81" s="74"/>
      <c r="H81" s="74"/>
      <c r="I81" s="74"/>
      <c r="J81" s="74"/>
      <c r="K81" s="26">
        <f>ROUND(0.15,2)</f>
        <v>0.15</v>
      </c>
      <c r="L81" s="27">
        <f>ROUND(16743.93*(1+M2/100),2)</f>
        <v>20909.82</v>
      </c>
      <c r="M81" s="27">
        <f>ROUND(K81*L81,2)</f>
        <v>3136.47</v>
      </c>
    </row>
    <row r="82" spans="1:13" ht="21.4" customHeight="1" thickBot="1" x14ac:dyDescent="0.4">
      <c r="A82" s="28"/>
      <c r="B82" s="28"/>
      <c r="C82" s="28"/>
      <c r="D82" s="74" t="s">
        <v>199</v>
      </c>
      <c r="E82" s="74"/>
      <c r="F82" s="74"/>
      <c r="G82" s="74"/>
      <c r="H82" s="74"/>
      <c r="I82" s="74"/>
      <c r="J82" s="74"/>
      <c r="K82" s="74"/>
      <c r="L82" s="74"/>
      <c r="M82" s="74"/>
    </row>
    <row r="83" spans="1:13" ht="15.4" customHeight="1" thickBot="1" x14ac:dyDescent="0.4">
      <c r="A83" s="37"/>
      <c r="B83" s="37"/>
      <c r="C83" s="37"/>
      <c r="D83" s="38" t="s">
        <v>200</v>
      </c>
      <c r="E83" s="39"/>
      <c r="F83" s="39"/>
      <c r="G83" s="39"/>
      <c r="H83" s="39"/>
      <c r="I83" s="39"/>
      <c r="J83" s="39"/>
      <c r="K83" s="39"/>
      <c r="L83" s="40">
        <f>M79+M81</f>
        <v>9083.14</v>
      </c>
      <c r="M83" s="40">
        <f t="shared" ref="M83:M88" si="1">ROUND(L83,2)</f>
        <v>9083.14</v>
      </c>
    </row>
    <row r="84" spans="1:13" ht="15.4" customHeight="1" thickBot="1" x14ac:dyDescent="0.4">
      <c r="A84" s="41"/>
      <c r="B84" s="41"/>
      <c r="C84" s="41"/>
      <c r="D84" s="42" t="s">
        <v>201</v>
      </c>
      <c r="E84" s="43"/>
      <c r="F84" s="43"/>
      <c r="G84" s="43"/>
      <c r="H84" s="43"/>
      <c r="I84" s="43"/>
      <c r="J84" s="43"/>
      <c r="K84" s="43"/>
      <c r="L84" s="44">
        <f>M65+M71+M77+M83</f>
        <v>154680.97000000003</v>
      </c>
      <c r="M84" s="44">
        <f t="shared" si="1"/>
        <v>154680.97</v>
      </c>
    </row>
    <row r="85" spans="1:13" ht="15.4" customHeight="1" thickBot="1" x14ac:dyDescent="0.4">
      <c r="A85" s="41"/>
      <c r="B85" s="41"/>
      <c r="C85" s="41"/>
      <c r="D85" s="51" t="s">
        <v>202</v>
      </c>
      <c r="E85" s="52"/>
      <c r="F85" s="52"/>
      <c r="G85" s="52"/>
      <c r="H85" s="52"/>
      <c r="I85" s="52"/>
      <c r="J85" s="52"/>
      <c r="K85" s="52"/>
      <c r="L85" s="53">
        <f>M26+M40+M84</f>
        <v>214964.93</v>
      </c>
      <c r="M85" s="53">
        <f t="shared" si="1"/>
        <v>214964.93</v>
      </c>
    </row>
    <row r="86" spans="1:13" ht="15.4" customHeight="1" thickBot="1" x14ac:dyDescent="0.4">
      <c r="A86" s="41"/>
      <c r="B86" s="41"/>
      <c r="C86" s="41"/>
      <c r="D86" s="54" t="s">
        <v>203</v>
      </c>
      <c r="E86" s="55"/>
      <c r="F86" s="55"/>
      <c r="G86" s="55"/>
      <c r="H86" s="55"/>
      <c r="I86" s="55"/>
      <c r="J86" s="55"/>
      <c r="K86" s="55"/>
      <c r="L86" s="56">
        <f>M85</f>
        <v>214964.93</v>
      </c>
      <c r="M86" s="56">
        <f t="shared" si="1"/>
        <v>214964.93</v>
      </c>
    </row>
    <row r="87" spans="1:13" ht="15.4" customHeight="1" thickBot="1" x14ac:dyDescent="0.4">
      <c r="A87" s="41"/>
      <c r="B87" s="41"/>
      <c r="C87" s="41"/>
      <c r="D87" s="57" t="s">
        <v>204</v>
      </c>
      <c r="E87" s="58"/>
      <c r="F87" s="58"/>
      <c r="G87" s="58"/>
      <c r="H87" s="58"/>
      <c r="I87" s="58"/>
      <c r="J87" s="58"/>
      <c r="K87" s="58"/>
      <c r="L87" s="59">
        <f>M86</f>
        <v>214964.93</v>
      </c>
      <c r="M87" s="59">
        <f t="shared" si="1"/>
        <v>214964.93</v>
      </c>
    </row>
    <row r="88" spans="1:13" ht="15.4" customHeight="1" thickBot="1" x14ac:dyDescent="0.4">
      <c r="A88" s="41"/>
      <c r="B88" s="41"/>
      <c r="C88" s="41"/>
      <c r="D88" s="60" t="s">
        <v>205</v>
      </c>
      <c r="E88" s="61"/>
      <c r="F88" s="61"/>
      <c r="G88" s="61"/>
      <c r="H88" s="61"/>
      <c r="I88" s="61"/>
      <c r="J88" s="61"/>
      <c r="K88" s="61"/>
      <c r="L88" s="62">
        <f>M87</f>
        <v>214964.93</v>
      </c>
      <c r="M88" s="62">
        <f t="shared" si="1"/>
        <v>214964.93</v>
      </c>
    </row>
  </sheetData>
  <sheetProtection algorithmName="SHA-512" hashValue="+jrs0bj3XKopNhb3iD5b4vAykYpY8RcZHsEWjGnKc8QKkZpkKzkGXShPlechBsE+QR8JzfASdL50IOsPfa1rVw==" saltValue="iEhHQj/i+LFVpVJrhLHVGg==" spinCount="100000" sheet="1" objects="1" scenarios="1" selectLockedCells="1"/>
  <mergeCells count="47">
    <mergeCell ref="D81:J81"/>
    <mergeCell ref="D82:M82"/>
    <mergeCell ref="D75:J75"/>
    <mergeCell ref="D76:M76"/>
    <mergeCell ref="D78:J78"/>
    <mergeCell ref="D79:J79"/>
    <mergeCell ref="D80:M80"/>
    <mergeCell ref="D69:J69"/>
    <mergeCell ref="D70:M70"/>
    <mergeCell ref="D72:J72"/>
    <mergeCell ref="D73:J73"/>
    <mergeCell ref="D74:M74"/>
    <mergeCell ref="D60:J60"/>
    <mergeCell ref="D61:M61"/>
    <mergeCell ref="D66:J66"/>
    <mergeCell ref="D67:J67"/>
    <mergeCell ref="D68:M68"/>
    <mergeCell ref="D49:M49"/>
    <mergeCell ref="D53:J53"/>
    <mergeCell ref="D54:M54"/>
    <mergeCell ref="D55:J55"/>
    <mergeCell ref="D56:M56"/>
    <mergeCell ref="D41:J41"/>
    <mergeCell ref="D42:J42"/>
    <mergeCell ref="D43:J43"/>
    <mergeCell ref="D44:M44"/>
    <mergeCell ref="D48:J48"/>
    <mergeCell ref="D28:J28"/>
    <mergeCell ref="D29:J29"/>
    <mergeCell ref="D30:M30"/>
    <mergeCell ref="D34:J34"/>
    <mergeCell ref="D35:M35"/>
    <mergeCell ref="D15:J15"/>
    <mergeCell ref="D16:M16"/>
    <mergeCell ref="D20:J20"/>
    <mergeCell ref="D21:M21"/>
    <mergeCell ref="D27:J27"/>
    <mergeCell ref="D7:J7"/>
    <mergeCell ref="D8:J8"/>
    <mergeCell ref="D9:J9"/>
    <mergeCell ref="D10:J10"/>
    <mergeCell ref="D11:M11"/>
    <mergeCell ref="B1:M1"/>
    <mergeCell ref="A2:C2"/>
    <mergeCell ref="D4:J4"/>
    <mergeCell ref="D5:J5"/>
    <mergeCell ref="D6:J6"/>
  </mergeCells>
  <pageMargins left="0.62007900000000005" right="0.472441" top="0.14763799999999999" bottom="0.14763799999999999" header="0" footer="0"/>
  <pageSetup paperSize="9" orientation="landscape" r:id="rId1"/>
  <rowBreaks count="2" manualBreakCount="2">
    <brk max="16383" man="1"/>
    <brk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4d65d83-e6de-4071-ac96-3b9ea9015942" xsi:nil="true"/>
    <lcf76f155ced4ddcb4097134ff3c332f xmlns="d05b5c50-6878-419c-aaee-f57d1b61cb0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131D8716343F4787BB6C83E936E8FC" ma:contentTypeVersion="19" ma:contentTypeDescription="Crea un document nou" ma:contentTypeScope="" ma:versionID="f7c4e1deabcad4480322ca6537f706a5">
  <xsd:schema xmlns:xsd="http://www.w3.org/2001/XMLSchema" xmlns:xs="http://www.w3.org/2001/XMLSchema" xmlns:p="http://schemas.microsoft.com/office/2006/metadata/properties" xmlns:ns2="d05b5c50-6878-419c-aaee-f57d1b61cb07" xmlns:ns3="c4d65d83-e6de-4071-ac96-3b9ea9015942" targetNamespace="http://schemas.microsoft.com/office/2006/metadata/properties" ma:root="true" ma:fieldsID="5c296fc05eafae33ad7b80c15a4c9c53" ns2:_="" ns3:_="">
    <xsd:import namespace="d05b5c50-6878-419c-aaee-f57d1b61cb07"/>
    <xsd:import namespace="c4d65d83-e6de-4071-ac96-3b9ea901594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5b5c50-6878-419c-aaee-f57d1b61cb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es de la imatge" ma:readOnly="false" ma:fieldId="{5cf76f15-5ced-4ddc-b409-7134ff3c332f}" ma:taxonomyMulti="true" ma:sspId="6f159e05-dd76-4a0e-8ee7-6d8456fbe7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d65d83-e6de-4071-ac96-3b9ea9015942" elementFormDefault="qualified">
    <xsd:import namespace="http://schemas.microsoft.com/office/2006/documentManagement/types"/>
    <xsd:import namespace="http://schemas.microsoft.com/office/infopath/2007/PartnerControls"/>
    <xsd:element name="SharedWithUsers" ma:index="19"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 compartit amb detalls" ma:internalName="SharedWithDetails" ma:readOnly="true">
      <xsd:simpleType>
        <xsd:restriction base="dms:Note">
          <xsd:maxLength value="255"/>
        </xsd:restriction>
      </xsd:simpleType>
    </xsd:element>
    <xsd:element name="TaxCatchAll" ma:index="23" nillable="true" ma:displayName="Taxonomy Catch All Column" ma:hidden="true" ma:list="{c60e8459-a743-4076-9694-5a4fd6679667}" ma:internalName="TaxCatchAll" ma:showField="CatchAllData" ma:web="c4d65d83-e6de-4071-ac96-3b9ea90159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ED2D0F-D675-4CBD-BFEF-35425F0942CA}">
  <ds:schemaRefs>
    <ds:schemaRef ds:uri="http://purl.org/dc/dcmitype/"/>
    <ds:schemaRef ds:uri="http://purl.org/dc/elements/1.1/"/>
    <ds:schemaRef ds:uri="c4d65d83-e6de-4071-ac96-3b9ea9015942"/>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schemas.microsoft.com/office/2006/metadata/properties"/>
    <ds:schemaRef ds:uri="d05b5c50-6878-419c-aaee-f57d1b61cb07"/>
    <ds:schemaRef ds:uri="http://www.w3.org/XML/1998/namespace"/>
  </ds:schemaRefs>
</ds:datastoreItem>
</file>

<file path=customXml/itemProps2.xml><?xml version="1.0" encoding="utf-8"?>
<ds:datastoreItem xmlns:ds="http://schemas.openxmlformats.org/officeDocument/2006/customXml" ds:itemID="{7AFE78EA-556E-4BF0-A829-41737E745E29}">
  <ds:schemaRefs>
    <ds:schemaRef ds:uri="http://schemas.microsoft.com/sharepoint/v3/contenttype/forms"/>
  </ds:schemaRefs>
</ds:datastoreItem>
</file>

<file path=customXml/itemProps3.xml><?xml version="1.0" encoding="utf-8"?>
<ds:datastoreItem xmlns:ds="http://schemas.openxmlformats.org/officeDocument/2006/customXml" ds:itemID="{87C789F9-1D7D-4427-84D5-DDF1634C03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Full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 Ferrer Closas</dc:creator>
  <cp:lastModifiedBy>Roman Caudet Enrique</cp:lastModifiedBy>
  <dcterms:created xsi:type="dcterms:W3CDTF">2025-02-04T12:20:34Z</dcterms:created>
  <dcterms:modified xsi:type="dcterms:W3CDTF">2025-04-09T07:47:36Z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0x010100C6131D8716343F4787BB6C83E936E8FC</vt:lpwstr>
  </property>
  <property fmtid="{D5CDD505-2E9C-101B-9397-08002B2CF9AE}" pid="3" name="MediaServiceImageTags">
    <vt:lpwstr/>
  </property>
</Properties>
</file>