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xdades\CANPEIXAUET\LICITACIONS\CONSOLIDA'T\"/>
    </mc:Choice>
  </mc:AlternateContent>
  <xr:revisionPtr revIDLastSave="0" documentId="13_ncr:1_{E262A492-5E13-4D77-8C35-3BBDE2DFDAC3}" xr6:coauthVersionLast="47" xr6:coauthVersionMax="47" xr10:uidLastSave="{00000000-0000-0000-0000-000000000000}"/>
  <bookViews>
    <workbookView xWindow="-110" yWindow="-110" windowWidth="19420" windowHeight="10420" xr2:uid="{45E6AE79-392B-41F9-BFD1-29127AFE97D5}"/>
  </bookViews>
  <sheets>
    <sheet name="Guia de puntuacions" sheetId="1" r:id="rId1"/>
    <sheet name="Lot2_Cand1_Av1" sheetId="21" r:id="rId2"/>
    <sheet name="Lot2_Cand1_Av2" sheetId="20" r:id="rId3"/>
    <sheet name="Lot2_Cand1_Av3" sheetId="10" r:id="rId4"/>
    <sheet name="Lot2Cand1_AvM" sheetId="22" r:id="rId5"/>
    <sheet name="Lot3_Cand1_Av1" sheetId="24" r:id="rId6"/>
    <sheet name="Lot3_Cand1_Av2" sheetId="23" r:id="rId7"/>
    <sheet name="Lot3_Cand1_Av3" sheetId="15" r:id="rId8"/>
    <sheet name="Lot3_Cand1_AvM" sheetId="16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7" i="22"/>
  <c r="H6" i="22"/>
  <c r="G6" i="22" s="1"/>
  <c r="H5" i="22"/>
  <c r="G5" i="22" s="1"/>
  <c r="H4" i="22"/>
  <c r="H3" i="22"/>
  <c r="G3" i="22" s="1"/>
  <c r="F8" i="22"/>
  <c r="F7" i="22"/>
  <c r="F6" i="22"/>
  <c r="F5" i="22"/>
  <c r="F4" i="22"/>
  <c r="F3" i="22"/>
  <c r="G8" i="22"/>
  <c r="E8" i="22"/>
  <c r="C8" i="22"/>
  <c r="G7" i="22"/>
  <c r="C7" i="22"/>
  <c r="E6" i="22"/>
  <c r="C6" i="22"/>
  <c r="E5" i="22"/>
  <c r="C5" i="22"/>
  <c r="C4" i="22"/>
  <c r="C3" i="22"/>
  <c r="H8" i="16"/>
  <c r="H7" i="16"/>
  <c r="H6" i="16"/>
  <c r="H5" i="16"/>
  <c r="H4" i="16"/>
  <c r="H3" i="16"/>
  <c r="F8" i="16"/>
  <c r="F7" i="16"/>
  <c r="F6" i="16"/>
  <c r="F5" i="16"/>
  <c r="F4" i="16"/>
  <c r="F3" i="16"/>
  <c r="G8" i="23"/>
  <c r="E8" i="23"/>
  <c r="C8" i="23"/>
  <c r="C7" i="23"/>
  <c r="G7" i="23" s="1"/>
  <c r="C6" i="23"/>
  <c r="G6" i="23" s="1"/>
  <c r="G5" i="23"/>
  <c r="C5" i="23"/>
  <c r="E5" i="23" s="1"/>
  <c r="C4" i="23"/>
  <c r="G4" i="23" s="1"/>
  <c r="C3" i="23"/>
  <c r="G3" i="23" s="1"/>
  <c r="G8" i="20"/>
  <c r="C8" i="20"/>
  <c r="E8" i="20" s="1"/>
  <c r="G7" i="20"/>
  <c r="C7" i="20"/>
  <c r="E7" i="20" s="1"/>
  <c r="C6" i="20"/>
  <c r="G6" i="20" s="1"/>
  <c r="C5" i="20"/>
  <c r="G5" i="20" s="1"/>
  <c r="E4" i="20"/>
  <c r="C4" i="20"/>
  <c r="G4" i="20" s="1"/>
  <c r="G3" i="20"/>
  <c r="E3" i="20"/>
  <c r="C3" i="20"/>
  <c r="G4" i="22" l="1"/>
  <c r="E7" i="22"/>
  <c r="E3" i="22"/>
  <c r="G9" i="22"/>
  <c r="C9" i="22"/>
  <c r="E4" i="22"/>
  <c r="E9" i="22" s="1"/>
  <c r="G9" i="23"/>
  <c r="E6" i="23"/>
  <c r="C9" i="23"/>
  <c r="E4" i="23"/>
  <c r="E7" i="23"/>
  <c r="E3" i="23"/>
  <c r="E9" i="23" s="1"/>
  <c r="D9" i="23" s="1"/>
  <c r="G9" i="20"/>
  <c r="E5" i="20"/>
  <c r="E6" i="20"/>
  <c r="C9" i="20"/>
  <c r="D9" i="22" l="1"/>
  <c r="B19" i="22" s="1"/>
  <c r="E9" i="20"/>
  <c r="D9" i="20" s="1"/>
  <c r="G8" i="24" l="1"/>
  <c r="E8" i="24"/>
  <c r="C8" i="24"/>
  <c r="G7" i="24"/>
  <c r="E7" i="24"/>
  <c r="C7" i="24"/>
  <c r="C6" i="24"/>
  <c r="G6" i="24" s="1"/>
  <c r="G5" i="24"/>
  <c r="C5" i="24"/>
  <c r="E5" i="24" s="1"/>
  <c r="G4" i="24"/>
  <c r="C4" i="24"/>
  <c r="E4" i="24" s="1"/>
  <c r="C3" i="24"/>
  <c r="C9" i="24" s="1"/>
  <c r="G8" i="21"/>
  <c r="E8" i="21"/>
  <c r="C8" i="21"/>
  <c r="E7" i="21"/>
  <c r="C7" i="21"/>
  <c r="G7" i="21" s="1"/>
  <c r="G6" i="21"/>
  <c r="C6" i="21"/>
  <c r="E6" i="21" s="1"/>
  <c r="G5" i="21"/>
  <c r="C5" i="21"/>
  <c r="E5" i="21" s="1"/>
  <c r="C4" i="21"/>
  <c r="E4" i="21" s="1"/>
  <c r="C3" i="21"/>
  <c r="C9" i="21" s="1"/>
  <c r="E3" i="24" l="1"/>
  <c r="G3" i="24"/>
  <c r="G9" i="24" s="1"/>
  <c r="E6" i="24"/>
  <c r="G4" i="21"/>
  <c r="E3" i="21"/>
  <c r="E9" i="21" s="1"/>
  <c r="G3" i="21"/>
  <c r="G9" i="21" s="1"/>
  <c r="E9" i="24" l="1"/>
  <c r="D9" i="24" s="1"/>
  <c r="D9" i="21"/>
  <c r="C8" i="16" l="1"/>
  <c r="G8" i="16" s="1"/>
  <c r="G7" i="16"/>
  <c r="E7" i="16"/>
  <c r="C7" i="16"/>
  <c r="G6" i="16"/>
  <c r="C6" i="16"/>
  <c r="E6" i="16" s="1"/>
  <c r="C5" i="16"/>
  <c r="G5" i="16" s="1"/>
  <c r="C4" i="16"/>
  <c r="E4" i="16" s="1"/>
  <c r="E3" i="16"/>
  <c r="C3" i="16"/>
  <c r="C9" i="16" s="1"/>
  <c r="E8" i="15"/>
  <c r="C8" i="15"/>
  <c r="G8" i="15" s="1"/>
  <c r="C7" i="15"/>
  <c r="E7" i="15" s="1"/>
  <c r="C6" i="15"/>
  <c r="G6" i="15" s="1"/>
  <c r="C5" i="15"/>
  <c r="G5" i="15" s="1"/>
  <c r="E4" i="15"/>
  <c r="C4" i="15"/>
  <c r="G4" i="15" s="1"/>
  <c r="C3" i="15"/>
  <c r="C9" i="15" s="1"/>
  <c r="G8" i="10"/>
  <c r="G7" i="10"/>
  <c r="G6" i="10"/>
  <c r="G4" i="10"/>
  <c r="E8" i="10"/>
  <c r="E7" i="10"/>
  <c r="E6" i="10"/>
  <c r="E4" i="10"/>
  <c r="C9" i="1"/>
  <c r="E8" i="1"/>
  <c r="E7" i="1"/>
  <c r="E6" i="1"/>
  <c r="E5" i="1"/>
  <c r="E4" i="1"/>
  <c r="D8" i="1"/>
  <c r="D7" i="1"/>
  <c r="D6" i="1"/>
  <c r="D5" i="1"/>
  <c r="D4" i="1"/>
  <c r="E3" i="1"/>
  <c r="D3" i="1"/>
  <c r="C8" i="10"/>
  <c r="C7" i="10"/>
  <c r="C6" i="10"/>
  <c r="C3" i="10"/>
  <c r="E3" i="10" s="1"/>
  <c r="E5" i="16" l="1"/>
  <c r="G4" i="16"/>
  <c r="E8" i="16"/>
  <c r="G3" i="16"/>
  <c r="G7" i="15"/>
  <c r="E5" i="15"/>
  <c r="E3" i="15"/>
  <c r="G3" i="15"/>
  <c r="G9" i="15" s="1"/>
  <c r="E6" i="15"/>
  <c r="G3" i="10"/>
  <c r="E9" i="1"/>
  <c r="D9" i="1"/>
  <c r="C5" i="10"/>
  <c r="C4" i="10"/>
  <c r="G9" i="16" l="1"/>
  <c r="E9" i="16"/>
  <c r="D9" i="16" s="1"/>
  <c r="B19" i="16" s="1"/>
  <c r="E5" i="10"/>
  <c r="G5" i="10"/>
  <c r="E9" i="15"/>
  <c r="D9" i="15" s="1"/>
  <c r="C9" i="10"/>
  <c r="G9" i="10" l="1"/>
  <c r="E9" i="10"/>
  <c r="D9" i="10" l="1"/>
</calcChain>
</file>

<file path=xl/sharedStrings.xml><?xml version="1.0" encoding="utf-8"?>
<sst xmlns="http://schemas.openxmlformats.org/spreadsheetml/2006/main" count="147" uniqueCount="22">
  <si>
    <t>Qualitat MEMÒRIA</t>
  </si>
  <si>
    <t>Punts</t>
  </si>
  <si>
    <t>Objectius</t>
  </si>
  <si>
    <t>Total (màxim 40 punts)</t>
  </si>
  <si>
    <t>Total punts empresa</t>
  </si>
  <si>
    <t>Observacions</t>
  </si>
  <si>
    <t>Puntuació Empresa (1-5)</t>
  </si>
  <si>
    <t>Coherència (30%)</t>
  </si>
  <si>
    <t>Grau de detall (70%)</t>
  </si>
  <si>
    <t>Altres aspectes *</t>
  </si>
  <si>
    <t>Metodologia i materials</t>
  </si>
  <si>
    <t>Continguts</t>
  </si>
  <si>
    <t>Resultats quantitatius i qualitatius previstos</t>
  </si>
  <si>
    <t>Sistemes d'avaluació</t>
  </si>
  <si>
    <t>* Explicació sobre com s’incorporarà a l’assessorament de manera transversal la transformació digital, l’economia verda i la igualtat d’oportunitats.</t>
  </si>
  <si>
    <t>IDEES DE MILLORA</t>
  </si>
  <si>
    <t>1) Acompanyament en visites a entitats financeres en cerca de finançament.</t>
  </si>
  <si>
    <t>1 punt</t>
  </si>
  <si>
    <t>PUNTUACIÓ TOTAL</t>
  </si>
  <si>
    <t>2 punts</t>
  </si>
  <si>
    <t>1) Creació de guies pràctiques personalitzades</t>
  </si>
  <si>
    <t>3) Accés a una plataforma digital d'aprenentatge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</si>
</sst>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venir Next LT Pro"/>
      <family val="2"/>
    </font>
    <font>
      <sz val="11"/>
      <color rgb="FF000000"/>
      <name val="Avenir Next LT Pro"/>
      <family val="2"/>
    </font>
    <font>
      <b/>
      <sz val="12"/>
      <color rgb="FF000000"/>
      <name val="Avenir Next LT Pro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7" xfId="0" applyFont="1" applyFill="1" applyBorder="1" applyAlignment="1">
      <alignment vertical="center" wrapText="1"/>
    </xf>
    <xf numFmtId="0" fontId="0" fillId="0" borderId="11" xfId="0" applyBorder="1" applyProtection="1">
      <protection locked="0"/>
    </xf>
    <xf numFmtId="0" fontId="0" fillId="0" borderId="6" xfId="0" applyBorder="1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 applyProtection="1">
      <alignment horizontal="right" vertical="center" wrapText="1"/>
      <protection locked="0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right" vertical="center" wrapText="1"/>
    </xf>
    <xf numFmtId="2" fontId="0" fillId="0" borderId="6" xfId="0" applyNumberFormat="1" applyBorder="1" applyProtection="1"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2" fontId="2" fillId="2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xdades\CANPEIXAUET\LICITACIONS\CONSOLIDA'T\Licitaci&#243;n_Consolida't_2025_AlmodisL.xlsx" TargetMode="External"/><Relationship Id="rId1" Type="http://schemas.openxmlformats.org/officeDocument/2006/relationships/externalLinkPath" Target="Licitaci&#243;n_Consolida't_2025_Almodis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xdades\CANPEIXAUET\LICITACIONS\CONSOLIDA'T\Licitaci&#243;n_Consolida't_2025_Ethel.xlsx" TargetMode="External"/><Relationship Id="rId1" Type="http://schemas.openxmlformats.org/officeDocument/2006/relationships/externalLinkPath" Target="Licitaci&#243;n_Consolida't_2025_Eth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a de puntuacions"/>
      <sheetName val="Candidat 1"/>
      <sheetName val="Candidat 2"/>
      <sheetName val="Candidat 3"/>
      <sheetName val="Listas"/>
    </sheetNames>
    <sheetDataSet>
      <sheetData sheetId="0">
        <row r="3">
          <cell r="C3">
            <v>5</v>
          </cell>
        </row>
        <row r="4">
          <cell r="C4">
            <v>8</v>
          </cell>
        </row>
        <row r="5">
          <cell r="C5">
            <v>12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uia de puntuacions"/>
      <sheetName val="Candidat 1"/>
      <sheetName val="Candidat 2"/>
      <sheetName val="Candidat 3"/>
      <sheetName val="Listas"/>
    </sheetNames>
    <sheetDataSet>
      <sheetData sheetId="0">
        <row r="3">
          <cell r="C3">
            <v>5</v>
          </cell>
        </row>
        <row r="4">
          <cell r="C4">
            <v>8</v>
          </cell>
        </row>
        <row r="5">
          <cell r="C5">
            <v>12</v>
          </cell>
        </row>
        <row r="6">
          <cell r="C6">
            <v>4</v>
          </cell>
        </row>
        <row r="7">
          <cell r="C7">
            <v>5</v>
          </cell>
        </row>
        <row r="8">
          <cell r="C8">
            <v>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6619-71D2-4F90-9CC3-258541480B8C}">
  <dimension ref="B1:E11"/>
  <sheetViews>
    <sheetView tabSelected="1" workbookViewId="0">
      <selection activeCell="G2" sqref="G2"/>
    </sheetView>
  </sheetViews>
  <sheetFormatPr baseColWidth="10" defaultRowHeight="14.5" x14ac:dyDescent="0.35"/>
  <cols>
    <col min="1" max="1" width="10.1796875" customWidth="1"/>
    <col min="2" max="2" width="44.90625" customWidth="1"/>
    <col min="3" max="3" width="11.81640625" bestFit="1" customWidth="1"/>
    <col min="4" max="4" width="20" customWidth="1"/>
    <col min="5" max="5" width="19.7265625" customWidth="1"/>
  </cols>
  <sheetData>
    <row r="1" spans="2:5" ht="15" thickBot="1" x14ac:dyDescent="0.4"/>
    <row r="2" spans="2:5" ht="31.5" thickBot="1" x14ac:dyDescent="0.4">
      <c r="B2" s="4" t="s">
        <v>0</v>
      </c>
      <c r="C2" s="5" t="s">
        <v>1</v>
      </c>
      <c r="D2" s="5" t="s">
        <v>7</v>
      </c>
      <c r="E2" s="6" t="s">
        <v>8</v>
      </c>
    </row>
    <row r="3" spans="2:5" ht="15" customHeight="1" thickBot="1" x14ac:dyDescent="0.4">
      <c r="B3" s="12" t="s">
        <v>2</v>
      </c>
      <c r="C3" s="21">
        <v>5</v>
      </c>
      <c r="D3" s="22">
        <f>C3*0.3</f>
        <v>1.5</v>
      </c>
      <c r="E3" s="23">
        <f>C3*0.7</f>
        <v>3.5</v>
      </c>
    </row>
    <row r="4" spans="2:5" ht="15" customHeight="1" thickBot="1" x14ac:dyDescent="0.4">
      <c r="B4" s="12" t="s">
        <v>10</v>
      </c>
      <c r="C4" s="21">
        <v>8</v>
      </c>
      <c r="D4" s="22">
        <f t="shared" ref="D4:D8" si="0">C4*0.3</f>
        <v>2.4</v>
      </c>
      <c r="E4" s="23">
        <f t="shared" ref="E4:E8" si="1">C4*0.7</f>
        <v>5.6</v>
      </c>
    </row>
    <row r="5" spans="2:5" ht="15" customHeight="1" thickBot="1" x14ac:dyDescent="0.4">
      <c r="B5" s="12" t="s">
        <v>11</v>
      </c>
      <c r="C5" s="21">
        <v>12</v>
      </c>
      <c r="D5" s="22">
        <f t="shared" si="0"/>
        <v>3.5999999999999996</v>
      </c>
      <c r="E5" s="23">
        <f t="shared" si="1"/>
        <v>8.3999999999999986</v>
      </c>
    </row>
    <row r="6" spans="2:5" ht="15" customHeight="1" thickBot="1" x14ac:dyDescent="0.4">
      <c r="B6" s="12" t="s">
        <v>12</v>
      </c>
      <c r="C6" s="21">
        <v>4</v>
      </c>
      <c r="D6" s="22">
        <f t="shared" si="0"/>
        <v>1.2</v>
      </c>
      <c r="E6" s="23">
        <f t="shared" si="1"/>
        <v>2.8</v>
      </c>
    </row>
    <row r="7" spans="2:5" ht="15" customHeight="1" thickBot="1" x14ac:dyDescent="0.4">
      <c r="B7" s="12" t="s">
        <v>13</v>
      </c>
      <c r="C7" s="21">
        <v>5</v>
      </c>
      <c r="D7" s="22">
        <f t="shared" si="0"/>
        <v>1.5</v>
      </c>
      <c r="E7" s="23">
        <f t="shared" si="1"/>
        <v>3.5</v>
      </c>
    </row>
    <row r="8" spans="2:5" ht="15" customHeight="1" thickBot="1" x14ac:dyDescent="0.4">
      <c r="B8" s="12" t="s">
        <v>9</v>
      </c>
      <c r="C8" s="21">
        <v>6</v>
      </c>
      <c r="D8" s="22">
        <f t="shared" si="0"/>
        <v>1.7999999999999998</v>
      </c>
      <c r="E8" s="23">
        <f t="shared" si="1"/>
        <v>4.1999999999999993</v>
      </c>
    </row>
    <row r="9" spans="2:5" ht="15" customHeight="1" thickBot="1" x14ac:dyDescent="0.4">
      <c r="B9" s="1" t="s">
        <v>3</v>
      </c>
      <c r="C9" s="24">
        <f>SUM(C3:C8)</f>
        <v>40</v>
      </c>
      <c r="D9" s="25">
        <f>D3+D4+D5+D6+D7+D8</f>
        <v>12</v>
      </c>
      <c r="E9" s="26">
        <f>E3+E4+E5+E6+E7+E8</f>
        <v>28</v>
      </c>
    </row>
    <row r="11" spans="2:5" x14ac:dyDescent="0.35">
      <c r="B11" t="s">
        <v>14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E6EC5-40AB-4E1E-8EBD-E4EA78E2B802}">
  <dimension ref="B2:H19"/>
  <sheetViews>
    <sheetView workbookViewId="0">
      <selection activeCell="F7" sqref="F7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81640625" customWidth="1"/>
    <col min="5" max="6" width="20" customWidth="1"/>
    <col min="7" max="8" width="19.81640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'[1]Guia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3.5</v>
      </c>
      <c r="H3" s="15">
        <v>5</v>
      </c>
    </row>
    <row r="4" spans="2:8" x14ac:dyDescent="0.35">
      <c r="B4" s="13" t="s">
        <v>10</v>
      </c>
      <c r="C4" s="14">
        <f>'[1]Guia de puntuacions'!C4</f>
        <v>8</v>
      </c>
      <c r="D4" s="20">
        <v>8</v>
      </c>
      <c r="E4" s="16">
        <f t="shared" ref="E4:E8" si="0">0.3*(F4-1)/4*$C4</f>
        <v>1.7999999999999998</v>
      </c>
      <c r="F4" s="15">
        <v>4</v>
      </c>
      <c r="G4" s="16">
        <f t="shared" ref="G4:G8" si="1">0.7*(H4-1)/4*$C4</f>
        <v>4.1999999999999993</v>
      </c>
      <c r="H4" s="15">
        <v>4</v>
      </c>
    </row>
    <row r="5" spans="2:8" x14ac:dyDescent="0.35">
      <c r="B5" s="13" t="s">
        <v>11</v>
      </c>
      <c r="C5" s="14">
        <f>'[1]Guia de puntuacions'!C5</f>
        <v>12</v>
      </c>
      <c r="D5" s="20">
        <v>12</v>
      </c>
      <c r="E5" s="16">
        <f t="shared" si="0"/>
        <v>2.6999999999999997</v>
      </c>
      <c r="F5" s="15">
        <v>4</v>
      </c>
      <c r="G5" s="16">
        <f t="shared" si="1"/>
        <v>6.2999999999999989</v>
      </c>
      <c r="H5" s="15">
        <v>4</v>
      </c>
    </row>
    <row r="6" spans="2:8" x14ac:dyDescent="0.35">
      <c r="B6" s="13" t="s">
        <v>12</v>
      </c>
      <c r="C6" s="14">
        <f>'[1]Guia de puntuacions'!C6</f>
        <v>4</v>
      </c>
      <c r="D6" s="20">
        <v>4</v>
      </c>
      <c r="E6" s="16">
        <f t="shared" si="0"/>
        <v>0.6</v>
      </c>
      <c r="F6" s="15">
        <v>3</v>
      </c>
      <c r="G6" s="16">
        <f t="shared" si="1"/>
        <v>1.4</v>
      </c>
      <c r="H6" s="15">
        <v>3</v>
      </c>
    </row>
    <row r="7" spans="2:8" x14ac:dyDescent="0.35">
      <c r="B7" s="13" t="s">
        <v>13</v>
      </c>
      <c r="C7" s="14">
        <f>'[1]Guia de puntuacions'!C7</f>
        <v>5</v>
      </c>
      <c r="D7" s="20">
        <v>5</v>
      </c>
      <c r="E7" s="16">
        <f t="shared" si="0"/>
        <v>1.125</v>
      </c>
      <c r="F7" s="15">
        <v>4</v>
      </c>
      <c r="G7" s="16">
        <f t="shared" si="1"/>
        <v>2.6249999999999996</v>
      </c>
      <c r="H7" s="15">
        <v>4</v>
      </c>
    </row>
    <row r="8" spans="2:8" x14ac:dyDescent="0.35">
      <c r="B8" s="13" t="s">
        <v>9</v>
      </c>
      <c r="C8" s="14">
        <f>'[1]Guia de puntuacions'!C8</f>
        <v>6</v>
      </c>
      <c r="D8" s="20">
        <v>6</v>
      </c>
      <c r="E8" s="16">
        <f t="shared" si="0"/>
        <v>1.3499999999999999</v>
      </c>
      <c r="F8" s="15">
        <v>4</v>
      </c>
      <c r="G8" s="16">
        <f t="shared" si="1"/>
        <v>3.1499999999999995</v>
      </c>
      <c r="H8" s="15">
        <v>4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30.249999999999996</v>
      </c>
      <c r="E9" s="18">
        <f>E3+E4+E5+E6+E7+E8</f>
        <v>9.0749999999999993</v>
      </c>
      <c r="F9" s="18"/>
      <c r="G9" s="18">
        <f>G3+G4+G5+G6+G7+G8</f>
        <v>21.174999999999997</v>
      </c>
      <c r="H9" s="10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F8F8-9C3A-4210-929B-825ED65302B3}">
  <dimension ref="B2:H19"/>
  <sheetViews>
    <sheetView workbookViewId="0">
      <selection activeCell="E14" sqref="E14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81640625" customWidth="1"/>
    <col min="5" max="6" width="20" customWidth="1"/>
    <col min="7" max="8" width="19.81640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'[2]Guia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3.5</v>
      </c>
      <c r="H3" s="15">
        <v>5</v>
      </c>
    </row>
    <row r="4" spans="2:8" x14ac:dyDescent="0.35">
      <c r="B4" s="13" t="s">
        <v>10</v>
      </c>
      <c r="C4" s="14">
        <f>'[2]Guia de puntuacions'!C4</f>
        <v>8</v>
      </c>
      <c r="D4" s="20">
        <v>8</v>
      </c>
      <c r="E4" s="16">
        <f t="shared" ref="E4:E8" si="0">0.3*(F4-1)/4*$C4</f>
        <v>2.4</v>
      </c>
      <c r="F4" s="15">
        <v>5</v>
      </c>
      <c r="G4" s="16">
        <f t="shared" ref="G4:G8" si="1">0.7*(H4-1)/4*$C4</f>
        <v>5.6</v>
      </c>
      <c r="H4" s="15">
        <v>5</v>
      </c>
    </row>
    <row r="5" spans="2:8" x14ac:dyDescent="0.35">
      <c r="B5" s="13" t="s">
        <v>11</v>
      </c>
      <c r="C5" s="14">
        <f>'[2]Guia de puntuacions'!C5</f>
        <v>12</v>
      </c>
      <c r="D5" s="20">
        <v>12</v>
      </c>
      <c r="E5" s="16">
        <f t="shared" si="0"/>
        <v>1.7999999999999998</v>
      </c>
      <c r="F5" s="15">
        <v>3</v>
      </c>
      <c r="G5" s="16">
        <f t="shared" si="1"/>
        <v>6.2999999999999989</v>
      </c>
      <c r="H5" s="15">
        <v>4</v>
      </c>
    </row>
    <row r="6" spans="2:8" x14ac:dyDescent="0.35">
      <c r="B6" s="13" t="s">
        <v>12</v>
      </c>
      <c r="C6" s="14">
        <f>'[2]Guia de puntuacions'!C6</f>
        <v>4</v>
      </c>
      <c r="D6" s="20">
        <v>4</v>
      </c>
      <c r="E6" s="16">
        <f t="shared" si="0"/>
        <v>0.3</v>
      </c>
      <c r="F6" s="15">
        <v>2</v>
      </c>
      <c r="G6" s="16">
        <f t="shared" si="1"/>
        <v>0.7</v>
      </c>
      <c r="H6" s="15">
        <v>2</v>
      </c>
    </row>
    <row r="7" spans="2:8" x14ac:dyDescent="0.35">
      <c r="B7" s="13" t="s">
        <v>13</v>
      </c>
      <c r="C7" s="14">
        <f>'[2]Guia de puntuacions'!C7</f>
        <v>5</v>
      </c>
      <c r="D7" s="20">
        <v>5</v>
      </c>
      <c r="E7" s="16">
        <f t="shared" si="0"/>
        <v>0.375</v>
      </c>
      <c r="F7" s="15">
        <v>2</v>
      </c>
      <c r="G7" s="16">
        <f t="shared" si="1"/>
        <v>0.875</v>
      </c>
      <c r="H7" s="15">
        <v>2</v>
      </c>
    </row>
    <row r="8" spans="2:8" x14ac:dyDescent="0.35">
      <c r="B8" s="13" t="s">
        <v>9</v>
      </c>
      <c r="C8" s="14">
        <f>'[2]Guia de puntuacions'!C8</f>
        <v>6</v>
      </c>
      <c r="D8" s="20">
        <v>6</v>
      </c>
      <c r="E8" s="16">
        <f t="shared" si="0"/>
        <v>1.3499999999999999</v>
      </c>
      <c r="F8" s="15">
        <v>4</v>
      </c>
      <c r="G8" s="16">
        <f t="shared" si="1"/>
        <v>2.0999999999999996</v>
      </c>
      <c r="H8" s="15">
        <v>3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26.799999999999994</v>
      </c>
      <c r="E9" s="18">
        <f>E3+E4+E5+E6+E7+E8</f>
        <v>7.7249999999999988</v>
      </c>
      <c r="F9" s="18"/>
      <c r="G9" s="18">
        <f>G3+G4+G5+G6+G7+G8</f>
        <v>19.074999999999996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CDA2-908B-42F1-990D-DAEBF876A0E7}">
  <dimension ref="B2:H19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7265625" customWidth="1"/>
    <col min="5" max="6" width="20" customWidth="1"/>
    <col min="7" max="8" width="19.7265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1.75</v>
      </c>
      <c r="H3" s="15">
        <v>3</v>
      </c>
    </row>
    <row r="4" spans="2:8" x14ac:dyDescent="0.35">
      <c r="B4" s="13" t="s">
        <v>10</v>
      </c>
      <c r="C4" s="14">
        <f>'Guia de puntuacions'!C4</f>
        <v>8</v>
      </c>
      <c r="D4" s="20">
        <v>8</v>
      </c>
      <c r="E4" s="16">
        <f t="shared" ref="E4:E8" si="0">0.3*(F4-1)/4*$C4</f>
        <v>2.4</v>
      </c>
      <c r="F4" s="15">
        <v>5</v>
      </c>
      <c r="G4" s="16">
        <f t="shared" ref="G4:G8" si="1">0.7*(H4-1)/4*$C4</f>
        <v>4.1999999999999993</v>
      </c>
      <c r="H4" s="15">
        <v>4</v>
      </c>
    </row>
    <row r="5" spans="2:8" x14ac:dyDescent="0.35">
      <c r="B5" s="13" t="s">
        <v>11</v>
      </c>
      <c r="C5" s="14">
        <f>'Guia de puntuacions'!C5</f>
        <v>12</v>
      </c>
      <c r="D5" s="20">
        <v>12</v>
      </c>
      <c r="E5" s="16">
        <f t="shared" si="0"/>
        <v>0.89999999999999991</v>
      </c>
      <c r="F5" s="15">
        <v>2</v>
      </c>
      <c r="G5" s="16">
        <f t="shared" si="1"/>
        <v>6.2999999999999989</v>
      </c>
      <c r="H5" s="15">
        <v>4</v>
      </c>
    </row>
    <row r="6" spans="2:8" x14ac:dyDescent="0.35">
      <c r="B6" s="13" t="s">
        <v>12</v>
      </c>
      <c r="C6" s="14">
        <f>'Guia de puntuacions'!C6</f>
        <v>4</v>
      </c>
      <c r="D6" s="20">
        <v>4</v>
      </c>
      <c r="E6" s="16">
        <f t="shared" si="0"/>
        <v>1.2</v>
      </c>
      <c r="F6" s="15">
        <v>5</v>
      </c>
      <c r="G6" s="16">
        <f t="shared" si="1"/>
        <v>2.8</v>
      </c>
      <c r="H6" s="15">
        <v>5</v>
      </c>
    </row>
    <row r="7" spans="2:8" x14ac:dyDescent="0.35">
      <c r="B7" s="13" t="s">
        <v>13</v>
      </c>
      <c r="C7" s="14">
        <f>'Guia de puntuacions'!C7</f>
        <v>5</v>
      </c>
      <c r="D7" s="20">
        <v>5</v>
      </c>
      <c r="E7" s="16">
        <f t="shared" si="0"/>
        <v>0.375</v>
      </c>
      <c r="F7" s="15">
        <v>2</v>
      </c>
      <c r="G7" s="16">
        <f t="shared" si="1"/>
        <v>0</v>
      </c>
      <c r="H7" s="15">
        <v>1</v>
      </c>
    </row>
    <row r="8" spans="2:8" x14ac:dyDescent="0.35">
      <c r="B8" s="13" t="s">
        <v>9</v>
      </c>
      <c r="C8" s="14">
        <f>'Guia de puntuacions'!C8</f>
        <v>6</v>
      </c>
      <c r="D8" s="20">
        <v>6</v>
      </c>
      <c r="E8" s="16">
        <f t="shared" si="0"/>
        <v>0.89999999999999991</v>
      </c>
      <c r="F8" s="15">
        <v>3</v>
      </c>
      <c r="G8" s="16">
        <f t="shared" si="1"/>
        <v>3.1499999999999995</v>
      </c>
      <c r="H8" s="15">
        <v>4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25.474999999999994</v>
      </c>
      <c r="E9" s="18">
        <f>E3+E4+E5+E6+E7+E8</f>
        <v>7.2750000000000004</v>
      </c>
      <c r="F9" s="18"/>
      <c r="G9" s="18">
        <f>G3+G4+G5+G6+G7+G8</f>
        <v>18.199999999999996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57BD-854B-4FD8-8FB9-94390AF0D101}">
  <dimension ref="B2:H19"/>
  <sheetViews>
    <sheetView workbookViewId="0">
      <selection activeCell="F3" sqref="F3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7265625" customWidth="1"/>
    <col min="5" max="6" width="20" customWidth="1"/>
    <col min="7" max="8" width="19.7265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'Guia de puntuacions'!C3</f>
        <v>5</v>
      </c>
      <c r="D3" s="20">
        <v>5</v>
      </c>
      <c r="E3" s="16">
        <f>0.3*(F3-1)/4*$C3</f>
        <v>1.5</v>
      </c>
      <c r="F3" s="15">
        <f>(Lot2_Cand1_Av1!F3+Lot2_Cand1_Av2!F3+Lot2_Cand1_Av3!F3)/3</f>
        <v>5</v>
      </c>
      <c r="G3" s="16">
        <f>0.7*(H3-1)/4*$C3</f>
        <v>2.9166666666666661</v>
      </c>
      <c r="H3" s="15">
        <f>(Lot2_Cand1_Av1!H3+Lot2_Cand1_Av2!H3+Lot2_Cand1_Av3!H3)/3</f>
        <v>4.333333333333333</v>
      </c>
    </row>
    <row r="4" spans="2:8" x14ac:dyDescent="0.35">
      <c r="B4" s="13" t="s">
        <v>10</v>
      </c>
      <c r="C4" s="14">
        <f>'Guia de puntuacions'!C4</f>
        <v>8</v>
      </c>
      <c r="D4" s="20">
        <v>8</v>
      </c>
      <c r="E4" s="16">
        <f t="shared" ref="E4:E8" si="0">0.3*(F4-1)/4*$C4</f>
        <v>2.2000000000000002</v>
      </c>
      <c r="F4" s="15">
        <f>(Lot2_Cand1_Av1!F4+Lot2_Cand1_Av2!F4+Lot2_Cand1_Av3!F4)/3</f>
        <v>4.666666666666667</v>
      </c>
      <c r="G4" s="16">
        <f t="shared" ref="G4:G8" si="1">0.7*(H4-1)/4*$C4</f>
        <v>4.6666666666666661</v>
      </c>
      <c r="H4" s="15">
        <f>(Lot2_Cand1_Av1!H4+Lot2_Cand1_Av2!H4+Lot2_Cand1_Av3!H4)/3</f>
        <v>4.333333333333333</v>
      </c>
    </row>
    <row r="5" spans="2:8" x14ac:dyDescent="0.35">
      <c r="B5" s="13" t="s">
        <v>11</v>
      </c>
      <c r="C5" s="14">
        <f>'Guia de puntuacions'!C5</f>
        <v>12</v>
      </c>
      <c r="D5" s="20">
        <v>12</v>
      </c>
      <c r="E5" s="16">
        <f t="shared" si="0"/>
        <v>1.7999999999999998</v>
      </c>
      <c r="F5" s="15">
        <f>(Lot2_Cand1_Av1!F5+Lot2_Cand1_Av2!F5+Lot2_Cand1_Av3!F5)/3</f>
        <v>3</v>
      </c>
      <c r="G5" s="16">
        <f t="shared" si="1"/>
        <v>6.2999999999999989</v>
      </c>
      <c r="H5" s="15">
        <f>(Lot2_Cand1_Av1!H5+Lot2_Cand1_Av2!H5+Lot2_Cand1_Av3!H5)/3</f>
        <v>4</v>
      </c>
    </row>
    <row r="6" spans="2:8" x14ac:dyDescent="0.35">
      <c r="B6" s="13" t="s">
        <v>12</v>
      </c>
      <c r="C6" s="14">
        <f>'Guia de puntuacions'!C6</f>
        <v>4</v>
      </c>
      <c r="D6" s="20">
        <v>4</v>
      </c>
      <c r="E6" s="16">
        <f t="shared" si="0"/>
        <v>0.70000000000000007</v>
      </c>
      <c r="F6" s="15">
        <f>(Lot2_Cand1_Av1!F6+Lot2_Cand1_Av2!F6+Lot2_Cand1_Av3!F6)/3</f>
        <v>3.3333333333333335</v>
      </c>
      <c r="G6" s="16">
        <f t="shared" si="1"/>
        <v>1.6333333333333333</v>
      </c>
      <c r="H6" s="15">
        <f>(Lot2_Cand1_Av1!H6+Lot2_Cand1_Av2!H6+Lot2_Cand1_Av3!H6)/3</f>
        <v>3.3333333333333335</v>
      </c>
    </row>
    <row r="7" spans="2:8" x14ac:dyDescent="0.35">
      <c r="B7" s="13" t="s">
        <v>13</v>
      </c>
      <c r="C7" s="14">
        <f>'Guia de puntuacions'!C7</f>
        <v>5</v>
      </c>
      <c r="D7" s="20">
        <v>5</v>
      </c>
      <c r="E7" s="16">
        <f t="shared" si="0"/>
        <v>0.62499999999999989</v>
      </c>
      <c r="F7" s="15">
        <f>(Lot2_Cand1_Av1!F7+Lot2_Cand1_Av2!F7+Lot2_Cand1_Av3!F7)/3</f>
        <v>2.6666666666666665</v>
      </c>
      <c r="G7" s="16">
        <f t="shared" si="1"/>
        <v>1.1666666666666667</v>
      </c>
      <c r="H7" s="15">
        <f>(Lot2_Cand1_Av1!H7+Lot2_Cand1_Av2!H7+Lot2_Cand1_Av3!H7)/3</f>
        <v>2.3333333333333335</v>
      </c>
    </row>
    <row r="8" spans="2:8" x14ac:dyDescent="0.35">
      <c r="B8" s="13" t="s">
        <v>9</v>
      </c>
      <c r="C8" s="14">
        <f>'Guia de puntuacions'!C8</f>
        <v>6</v>
      </c>
      <c r="D8" s="20">
        <v>6</v>
      </c>
      <c r="E8" s="16">
        <f t="shared" si="0"/>
        <v>1.2</v>
      </c>
      <c r="F8" s="15">
        <f>(Lot2_Cand1_Av1!F8+Lot2_Cand1_Av2!F8+Lot2_Cand1_Av3!F8)/3</f>
        <v>3.6666666666666665</v>
      </c>
      <c r="G8" s="16">
        <f t="shared" si="1"/>
        <v>2.8</v>
      </c>
      <c r="H8" s="15">
        <f>(Lot2_Cand1_Av1!H8+Lot2_Cand1_Av2!H8+Lot2_Cand1_Av3!H8)/3</f>
        <v>3.6666666666666665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27.508333333333333</v>
      </c>
      <c r="E9" s="18">
        <f>E3+E4+E5+E6+E7+E8</f>
        <v>8.0250000000000004</v>
      </c>
      <c r="F9" s="18"/>
      <c r="G9" s="18">
        <f>G3+G4+G5+G6+G7+G8</f>
        <v>19.483333333333331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15</v>
      </c>
    </row>
    <row r="12" spans="2:8" x14ac:dyDescent="0.35">
      <c r="B12" s="2" t="s">
        <v>20</v>
      </c>
    </row>
    <row r="13" spans="2:8" x14ac:dyDescent="0.35">
      <c r="B13" s="2" t="s">
        <v>21</v>
      </c>
    </row>
    <row r="14" spans="2:8" x14ac:dyDescent="0.35">
      <c r="B14" s="2" t="s">
        <v>19</v>
      </c>
    </row>
    <row r="15" spans="2:8" x14ac:dyDescent="0.35">
      <c r="B15" s="2"/>
    </row>
    <row r="16" spans="2:8" x14ac:dyDescent="0.35">
      <c r="B16" s="2"/>
    </row>
    <row r="17" spans="2:2" ht="15" thickBot="1" x14ac:dyDescent="0.4">
      <c r="B17" s="2"/>
    </row>
    <row r="18" spans="2:2" ht="16" thickBot="1" x14ac:dyDescent="0.4">
      <c r="B18" s="11" t="s">
        <v>18</v>
      </c>
    </row>
    <row r="19" spans="2:2" ht="15" thickBot="1" x14ac:dyDescent="0.4">
      <c r="B19" s="19">
        <f>D9+2</f>
        <v>29.508333333333333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8107-36D6-4576-A261-CDE76FDE1611}">
  <dimension ref="B2:H19"/>
  <sheetViews>
    <sheetView workbookViewId="0">
      <selection activeCell="H4" sqref="H4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81640625" customWidth="1"/>
    <col min="5" max="6" width="20" customWidth="1"/>
    <col min="7" max="8" width="19.81640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'[1]Guia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3.5</v>
      </c>
      <c r="H3" s="15">
        <v>5</v>
      </c>
    </row>
    <row r="4" spans="2:8" x14ac:dyDescent="0.35">
      <c r="B4" s="13" t="s">
        <v>10</v>
      </c>
      <c r="C4" s="14">
        <f>'[1]Guia de puntuacions'!C4</f>
        <v>8</v>
      </c>
      <c r="D4" s="20">
        <v>8</v>
      </c>
      <c r="E4" s="16">
        <f t="shared" ref="E4:E8" si="0">0.3*(F4-1)/4*$C4</f>
        <v>2.4</v>
      </c>
      <c r="F4" s="15">
        <v>5</v>
      </c>
      <c r="G4" s="16">
        <f t="shared" ref="G4:G8" si="1">0.7*(H4-1)/4*$C4</f>
        <v>5.6</v>
      </c>
      <c r="H4" s="15">
        <v>5</v>
      </c>
    </row>
    <row r="5" spans="2:8" x14ac:dyDescent="0.35">
      <c r="B5" s="13" t="s">
        <v>11</v>
      </c>
      <c r="C5" s="14">
        <f>'[1]Guia de puntuacions'!C5</f>
        <v>12</v>
      </c>
      <c r="D5" s="20">
        <v>12</v>
      </c>
      <c r="E5" s="16">
        <f t="shared" si="0"/>
        <v>3.5999999999999996</v>
      </c>
      <c r="F5" s="15">
        <v>5</v>
      </c>
      <c r="G5" s="16">
        <f t="shared" si="1"/>
        <v>8.3999999999999986</v>
      </c>
      <c r="H5" s="15">
        <v>5</v>
      </c>
    </row>
    <row r="6" spans="2:8" x14ac:dyDescent="0.35">
      <c r="B6" s="13" t="s">
        <v>12</v>
      </c>
      <c r="C6" s="14">
        <f>'[1]Guia de puntuacions'!C6</f>
        <v>4</v>
      </c>
      <c r="D6" s="20">
        <v>4</v>
      </c>
      <c r="E6" s="16">
        <f t="shared" si="0"/>
        <v>1.2</v>
      </c>
      <c r="F6" s="15">
        <v>5</v>
      </c>
      <c r="G6" s="16">
        <f t="shared" si="1"/>
        <v>2.8</v>
      </c>
      <c r="H6" s="15">
        <v>5</v>
      </c>
    </row>
    <row r="7" spans="2:8" x14ac:dyDescent="0.35">
      <c r="B7" s="13" t="s">
        <v>13</v>
      </c>
      <c r="C7" s="14">
        <f>'[1]Guia de puntuacions'!C7</f>
        <v>5</v>
      </c>
      <c r="D7" s="20">
        <v>5</v>
      </c>
      <c r="E7" s="16">
        <f t="shared" si="0"/>
        <v>1.5</v>
      </c>
      <c r="F7" s="15">
        <v>5</v>
      </c>
      <c r="G7" s="16">
        <f t="shared" si="1"/>
        <v>3.5</v>
      </c>
      <c r="H7" s="15">
        <v>5</v>
      </c>
    </row>
    <row r="8" spans="2:8" x14ac:dyDescent="0.35">
      <c r="B8" s="13" t="s">
        <v>9</v>
      </c>
      <c r="C8" s="14">
        <f>'[1]Guia de puntuacions'!C8</f>
        <v>6</v>
      </c>
      <c r="D8" s="20">
        <v>6</v>
      </c>
      <c r="E8" s="16">
        <f t="shared" si="0"/>
        <v>1.7999999999999998</v>
      </c>
      <c r="F8" s="15">
        <v>5</v>
      </c>
      <c r="G8" s="16">
        <f t="shared" si="1"/>
        <v>4.1999999999999993</v>
      </c>
      <c r="H8" s="15">
        <v>5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40</v>
      </c>
      <c r="E9" s="18">
        <f>E3+E4+E5+E6+E7+E8</f>
        <v>12</v>
      </c>
      <c r="F9" s="18"/>
      <c r="G9" s="18">
        <f>G3+G4+G5+G6+G7+G8</f>
        <v>28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EFB69-6DC6-4B82-999A-BAC2CCAC2301}">
  <dimension ref="B2:H19"/>
  <sheetViews>
    <sheetView workbookViewId="0">
      <selection activeCell="H3" sqref="H3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81640625" customWidth="1"/>
    <col min="5" max="6" width="20" customWidth="1"/>
    <col min="7" max="8" width="19.81640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'[2]Guia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2.6249999999999996</v>
      </c>
      <c r="H3" s="15">
        <v>4</v>
      </c>
    </row>
    <row r="4" spans="2:8" x14ac:dyDescent="0.35">
      <c r="B4" s="13" t="s">
        <v>10</v>
      </c>
      <c r="C4" s="14">
        <f>'[2]Guia de puntuacions'!C4</f>
        <v>8</v>
      </c>
      <c r="D4" s="20">
        <v>8</v>
      </c>
      <c r="E4" s="16">
        <f t="shared" ref="E4:E8" si="0">0.3*(F4-1)/4*$C4</f>
        <v>1.2</v>
      </c>
      <c r="F4" s="15">
        <v>3</v>
      </c>
      <c r="G4" s="16">
        <f t="shared" ref="G4:G8" si="1">0.7*(H4-1)/4*$C4</f>
        <v>2.8</v>
      </c>
      <c r="H4" s="15">
        <v>3</v>
      </c>
    </row>
    <row r="5" spans="2:8" x14ac:dyDescent="0.35">
      <c r="B5" s="13" t="s">
        <v>11</v>
      </c>
      <c r="C5" s="14">
        <f>'[2]Guia de puntuacions'!C5</f>
        <v>12</v>
      </c>
      <c r="D5" s="20">
        <v>12</v>
      </c>
      <c r="E5" s="16">
        <f t="shared" si="0"/>
        <v>3.5999999999999996</v>
      </c>
      <c r="F5" s="15">
        <v>5</v>
      </c>
      <c r="G5" s="16">
        <f t="shared" si="1"/>
        <v>8.3999999999999986</v>
      </c>
      <c r="H5" s="15">
        <v>5</v>
      </c>
    </row>
    <row r="6" spans="2:8" x14ac:dyDescent="0.35">
      <c r="B6" s="13" t="s">
        <v>12</v>
      </c>
      <c r="C6" s="14">
        <f>'[2]Guia de puntuacions'!C6</f>
        <v>4</v>
      </c>
      <c r="D6" s="20">
        <v>4</v>
      </c>
      <c r="E6" s="16">
        <f t="shared" si="0"/>
        <v>1.2</v>
      </c>
      <c r="F6" s="15">
        <v>5</v>
      </c>
      <c r="G6" s="16">
        <f t="shared" si="1"/>
        <v>2.8</v>
      </c>
      <c r="H6" s="15">
        <v>5</v>
      </c>
    </row>
    <row r="7" spans="2:8" x14ac:dyDescent="0.35">
      <c r="B7" s="13" t="s">
        <v>13</v>
      </c>
      <c r="C7" s="14">
        <f>'[2]Guia de puntuacions'!C7</f>
        <v>5</v>
      </c>
      <c r="D7" s="20">
        <v>5</v>
      </c>
      <c r="E7" s="16">
        <f t="shared" si="0"/>
        <v>1.125</v>
      </c>
      <c r="F7" s="15">
        <v>4</v>
      </c>
      <c r="G7" s="16">
        <f t="shared" si="1"/>
        <v>2.6249999999999996</v>
      </c>
      <c r="H7" s="15">
        <v>4</v>
      </c>
    </row>
    <row r="8" spans="2:8" x14ac:dyDescent="0.35">
      <c r="B8" s="13" t="s">
        <v>9</v>
      </c>
      <c r="C8" s="14">
        <f>'[2]Guia de puntuacions'!C8</f>
        <v>6</v>
      </c>
      <c r="D8" s="20">
        <v>6</v>
      </c>
      <c r="E8" s="16">
        <f t="shared" si="0"/>
        <v>1.3499999999999999</v>
      </c>
      <c r="F8" s="15">
        <v>4</v>
      </c>
      <c r="G8" s="16">
        <f t="shared" si="1"/>
        <v>3.1499999999999995</v>
      </c>
      <c r="H8" s="15">
        <v>4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32.374999999999993</v>
      </c>
      <c r="E9" s="18">
        <f>E3+E4+E5+E6+E7+E8</f>
        <v>9.9749999999999996</v>
      </c>
      <c r="F9" s="18"/>
      <c r="G9" s="18">
        <f>G3+G4+G5+G6+G7+G8</f>
        <v>22.399999999999995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75C9-BAA7-4A41-9103-69B9CC12682B}">
  <dimension ref="B2:H19"/>
  <sheetViews>
    <sheetView workbookViewId="0">
      <selection activeCell="F6" sqref="F6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7265625" customWidth="1"/>
    <col min="5" max="6" width="20" customWidth="1"/>
    <col min="7" max="8" width="19.7265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'Guia de puntuacions'!C3</f>
        <v>5</v>
      </c>
      <c r="D3" s="20">
        <v>5</v>
      </c>
      <c r="E3" s="16">
        <f>0.3*(F3-1)/4*$C3</f>
        <v>1.5</v>
      </c>
      <c r="F3" s="15">
        <v>5</v>
      </c>
      <c r="G3" s="16">
        <f>0.7*(H3-1)/4*$C3</f>
        <v>2.6249999999999996</v>
      </c>
      <c r="H3" s="15">
        <v>4</v>
      </c>
    </row>
    <row r="4" spans="2:8" x14ac:dyDescent="0.35">
      <c r="B4" s="13" t="s">
        <v>10</v>
      </c>
      <c r="C4" s="14">
        <f>'Guia de puntuacions'!C4</f>
        <v>8</v>
      </c>
      <c r="D4" s="20">
        <v>8</v>
      </c>
      <c r="E4" s="16">
        <f t="shared" ref="E4:E8" si="0">0.3*(F4-1)/4*$C4</f>
        <v>2.4</v>
      </c>
      <c r="F4" s="15">
        <v>5</v>
      </c>
      <c r="G4" s="16">
        <f t="shared" ref="G4:G8" si="1">0.7*(H4-1)/4*$C4</f>
        <v>5.6</v>
      </c>
      <c r="H4" s="15">
        <v>5</v>
      </c>
    </row>
    <row r="5" spans="2:8" x14ac:dyDescent="0.35">
      <c r="B5" s="13" t="s">
        <v>11</v>
      </c>
      <c r="C5" s="14">
        <f>'Guia de puntuacions'!C5</f>
        <v>12</v>
      </c>
      <c r="D5" s="20">
        <v>12</v>
      </c>
      <c r="E5" s="16">
        <f t="shared" si="0"/>
        <v>3.5999999999999996</v>
      </c>
      <c r="F5" s="15">
        <v>5</v>
      </c>
      <c r="G5" s="16">
        <f t="shared" si="1"/>
        <v>8.3999999999999986</v>
      </c>
      <c r="H5" s="15">
        <v>5</v>
      </c>
    </row>
    <row r="6" spans="2:8" x14ac:dyDescent="0.35">
      <c r="B6" s="13" t="s">
        <v>12</v>
      </c>
      <c r="C6" s="14">
        <f>'Guia de puntuacions'!C6</f>
        <v>4</v>
      </c>
      <c r="D6" s="20">
        <v>4</v>
      </c>
      <c r="E6" s="16">
        <f t="shared" si="0"/>
        <v>1.2</v>
      </c>
      <c r="F6" s="15">
        <v>5</v>
      </c>
      <c r="G6" s="16">
        <f t="shared" si="1"/>
        <v>2.8</v>
      </c>
      <c r="H6" s="15">
        <v>5</v>
      </c>
    </row>
    <row r="7" spans="2:8" x14ac:dyDescent="0.35">
      <c r="B7" s="13" t="s">
        <v>13</v>
      </c>
      <c r="C7" s="14">
        <f>'Guia de puntuacions'!C7</f>
        <v>5</v>
      </c>
      <c r="D7" s="20">
        <v>5</v>
      </c>
      <c r="E7" s="16">
        <f t="shared" si="0"/>
        <v>1.5</v>
      </c>
      <c r="F7" s="15">
        <v>5</v>
      </c>
      <c r="G7" s="16">
        <f t="shared" si="1"/>
        <v>3.5</v>
      </c>
      <c r="H7" s="15">
        <v>5</v>
      </c>
    </row>
    <row r="8" spans="2:8" x14ac:dyDescent="0.35">
      <c r="B8" s="13" t="s">
        <v>9</v>
      </c>
      <c r="C8" s="14">
        <f>'Guia de puntuacions'!C8</f>
        <v>6</v>
      </c>
      <c r="D8" s="20">
        <v>6</v>
      </c>
      <c r="E8" s="16">
        <f t="shared" si="0"/>
        <v>1.7999999999999998</v>
      </c>
      <c r="F8" s="15">
        <v>5</v>
      </c>
      <c r="G8" s="16">
        <f t="shared" si="1"/>
        <v>4.1999999999999993</v>
      </c>
      <c r="H8" s="15">
        <v>5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39.125</v>
      </c>
      <c r="E9" s="18">
        <f>E3+E4+E5+E6+E7+E8</f>
        <v>12</v>
      </c>
      <c r="F9" s="18"/>
      <c r="G9" s="18">
        <f>G3+G4+G5+G6+G7+G8</f>
        <v>27.125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5</v>
      </c>
    </row>
    <row r="12" spans="2:8" x14ac:dyDescent="0.35">
      <c r="B12" s="2"/>
    </row>
    <row r="13" spans="2:8" x14ac:dyDescent="0.35">
      <c r="B13" s="2"/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x14ac:dyDescent="0.35">
      <c r="B17" s="2"/>
    </row>
    <row r="18" spans="2:2" x14ac:dyDescent="0.35">
      <c r="B18" s="2"/>
    </row>
    <row r="19" spans="2:2" ht="15" thickBot="1" x14ac:dyDescent="0.4">
      <c r="B19" s="3"/>
    </row>
  </sheetData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9FE4-6B2B-4D6A-AFFA-7F0DE5C5E48A}">
  <dimension ref="B2:H19"/>
  <sheetViews>
    <sheetView workbookViewId="0">
      <selection activeCell="E15" sqref="E15"/>
    </sheetView>
  </sheetViews>
  <sheetFormatPr baseColWidth="10" defaultColWidth="11.453125" defaultRowHeight="14.5" x14ac:dyDescent="0.35"/>
  <cols>
    <col min="1" max="1" width="10.1796875" customWidth="1"/>
    <col min="2" max="2" width="43.81640625" customWidth="1"/>
    <col min="3" max="3" width="11.81640625" hidden="1" customWidth="1"/>
    <col min="4" max="4" width="15.7265625" customWidth="1"/>
    <col min="5" max="6" width="20" customWidth="1"/>
    <col min="7" max="8" width="19.7265625" customWidth="1"/>
    <col min="9" max="9" width="11.54296875" customWidth="1"/>
  </cols>
  <sheetData>
    <row r="2" spans="2:8" ht="31" x14ac:dyDescent="0.35">
      <c r="B2" s="7" t="s">
        <v>0</v>
      </c>
      <c r="C2" s="7" t="s">
        <v>1</v>
      </c>
      <c r="D2" s="7" t="s">
        <v>4</v>
      </c>
      <c r="E2" s="7" t="s">
        <v>7</v>
      </c>
      <c r="F2" s="7" t="s">
        <v>6</v>
      </c>
      <c r="G2" s="7" t="s">
        <v>8</v>
      </c>
      <c r="H2" s="7" t="s">
        <v>6</v>
      </c>
    </row>
    <row r="3" spans="2:8" x14ac:dyDescent="0.35">
      <c r="B3" s="13" t="s">
        <v>2</v>
      </c>
      <c r="C3" s="14">
        <f>'Guia de puntuacions'!C3</f>
        <v>5</v>
      </c>
      <c r="D3" s="20">
        <v>5</v>
      </c>
      <c r="E3" s="16">
        <f>0.3*(F3-1)/4*$C3</f>
        <v>1.5</v>
      </c>
      <c r="F3" s="15">
        <f>(Lot3_Cand1_Av1!F3+Lot3_Cand1_Av2!F3+Lot3_Cand1_Av3!F3)/3</f>
        <v>5</v>
      </c>
      <c r="G3" s="16">
        <f>0.7*(H3-1)/4*$C3</f>
        <v>2.9166666666666661</v>
      </c>
      <c r="H3" s="15">
        <f>(Lot3_Cand1_Av1!H3+Lot3_Cand1_Av2!H3+Lot3_Cand1_Av3!H3)/3</f>
        <v>4.333333333333333</v>
      </c>
    </row>
    <row r="4" spans="2:8" x14ac:dyDescent="0.35">
      <c r="B4" s="13" t="s">
        <v>10</v>
      </c>
      <c r="C4" s="14">
        <f>'Guia de puntuacions'!C4</f>
        <v>8</v>
      </c>
      <c r="D4" s="20">
        <v>8</v>
      </c>
      <c r="E4" s="16">
        <f t="shared" ref="E4:E8" si="0">0.3*(F4-1)/4*$C4</f>
        <v>1.9999999999999998</v>
      </c>
      <c r="F4" s="15">
        <f>(Lot3_Cand1_Av1!F4+Lot3_Cand1_Av2!F4+Lot3_Cand1_Av3!F4)/3</f>
        <v>4.333333333333333</v>
      </c>
      <c r="G4" s="16">
        <f t="shared" ref="G4:G8" si="1">0.7*(H4-1)/4*$C4</f>
        <v>4.6666666666666661</v>
      </c>
      <c r="H4" s="15">
        <f>(Lot3_Cand1_Av1!H4+Lot3_Cand1_Av2!H4+Lot3_Cand1_Av3!H4)/3</f>
        <v>4.333333333333333</v>
      </c>
    </row>
    <row r="5" spans="2:8" x14ac:dyDescent="0.35">
      <c r="B5" s="13" t="s">
        <v>11</v>
      </c>
      <c r="C5" s="14">
        <f>'Guia de puntuacions'!C5</f>
        <v>12</v>
      </c>
      <c r="D5" s="20">
        <v>12</v>
      </c>
      <c r="E5" s="16">
        <f t="shared" si="0"/>
        <v>3.5999999999999996</v>
      </c>
      <c r="F5" s="15">
        <f>(Lot3_Cand1_Av1!F5+Lot3_Cand1_Av2!F5+Lot3_Cand1_Av3!F5)/3</f>
        <v>5</v>
      </c>
      <c r="G5" s="16">
        <f t="shared" si="1"/>
        <v>8.3999999999999986</v>
      </c>
      <c r="H5" s="15">
        <f>(Lot3_Cand1_Av1!H5+Lot3_Cand1_Av2!H5+Lot3_Cand1_Av3!H5)/3</f>
        <v>5</v>
      </c>
    </row>
    <row r="6" spans="2:8" x14ac:dyDescent="0.35">
      <c r="B6" s="13" t="s">
        <v>12</v>
      </c>
      <c r="C6" s="14">
        <f>'Guia de puntuacions'!C6</f>
        <v>4</v>
      </c>
      <c r="D6" s="20">
        <v>4</v>
      </c>
      <c r="E6" s="16">
        <f t="shared" si="0"/>
        <v>1.2</v>
      </c>
      <c r="F6" s="15">
        <f>(Lot3_Cand1_Av1!F6+Lot3_Cand1_Av2!F6+Lot3_Cand1_Av3!F6)/3</f>
        <v>5</v>
      </c>
      <c r="G6" s="16">
        <f t="shared" si="1"/>
        <v>2.8</v>
      </c>
      <c r="H6" s="15">
        <f>(Lot3_Cand1_Av1!H6+Lot3_Cand1_Av2!H6+Lot3_Cand1_Av3!H6)/3</f>
        <v>5</v>
      </c>
    </row>
    <row r="7" spans="2:8" x14ac:dyDescent="0.35">
      <c r="B7" s="13" t="s">
        <v>13</v>
      </c>
      <c r="C7" s="14">
        <f>'Guia de puntuacions'!C7</f>
        <v>5</v>
      </c>
      <c r="D7" s="20">
        <v>5</v>
      </c>
      <c r="E7" s="16">
        <f t="shared" si="0"/>
        <v>1.375</v>
      </c>
      <c r="F7" s="15">
        <f>(Lot3_Cand1_Av1!F7+Lot3_Cand1_Av2!F7+Lot3_Cand1_Av3!F7)/3</f>
        <v>4.666666666666667</v>
      </c>
      <c r="G7" s="16">
        <f t="shared" si="1"/>
        <v>3.2083333333333335</v>
      </c>
      <c r="H7" s="15">
        <f>(Lot3_Cand1_Av1!H7+Lot3_Cand1_Av2!H7+Lot3_Cand1_Av3!H7)/3</f>
        <v>4.666666666666667</v>
      </c>
    </row>
    <row r="8" spans="2:8" x14ac:dyDescent="0.35">
      <c r="B8" s="13" t="s">
        <v>9</v>
      </c>
      <c r="C8" s="14">
        <f>'Guia de puntuacions'!C8</f>
        <v>6</v>
      </c>
      <c r="D8" s="20">
        <v>6</v>
      </c>
      <c r="E8" s="16">
        <f t="shared" si="0"/>
        <v>1.6500000000000001</v>
      </c>
      <c r="F8" s="15">
        <f>(Lot3_Cand1_Av1!F8+Lot3_Cand1_Av2!F8+Lot3_Cand1_Av3!F8)/3</f>
        <v>4.666666666666667</v>
      </c>
      <c r="G8" s="16">
        <f t="shared" si="1"/>
        <v>3.8500000000000005</v>
      </c>
      <c r="H8" s="15">
        <f>(Lot3_Cand1_Av1!H8+Lot3_Cand1_Av2!H8+Lot3_Cand1_Av3!H8)/3</f>
        <v>4.666666666666667</v>
      </c>
    </row>
    <row r="9" spans="2:8" x14ac:dyDescent="0.35">
      <c r="B9" s="8" t="s">
        <v>3</v>
      </c>
      <c r="C9" s="9" t="e">
        <f>C3+C4+C5+#REF!+C6+C7+C8</f>
        <v>#REF!</v>
      </c>
      <c r="D9" s="17">
        <f>E9+G9</f>
        <v>37.166666666666664</v>
      </c>
      <c r="E9" s="18">
        <f>E3+E4+E5+E6+E7+E8</f>
        <v>11.324999999999999</v>
      </c>
      <c r="F9" s="18"/>
      <c r="G9" s="18">
        <f>G3+G4+G5+G6+G7+G8</f>
        <v>25.841666666666665</v>
      </c>
      <c r="H9" s="18"/>
    </row>
    <row r="10" spans="2:8" ht="15" thickBot="1" x14ac:dyDescent="0.4">
      <c r="B10" t="s">
        <v>14</v>
      </c>
    </row>
    <row r="11" spans="2:8" ht="16" thickBot="1" x14ac:dyDescent="0.4">
      <c r="B11" s="11" t="s">
        <v>15</v>
      </c>
    </row>
    <row r="12" spans="2:8" x14ac:dyDescent="0.35">
      <c r="B12" s="2" t="s">
        <v>16</v>
      </c>
    </row>
    <row r="13" spans="2:8" x14ac:dyDescent="0.35">
      <c r="B13" s="2" t="s">
        <v>17</v>
      </c>
    </row>
    <row r="14" spans="2:8" x14ac:dyDescent="0.35">
      <c r="B14" s="2"/>
    </row>
    <row r="15" spans="2:8" x14ac:dyDescent="0.35">
      <c r="B15" s="2"/>
    </row>
    <row r="16" spans="2:8" x14ac:dyDescent="0.35">
      <c r="B16" s="2"/>
    </row>
    <row r="17" spans="2:2" ht="15" thickBot="1" x14ac:dyDescent="0.4">
      <c r="B17" s="2"/>
    </row>
    <row r="18" spans="2:2" ht="16" thickBot="1" x14ac:dyDescent="0.4">
      <c r="B18" s="11" t="s">
        <v>18</v>
      </c>
    </row>
    <row r="19" spans="2:2" ht="15" thickBot="1" x14ac:dyDescent="0.4">
      <c r="B19" s="19">
        <f>D9+1</f>
        <v>38.166666666666664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Guia de puntuacions</vt:lpstr>
      <vt:lpstr>Lot2_Cand1_Av1</vt:lpstr>
      <vt:lpstr>Lot2_Cand1_Av2</vt:lpstr>
      <vt:lpstr>Lot2_Cand1_Av3</vt:lpstr>
      <vt:lpstr>Lot2Cand1_AvM</vt:lpstr>
      <vt:lpstr>Lot3_Cand1_Av1</vt:lpstr>
      <vt:lpstr>Lot3_Cand1_Av2</vt:lpstr>
      <vt:lpstr>Lot3_Cand1_Av3</vt:lpstr>
      <vt:lpstr>Lot3_Cand1_AvM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Chamorro Prieto</dc:creator>
  <cp:lastModifiedBy>Juan José Rodríguez</cp:lastModifiedBy>
  <dcterms:created xsi:type="dcterms:W3CDTF">2021-11-27T10:15:28Z</dcterms:created>
  <dcterms:modified xsi:type="dcterms:W3CDTF">2025-03-14T12:03:08Z</dcterms:modified>
</cp:coreProperties>
</file>