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NTRACTACIÓ PÚBLICA\CONTRACTES_\CONTRACTES 2025\SERVEI\01040604 2025 6-Piscines exteriors estiu Ribes\"/>
    </mc:Choice>
  </mc:AlternateContent>
  <bookViews>
    <workbookView xWindow="-108" yWindow="-108" windowWidth="23256" windowHeight="12456" firstSheet="5" activeTab="9"/>
  </bookViews>
  <sheets>
    <sheet name="EEE 2024" sheetId="3" r:id="rId1"/>
    <sheet name="EEE 2025" sheetId="1" r:id="rId2"/>
    <sheet name="EEE 2026" sheetId="4" r:id="rId3"/>
    <sheet name="EEE 2027" sheetId="6" r:id="rId4"/>
    <sheet name="EEE 2028" sheetId="7" r:id="rId5"/>
    <sheet name="FACTURACIÓ 2025" sheetId="2" r:id="rId6"/>
    <sheet name="FACTURACIÓ 2026" sheetId="5" r:id="rId7"/>
    <sheet name="FACTURACIÓ 2027" sheetId="9" r:id="rId8"/>
    <sheet name="FACTURACIÓ 2028" sheetId="10" r:id="rId9"/>
    <sheet name="VEC contracte" sheetId="8" r:id="rId10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8" l="1"/>
  <c r="H4" i="8"/>
  <c r="M3" i="8"/>
  <c r="K3" i="8"/>
  <c r="J3" i="8"/>
  <c r="I3" i="8"/>
  <c r="H3" i="8"/>
  <c r="L3" i="8" s="1"/>
  <c r="L4" i="8" s="1"/>
  <c r="L2" i="8"/>
  <c r="K2" i="8"/>
  <c r="J2" i="8"/>
  <c r="J4" i="8" s="1"/>
  <c r="I2" i="8"/>
  <c r="I4" i="8" s="1"/>
  <c r="H2" i="8"/>
  <c r="E2" i="8"/>
  <c r="D3" i="8"/>
  <c r="D4" i="8" s="1"/>
  <c r="C3" i="8"/>
  <c r="E3" i="8" s="1"/>
  <c r="D2" i="8"/>
  <c r="C2" i="8"/>
  <c r="H23" i="8"/>
  <c r="C22" i="8"/>
  <c r="C21" i="8"/>
  <c r="C20" i="8"/>
  <c r="C19" i="8"/>
  <c r="F19" i="8" s="1"/>
  <c r="D10" i="8"/>
  <c r="C10" i="8"/>
  <c r="D9" i="8"/>
  <c r="C9" i="8"/>
  <c r="M2" i="8" l="1"/>
  <c r="M4" i="8" s="1"/>
  <c r="E4" i="8"/>
  <c r="C4" i="8"/>
  <c r="D11" i="8"/>
  <c r="C11" i="8"/>
  <c r="E9" i="8"/>
  <c r="E10" i="8"/>
  <c r="E11" i="8" l="1"/>
  <c r="D16" i="8"/>
  <c r="E20" i="8" s="1"/>
  <c r="D22" i="8" l="1"/>
  <c r="F22" i="8" s="1"/>
  <c r="F20" i="8"/>
  <c r="D21" i="8"/>
  <c r="F21" i="8" s="1"/>
  <c r="F23" i="8" s="1"/>
  <c r="H25" i="8" s="1"/>
  <c r="H26" i="8" l="1"/>
  <c r="H27" i="8"/>
  <c r="D17" i="10" l="1"/>
  <c r="C5" i="10"/>
  <c r="C7" i="10" s="1"/>
  <c r="D17" i="9"/>
  <c r="D19" i="9" s="1"/>
  <c r="C5" i="9"/>
  <c r="C7" i="9" s="1"/>
  <c r="D19" i="10"/>
  <c r="C13" i="10"/>
  <c r="C13" i="9"/>
  <c r="D7" i="7"/>
  <c r="F7" i="7" s="1"/>
  <c r="D8" i="7"/>
  <c r="F8" i="7" s="1"/>
  <c r="D9" i="7"/>
  <c r="F9" i="7" s="1"/>
  <c r="D10" i="7"/>
  <c r="D11" i="7"/>
  <c r="F11" i="7" s="1"/>
  <c r="D12" i="7"/>
  <c r="D13" i="7"/>
  <c r="D14" i="7"/>
  <c r="F14" i="7" s="1"/>
  <c r="D15" i="7"/>
  <c r="F15" i="7" s="1"/>
  <c r="D16" i="7"/>
  <c r="D6" i="7"/>
  <c r="F6" i="7" s="1"/>
  <c r="D7" i="6"/>
  <c r="D8" i="6"/>
  <c r="F8" i="6" s="1"/>
  <c r="D9" i="6"/>
  <c r="D10" i="6"/>
  <c r="D11" i="6"/>
  <c r="D12" i="6"/>
  <c r="D13" i="6"/>
  <c r="D14" i="6"/>
  <c r="D15" i="6"/>
  <c r="D16" i="6"/>
  <c r="D6" i="6"/>
  <c r="F6" i="6" s="1"/>
  <c r="D16" i="4"/>
  <c r="D15" i="4"/>
  <c r="D14" i="4"/>
  <c r="D13" i="4"/>
  <c r="D12" i="4"/>
  <c r="D11" i="4"/>
  <c r="D10" i="4"/>
  <c r="D9" i="4"/>
  <c r="D8" i="4"/>
  <c r="D7" i="4"/>
  <c r="D6" i="4"/>
  <c r="D7" i="1"/>
  <c r="D8" i="1"/>
  <c r="D9" i="1"/>
  <c r="D10" i="1"/>
  <c r="D11" i="1"/>
  <c r="D12" i="1"/>
  <c r="D13" i="1"/>
  <c r="D14" i="1"/>
  <c r="D15" i="1"/>
  <c r="D16" i="1"/>
  <c r="D6" i="1"/>
  <c r="F48" i="3"/>
  <c r="F58" i="7"/>
  <c r="F41" i="7"/>
  <c r="C26" i="7"/>
  <c r="E26" i="7" s="1"/>
  <c r="F26" i="7" s="1"/>
  <c r="C24" i="7"/>
  <c r="C25" i="7" s="1"/>
  <c r="E25" i="7" s="1"/>
  <c r="F25" i="7" s="1"/>
  <c r="C23" i="7"/>
  <c r="E23" i="7" s="1"/>
  <c r="F23" i="7" s="1"/>
  <c r="C22" i="7"/>
  <c r="C28" i="7" s="1"/>
  <c r="E28" i="7" s="1"/>
  <c r="F28" i="7" s="1"/>
  <c r="C21" i="7"/>
  <c r="C27" i="7" s="1"/>
  <c r="E27" i="7" s="1"/>
  <c r="F27" i="7" s="1"/>
  <c r="F16" i="7"/>
  <c r="F13" i="7"/>
  <c r="F12" i="7"/>
  <c r="F10" i="7"/>
  <c r="F58" i="6"/>
  <c r="F41" i="6"/>
  <c r="C26" i="6"/>
  <c r="E26" i="6" s="1"/>
  <c r="F26" i="6" s="1"/>
  <c r="C24" i="6"/>
  <c r="C25" i="6" s="1"/>
  <c r="E25" i="6" s="1"/>
  <c r="F25" i="6" s="1"/>
  <c r="C23" i="6"/>
  <c r="E23" i="6" s="1"/>
  <c r="F23" i="6" s="1"/>
  <c r="C22" i="6"/>
  <c r="E22" i="6" s="1"/>
  <c r="F22" i="6" s="1"/>
  <c r="C21" i="6"/>
  <c r="C27" i="6" s="1"/>
  <c r="E27" i="6" s="1"/>
  <c r="F27" i="6" s="1"/>
  <c r="F16" i="6"/>
  <c r="F15" i="6"/>
  <c r="F14" i="6"/>
  <c r="F13" i="6"/>
  <c r="F12" i="6"/>
  <c r="F11" i="6"/>
  <c r="F10" i="6"/>
  <c r="F9" i="6"/>
  <c r="F7" i="6"/>
  <c r="D11" i="10" l="1"/>
  <c r="E11" i="10" s="1"/>
  <c r="D10" i="10"/>
  <c r="E10" i="10" s="1"/>
  <c r="D9" i="10"/>
  <c r="E9" i="10" s="1"/>
  <c r="D12" i="10"/>
  <c r="D12" i="9"/>
  <c r="D11" i="9"/>
  <c r="E11" i="9" s="1"/>
  <c r="D10" i="9"/>
  <c r="E10" i="9" s="1"/>
  <c r="D9" i="9"/>
  <c r="E9" i="9" s="1"/>
  <c r="E13" i="9" s="1"/>
  <c r="E24" i="6"/>
  <c r="F24" i="6" s="1"/>
  <c r="F30" i="6" s="1"/>
  <c r="C28" i="6"/>
  <c r="E28" i="6" s="1"/>
  <c r="F28" i="6" s="1"/>
  <c r="E24" i="7"/>
  <c r="F24" i="7" s="1"/>
  <c r="F17" i="7"/>
  <c r="F17" i="6"/>
  <c r="E22" i="7"/>
  <c r="F22" i="7" s="1"/>
  <c r="F30" i="7" s="1"/>
  <c r="C13" i="5"/>
  <c r="E13" i="10" l="1"/>
  <c r="F31" i="7"/>
  <c r="F32" i="7" s="1"/>
  <c r="F33" i="7" s="1"/>
  <c r="F34" i="7" s="1"/>
  <c r="F31" i="6"/>
  <c r="F32" i="6" s="1"/>
  <c r="F33" i="6" s="1"/>
  <c r="F34" i="6" s="1"/>
  <c r="F58" i="4"/>
  <c r="F41" i="4"/>
  <c r="C26" i="4"/>
  <c r="E26" i="4" s="1"/>
  <c r="F26" i="4" s="1"/>
  <c r="C24" i="4"/>
  <c r="C25" i="4" s="1"/>
  <c r="E25" i="4" s="1"/>
  <c r="F25" i="4" s="1"/>
  <c r="C23" i="4"/>
  <c r="E23" i="4" s="1"/>
  <c r="F23" i="4" s="1"/>
  <c r="C22" i="4"/>
  <c r="E22" i="4" s="1"/>
  <c r="F22" i="4" s="1"/>
  <c r="C21" i="4"/>
  <c r="C27" i="4" s="1"/>
  <c r="E27" i="4" s="1"/>
  <c r="F27" i="4" s="1"/>
  <c r="F16" i="4"/>
  <c r="F15" i="4"/>
  <c r="F14" i="4"/>
  <c r="F13" i="4"/>
  <c r="F12" i="4"/>
  <c r="F11" i="4"/>
  <c r="F10" i="4"/>
  <c r="F9" i="4"/>
  <c r="F8" i="4"/>
  <c r="F7" i="4"/>
  <c r="F6" i="4"/>
  <c r="F58" i="3"/>
  <c r="F41" i="3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F16" i="3"/>
  <c r="F15" i="3"/>
  <c r="F14" i="3"/>
  <c r="F13" i="3"/>
  <c r="F12" i="3"/>
  <c r="F11" i="3"/>
  <c r="F10" i="3"/>
  <c r="F9" i="3"/>
  <c r="F8" i="3"/>
  <c r="F7" i="3"/>
  <c r="F6" i="3"/>
  <c r="F17" i="3" l="1"/>
  <c r="F30" i="3"/>
  <c r="F31" i="3" s="1"/>
  <c r="C28" i="4"/>
  <c r="E28" i="4" s="1"/>
  <c r="F28" i="4" s="1"/>
  <c r="C53" i="7"/>
  <c r="F35" i="7"/>
  <c r="F36" i="7" s="1"/>
  <c r="C39" i="7"/>
  <c r="F39" i="7" s="1"/>
  <c r="F42" i="7" s="1"/>
  <c r="F45" i="7" s="1"/>
  <c r="D66" i="7"/>
  <c r="D68" i="7" s="1"/>
  <c r="C53" i="6"/>
  <c r="F35" i="6"/>
  <c r="F36" i="6" s="1"/>
  <c r="D66" i="6"/>
  <c r="D68" i="6" s="1"/>
  <c r="C39" i="6"/>
  <c r="F39" i="6" s="1"/>
  <c r="F42" i="6" s="1"/>
  <c r="F45" i="6" s="1"/>
  <c r="F48" i="6" s="1"/>
  <c r="F17" i="4"/>
  <c r="E24" i="4"/>
  <c r="F24" i="4" s="1"/>
  <c r="F30" i="4" s="1"/>
  <c r="F32" i="3"/>
  <c r="F33" i="3" s="1"/>
  <c r="F34" i="3" s="1"/>
  <c r="F46" i="7" l="1"/>
  <c r="F47" i="7" s="1"/>
  <c r="F48" i="7"/>
  <c r="D53" i="7"/>
  <c r="E53" i="7" s="1"/>
  <c r="C55" i="6"/>
  <c r="F49" i="6"/>
  <c r="D55" i="6" s="1"/>
  <c r="F46" i="6"/>
  <c r="F47" i="6" s="1"/>
  <c r="D53" i="6"/>
  <c r="E53" i="6" s="1"/>
  <c r="F31" i="4"/>
  <c r="F32" i="4" s="1"/>
  <c r="F33" i="4" s="1"/>
  <c r="F34" i="4" s="1"/>
  <c r="D17" i="5" s="1"/>
  <c r="D19" i="5" s="1"/>
  <c r="D66" i="3"/>
  <c r="D68" i="3" s="1"/>
  <c r="C39" i="3"/>
  <c r="F39" i="3" s="1"/>
  <c r="F42" i="3" s="1"/>
  <c r="F45" i="3" s="1"/>
  <c r="C53" i="3"/>
  <c r="F35" i="3"/>
  <c r="F36" i="3" s="1"/>
  <c r="F49" i="7" l="1"/>
  <c r="D55" i="7" s="1"/>
  <c r="C55" i="7"/>
  <c r="F50" i="6"/>
  <c r="E55" i="6" s="1"/>
  <c r="D66" i="4"/>
  <c r="D68" i="4" s="1"/>
  <c r="F35" i="4"/>
  <c r="F36" i="4" s="1"/>
  <c r="C39" i="4"/>
  <c r="F39" i="4" s="1"/>
  <c r="F42" i="4" s="1"/>
  <c r="F45" i="4" s="1"/>
  <c r="F48" i="4" s="1"/>
  <c r="C53" i="4"/>
  <c r="C55" i="3"/>
  <c r="F49" i="3"/>
  <c r="D55" i="3" s="1"/>
  <c r="F46" i="3"/>
  <c r="F47" i="3" s="1"/>
  <c r="D53" i="3"/>
  <c r="E53" i="3" s="1"/>
  <c r="F50" i="7" l="1"/>
  <c r="E55" i="7" s="1"/>
  <c r="D53" i="4"/>
  <c r="E53" i="4" s="1"/>
  <c r="C55" i="4"/>
  <c r="F49" i="4"/>
  <c r="D55" i="4" s="1"/>
  <c r="F46" i="4"/>
  <c r="F47" i="4" s="1"/>
  <c r="F50" i="3"/>
  <c r="E55" i="3" s="1"/>
  <c r="F50" i="4" l="1"/>
  <c r="E55" i="4" l="1"/>
  <c r="C5" i="5"/>
  <c r="C7" i="5" s="1"/>
  <c r="F58" i="1"/>
  <c r="D12" i="5" l="1"/>
  <c r="D10" i="5"/>
  <c r="E10" i="5" s="1"/>
  <c r="D11" i="5"/>
  <c r="E11" i="5" s="1"/>
  <c r="D9" i="5"/>
  <c r="E9" i="5" s="1"/>
  <c r="E13" i="5" s="1"/>
  <c r="C26" i="1"/>
  <c r="C23" i="1"/>
  <c r="C24" i="1"/>
  <c r="C25" i="1" s="1"/>
  <c r="C22" i="1"/>
  <c r="C28" i="1" s="1"/>
  <c r="C21" i="1"/>
  <c r="C27" i="1" s="1"/>
  <c r="F16" i="1" l="1"/>
  <c r="F11" i="1" l="1"/>
  <c r="F10" i="1"/>
  <c r="C13" i="2" l="1"/>
  <c r="E23" i="1" l="1"/>
  <c r="F23" i="1" s="1"/>
  <c r="F41" i="1" l="1"/>
  <c r="E28" i="1"/>
  <c r="F28" i="1" s="1"/>
  <c r="E27" i="1"/>
  <c r="F27" i="1" s="1"/>
  <c r="E26" i="1"/>
  <c r="F26" i="1" s="1"/>
  <c r="E25" i="1"/>
  <c r="F25" i="1" s="1"/>
  <c r="E24" i="1"/>
  <c r="F24" i="1" s="1"/>
  <c r="E22" i="1"/>
  <c r="F22" i="1" s="1"/>
  <c r="F15" i="1"/>
  <c r="F14" i="1"/>
  <c r="F13" i="1"/>
  <c r="F12" i="1"/>
  <c r="F9" i="1"/>
  <c r="F8" i="1"/>
  <c r="F7" i="1"/>
  <c r="F6" i="1"/>
  <c r="F30" i="1" l="1"/>
  <c r="F17" i="1"/>
  <c r="F31" i="1" l="1"/>
  <c r="F32" i="1" s="1"/>
  <c r="F33" i="1" s="1"/>
  <c r="F34" i="1" s="1"/>
  <c r="D17" i="2" l="1"/>
  <c r="D19" i="2" s="1"/>
  <c r="C53" i="1"/>
  <c r="F35" i="1"/>
  <c r="F36" i="1" s="1"/>
  <c r="C39" i="1"/>
  <c r="F39" i="1" s="1"/>
  <c r="D66" i="1"/>
  <c r="D68" i="1" s="1"/>
  <c r="F42" i="1" l="1"/>
  <c r="F45" i="1" s="1"/>
  <c r="D53" i="1"/>
  <c r="E53" i="1" s="1"/>
  <c r="F46" i="1" l="1"/>
  <c r="F47" i="1" s="1"/>
  <c r="F48" i="1"/>
  <c r="C55" i="1" s="1"/>
  <c r="F49" i="1" l="1"/>
  <c r="D55" i="1" s="1"/>
  <c r="F50" i="1" l="1"/>
  <c r="C5" i="2" s="1"/>
  <c r="C7" i="2" s="1"/>
  <c r="D12" i="2" l="1"/>
  <c r="D10" i="2"/>
  <c r="E10" i="2" s="1"/>
  <c r="D9" i="2"/>
  <c r="E9" i="2" s="1"/>
  <c r="D11" i="2"/>
  <c r="E11" i="2" s="1"/>
  <c r="E55" i="1"/>
  <c r="E13" i="2" l="1"/>
</calcChain>
</file>

<file path=xl/sharedStrings.xml><?xml version="1.0" encoding="utf-8"?>
<sst xmlns="http://schemas.openxmlformats.org/spreadsheetml/2006/main" count="498" uniqueCount="118">
  <si>
    <t xml:space="preserve">Servei d'Esports.  Ajuntament de Sant Pere de Ribes. </t>
  </si>
  <si>
    <t>DESPESES</t>
  </si>
  <si>
    <t>PERSONAL fix</t>
  </si>
  <si>
    <t>Dies de Servei</t>
  </si>
  <si>
    <t>Preu unitari</t>
  </si>
  <si>
    <t>Unitats  hores</t>
  </si>
  <si>
    <t xml:space="preserve">TOTAL </t>
  </si>
  <si>
    <t>Sense IVA</t>
  </si>
  <si>
    <t xml:space="preserve">Personal salvament de dll a dv  9 h </t>
  </si>
  <si>
    <t xml:space="preserve">Personal salvament caps de setmana i festius 9 h </t>
  </si>
  <si>
    <t>Personal venda i gestió accessos de dll a dv 9 h</t>
  </si>
  <si>
    <t>Personal venta i gestió d'accessos caps i festius 9 h</t>
  </si>
  <si>
    <t>Personal manteniment de dll a dv 4 hores</t>
  </si>
  <si>
    <t>Personal manteniment caps de setmana i festius 4 hores</t>
  </si>
  <si>
    <t>Coordinació del servei</t>
  </si>
  <si>
    <t>TOTAL  DESPESA  PERSONAL</t>
  </si>
  <si>
    <t xml:space="preserve">DESPESA CORRENT </t>
  </si>
  <si>
    <t xml:space="preserve">Farmaciola (consum diari mitjana 3 €) </t>
  </si>
  <si>
    <t>Material d'oficina</t>
  </si>
  <si>
    <t>Material esportiu</t>
  </si>
  <si>
    <t>Altres paper, sabó</t>
  </si>
  <si>
    <t>Assegurances</t>
  </si>
  <si>
    <t xml:space="preserve">COST DE LA PRESTACIÓ DE SERVEIS </t>
  </si>
  <si>
    <t xml:space="preserve">Benefici Industrial (6 %) </t>
  </si>
  <si>
    <t xml:space="preserve">TOTAL COST PRESTACIÓ DELS SERVEIS </t>
  </si>
  <si>
    <t xml:space="preserve">TOTAL COST DEL SERVEI (sense IVA) </t>
  </si>
  <si>
    <t>21 % IVA</t>
  </si>
  <si>
    <t>TOTAL COST DEL SERVEI (IVA inclòs)</t>
  </si>
  <si>
    <t>INGRESSOS</t>
  </si>
  <si>
    <t xml:space="preserve">INGRESSOS FIXOS PREVISTOS        </t>
  </si>
  <si>
    <t>Cost Servei</t>
  </si>
  <si>
    <t>Total dies obertura</t>
  </si>
  <si>
    <t>7 dies tancament</t>
  </si>
  <si>
    <t>TOTAL 
sense IVA</t>
  </si>
  <si>
    <t>Cost utilització Espai Blau 1 setmana tancament</t>
  </si>
  <si>
    <t>Preu entrada</t>
  </si>
  <si>
    <t>Nº abonats</t>
  </si>
  <si>
    <r>
      <t>PREVISIÓ D'INGRESSOS</t>
    </r>
    <r>
      <rPr>
        <b/>
        <sz val="8"/>
        <rFont val="Arial"/>
        <family val="2"/>
      </rPr>
      <t xml:space="preserve"> (A REGULARITZAR A FINAL DE TEMPORADA AMB INGRESSOS REALS)   </t>
    </r>
    <r>
      <rPr>
        <b/>
        <sz val="10"/>
        <rFont val="Arial"/>
        <family val="2"/>
      </rPr>
      <t xml:space="preserve">                      </t>
    </r>
  </si>
  <si>
    <t xml:space="preserve">TOTAL INGRESSOS (sense IVA) </t>
  </si>
  <si>
    <t xml:space="preserve">TOTAL INGRESSOS (IVA inclòs) </t>
  </si>
  <si>
    <t xml:space="preserve">DIFERÈNCIA INGRESSOS I DESPESES (sense IVA) </t>
  </si>
  <si>
    <t xml:space="preserve">21 % IVA </t>
  </si>
  <si>
    <t xml:space="preserve"> TOTAL IVA INCLÒS DIFERÈNCIA INGRESSOS I DESPESES</t>
  </si>
  <si>
    <t xml:space="preserve">Cost Estimat del contracte </t>
  </si>
  <si>
    <t xml:space="preserve"> IVA 21%</t>
  </si>
  <si>
    <t>Total amb IVA</t>
  </si>
  <si>
    <t>Cost del Contracte</t>
  </si>
  <si>
    <t xml:space="preserve">Valor Estimat pagament del contracte  </t>
  </si>
  <si>
    <t>IVA 21%</t>
  </si>
  <si>
    <t xml:space="preserve">Valor Estimat del contracte anual. </t>
  </si>
  <si>
    <t>Aportació campus i esplais esportius</t>
  </si>
  <si>
    <t>Infants</t>
  </si>
  <si>
    <t>Preu infant amb IVA</t>
  </si>
  <si>
    <t xml:space="preserve">1 ús </t>
  </si>
  <si>
    <t>TOTAL amb IVA inclòs</t>
  </si>
  <si>
    <t xml:space="preserve"> COST DEL SERVEI </t>
  </si>
  <si>
    <t>Garantia del 5%</t>
  </si>
  <si>
    <t>Previsió d'ingressos per entrades</t>
  </si>
  <si>
    <t xml:space="preserve">Real </t>
  </si>
  <si>
    <t xml:space="preserve">IMPORT TOTAL </t>
  </si>
  <si>
    <t xml:space="preserve">Dies de servei </t>
  </si>
  <si>
    <t>Cost diàri</t>
  </si>
  <si>
    <t>Facturació Juny</t>
  </si>
  <si>
    <t xml:space="preserve">Facturació Juliol </t>
  </si>
  <si>
    <t>Facturació Agost</t>
  </si>
  <si>
    <t>Facturació Setembre</t>
  </si>
  <si>
    <t xml:space="preserve">GARANTIA COST DEL SERVEI </t>
  </si>
  <si>
    <t>Calilbració anàlits o canvis de sondes *</t>
  </si>
  <si>
    <t>Material tractament piscina (mitjana diària 55,04€)</t>
  </si>
  <si>
    <t xml:space="preserve">Personal de neteja de dilluns a divendres 3 h + 1 h extra </t>
  </si>
  <si>
    <t>Personal de neteja caps de setmana i festius 4 h + 1 h extra</t>
  </si>
  <si>
    <t>Personal de salvament de reforç entre setmana 5 h</t>
  </si>
  <si>
    <t xml:space="preserve">Personal de salvament de reforç caps de setmana 7 h </t>
  </si>
  <si>
    <t>Reparacions menors i millores *</t>
  </si>
  <si>
    <t>Subministraments (elèctric mitjana diària 100,49 €)</t>
  </si>
  <si>
    <t>TOTAL DESPESA  CORRENT SERVEI</t>
  </si>
  <si>
    <t>Compensació per utilització persones usuàries Espai Blau</t>
  </si>
  <si>
    <t>Accés campus i esplais esportius 2023</t>
  </si>
  <si>
    <t xml:space="preserve">Estudi Econòmic  Concessió Prestació de Servei Piscines Exteriors Ribes  2025 i fins final concessió. </t>
  </si>
  <si>
    <t>Tiquets o tiquetera</t>
  </si>
  <si>
    <t>CONTROL FACTURACIÓ SERVEI PISCINA EXTERIOR MUNICIPAL DE RIBES 2025</t>
  </si>
  <si>
    <t xml:space="preserve">Estudi Econòmic  Concessió Prestació de Servei Piscines Exteriors Ribes  2024 i fins final concessió. </t>
  </si>
  <si>
    <t>Preu nitari</t>
  </si>
  <si>
    <t>CONTROL FACTURACIÓ SERVEI PISCINA EXTERIOR MUNICIPALDE RIBES 2025</t>
  </si>
  <si>
    <t>CONTROL FACTURACIÓ SERVEI PISCINA EXTERIOR MUNICIPALDE RIBES 2026</t>
  </si>
  <si>
    <t xml:space="preserve">Estudi Econòmic  Concessió Prestació de Servei Piscines Exteriors Ribes  2026 i fins final concessió. </t>
  </si>
  <si>
    <t>CONTROL FACTURACIÓ SERVEI PISCINA EXTERIOR MUNICIPALDE RIBES 2024</t>
  </si>
  <si>
    <t>CONTROL FACTURACIÓ SERVEI PISCINA EXTERIOR MUNICIPAL DE RIBES 2026</t>
  </si>
  <si>
    <t>Accés campus i esplais esportius 2024</t>
  </si>
  <si>
    <t xml:space="preserve">Estudi Econòmic  Concessió Prestació de Servei Piscines Exteriors Ribes  2027 i fins final concessió. </t>
  </si>
  <si>
    <t>CONTROL FACTURACIÓ SERVEI PISCINA EXTERIOR MUNICIPAL DE RIBES 2027</t>
  </si>
  <si>
    <t>CONTROL FACTURACIÓ SERVEI PISCINA EXTERIOR MUNICIPAL DE RIBES 2028</t>
  </si>
  <si>
    <t xml:space="preserve">Estudi Econòmic  Concessió Prestació de Servei Piscines Exteriors Ribes  2028 i fins final concessió. </t>
  </si>
  <si>
    <t>Durada de la pròrroga 1</t>
  </si>
  <si>
    <t>Durada de la pròrroga 2</t>
  </si>
  <si>
    <t>Modificacions previstes %</t>
  </si>
  <si>
    <t xml:space="preserve">VALOR ESTIMAT CONTRACTE </t>
  </si>
  <si>
    <t>anual</t>
  </si>
  <si>
    <t>afecta</t>
  </si>
  <si>
    <t>modificacions</t>
  </si>
  <si>
    <t>total</t>
  </si>
  <si>
    <t xml:space="preserve">VEC </t>
  </si>
  <si>
    <t>Total contracte</t>
  </si>
  <si>
    <t>Durada del contracte</t>
  </si>
  <si>
    <t>contracte 2025</t>
  </si>
  <si>
    <t>contracte 2026</t>
  </si>
  <si>
    <t>pròrroga 1 2027</t>
  </si>
  <si>
    <t>pròrroga 2 2028</t>
  </si>
  <si>
    <t>sense IVA</t>
  </si>
  <si>
    <t>IVA</t>
  </si>
  <si>
    <t>Pressupost base licitació</t>
  </si>
  <si>
    <t>Aportació 2025</t>
  </si>
  <si>
    <t>Aportació 2026</t>
  </si>
  <si>
    <t>VEC anual</t>
  </si>
  <si>
    <t>1,5 VEC</t>
  </si>
  <si>
    <t>0,7 VEC</t>
  </si>
  <si>
    <t>Costos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</si>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</sst>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€&quot;;[Red]\-#,##0.00\ &quot;€&quot;"/>
    <numFmt numFmtId="164" formatCode="#,##0.00\ &quot;€&quot;"/>
    <numFmt numFmtId="165" formatCode="_-* #,##0.00\ _€_-;\-* #,##0.00\ _€_-;_-* &quot;-&quot;??\ _€_-;_-@_-"/>
    <numFmt numFmtId="166" formatCode="#,##0.0000\ &quot;€&quot;"/>
    <numFmt numFmtId="167" formatCode="0.0000"/>
    <numFmt numFmtId="168" formatCode="#,##0.00_ ;[Red]\-#,##0.00\ "/>
    <numFmt numFmtId="169" formatCode="#,##0_ ;[Red]\-#,##0\ "/>
  </numFmts>
  <fonts count="2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55"/>
      <name val="Arial"/>
      <family val="2"/>
    </font>
    <font>
      <sz val="10"/>
      <color indexed="48"/>
      <name val="Arial"/>
      <family val="2"/>
    </font>
    <font>
      <b/>
      <sz val="10"/>
      <color indexed="50"/>
      <name val="Arial"/>
      <family val="2"/>
    </font>
    <font>
      <b/>
      <sz val="10"/>
      <color indexed="17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b/>
      <sz val="9"/>
      <color indexed="48"/>
      <name val="Arial"/>
      <family val="2"/>
    </font>
    <font>
      <b/>
      <sz val="9"/>
      <color indexed="10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4" fontId="2" fillId="2" borderId="6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 wrapText="1"/>
    </xf>
    <xf numFmtId="4" fontId="2" fillId="4" borderId="12" xfId="0" applyNumberFormat="1" applyFont="1" applyFill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 vertical="center"/>
    </xf>
    <xf numFmtId="1" fontId="4" fillId="5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4" fontId="4" fillId="6" borderId="1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2" fillId="2" borderId="2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2" fillId="6" borderId="22" xfId="0" applyFont="1" applyFill="1" applyBorder="1" applyAlignment="1">
      <alignment horizontal="right" vertical="center"/>
    </xf>
    <xf numFmtId="0" fontId="2" fillId="6" borderId="23" xfId="0" applyFont="1" applyFill="1" applyBorder="1" applyAlignment="1">
      <alignment horizontal="right" vertical="center"/>
    </xf>
    <xf numFmtId="0" fontId="2" fillId="6" borderId="26" xfId="0" applyFont="1" applyFill="1" applyBorder="1" applyAlignment="1">
      <alignment horizontal="right" vertical="center"/>
    </xf>
    <xf numFmtId="4" fontId="2" fillId="6" borderId="26" xfId="0" applyNumberFormat="1" applyFont="1" applyFill="1" applyBorder="1" applyAlignment="1">
      <alignment horizontal="center" vertical="center"/>
    </xf>
    <xf numFmtId="4" fontId="2" fillId="7" borderId="26" xfId="0" applyNumberFormat="1" applyFont="1" applyFill="1" applyBorder="1" applyAlignment="1">
      <alignment horizontal="center" vertical="center"/>
    </xf>
    <xf numFmtId="0" fontId="8" fillId="0" borderId="0" xfId="0" applyFont="1"/>
    <xf numFmtId="0" fontId="2" fillId="4" borderId="4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justify" vertical="justify"/>
    </xf>
    <xf numFmtId="4" fontId="2" fillId="4" borderId="24" xfId="0" applyNumberFormat="1" applyFont="1" applyFill="1" applyBorder="1" applyAlignment="1">
      <alignment horizontal="center" vertical="center" wrapText="1"/>
    </xf>
    <xf numFmtId="4" fontId="2" fillId="4" borderId="27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/>
    </xf>
    <xf numFmtId="4" fontId="6" fillId="0" borderId="14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4" fontId="2" fillId="4" borderId="26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4" fontId="2" fillId="4" borderId="2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4" fontId="2" fillId="8" borderId="26" xfId="0" applyNumberFormat="1" applyFont="1" applyFill="1" applyBorder="1" applyAlignment="1">
      <alignment horizontal="center" vertical="center"/>
    </xf>
    <xf numFmtId="4" fontId="2" fillId="6" borderId="26" xfId="0" applyNumberFormat="1" applyFont="1" applyFill="1" applyBorder="1" applyAlignment="1">
      <alignment horizontal="right" vertical="center"/>
    </xf>
    <xf numFmtId="4" fontId="2" fillId="6" borderId="21" xfId="0" applyNumberFormat="1" applyFont="1" applyFill="1" applyBorder="1" applyAlignment="1">
      <alignment horizontal="center" vertical="center"/>
    </xf>
    <xf numFmtId="4" fontId="2" fillId="4" borderId="26" xfId="0" applyNumberFormat="1" applyFont="1" applyFill="1" applyBorder="1" applyAlignment="1">
      <alignment horizontal="right" vertical="center" wrapText="1"/>
    </xf>
    <xf numFmtId="0" fontId="0" fillId="6" borderId="20" xfId="0" applyFill="1" applyBorder="1" applyAlignment="1">
      <alignment horizontal="right"/>
    </xf>
    <xf numFmtId="4" fontId="2" fillId="6" borderId="0" xfId="0" applyNumberFormat="1" applyFont="1" applyFill="1" applyAlignment="1">
      <alignment horizontal="center" vertical="center"/>
    </xf>
    <xf numFmtId="0" fontId="2" fillId="4" borderId="29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4" fontId="4" fillId="5" borderId="21" xfId="0" applyNumberFormat="1" applyFont="1" applyFill="1" applyBorder="1" applyAlignment="1">
      <alignment horizontal="center" vertical="center"/>
    </xf>
    <xf numFmtId="0" fontId="13" fillId="6" borderId="20" xfId="0" applyFont="1" applyFill="1" applyBorder="1"/>
    <xf numFmtId="0" fontId="10" fillId="6" borderId="0" xfId="0" applyFont="1" applyFill="1"/>
    <xf numFmtId="4" fontId="10" fillId="6" borderId="0" xfId="0" applyNumberFormat="1" applyFont="1" applyFill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0" fillId="0" borderId="0" xfId="0" applyNumberFormat="1"/>
    <xf numFmtId="0" fontId="13" fillId="6" borderId="4" xfId="0" applyFont="1" applyFill="1" applyBorder="1"/>
    <xf numFmtId="0" fontId="14" fillId="6" borderId="5" xfId="0" applyFont="1" applyFill="1" applyBorder="1" applyAlignment="1">
      <alignment horizontal="left"/>
    </xf>
    <xf numFmtId="0" fontId="14" fillId="6" borderId="6" xfId="0" applyFont="1" applyFill="1" applyBorder="1" applyAlignment="1">
      <alignment horizontal="left"/>
    </xf>
    <xf numFmtId="0" fontId="2" fillId="0" borderId="0" xfId="0" applyFont="1"/>
    <xf numFmtId="164" fontId="0" fillId="0" borderId="0" xfId="0" applyNumberFormat="1"/>
    <xf numFmtId="164" fontId="15" fillId="0" borderId="17" xfId="0" applyNumberFormat="1" applyFont="1" applyBorder="1" applyAlignment="1">
      <alignment horizontal="center" vertical="center"/>
    </xf>
    <xf numFmtId="0" fontId="16" fillId="2" borderId="17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4" fillId="0" borderId="16" xfId="0" applyNumberFormat="1" applyFont="1" applyBorder="1" applyAlignment="1">
      <alignment horizontal="left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165" fontId="6" fillId="2" borderId="21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5" fontId="2" fillId="7" borderId="25" xfId="0" applyNumberFormat="1" applyFont="1" applyFill="1" applyBorder="1" applyAlignment="1">
      <alignment horizontal="center" vertical="center"/>
    </xf>
    <xf numFmtId="165" fontId="2" fillId="6" borderId="26" xfId="0" applyNumberFormat="1" applyFont="1" applyFill="1" applyBorder="1" applyAlignment="1">
      <alignment horizontal="center" vertical="center"/>
    </xf>
    <xf numFmtId="165" fontId="2" fillId="7" borderId="26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165" fontId="2" fillId="8" borderId="2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0" fontId="0" fillId="9" borderId="0" xfId="0" applyFill="1"/>
    <xf numFmtId="164" fontId="0" fillId="9" borderId="0" xfId="0" applyNumberFormat="1" applyFill="1"/>
    <xf numFmtId="2" fontId="4" fillId="0" borderId="3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10" fillId="9" borderId="28" xfId="0" applyNumberFormat="1" applyFont="1" applyFill="1" applyBorder="1" applyAlignment="1">
      <alignment horizontal="center" vertical="center"/>
    </xf>
    <xf numFmtId="0" fontId="17" fillId="0" borderId="0" xfId="0" applyFont="1"/>
    <xf numFmtId="2" fontId="0" fillId="0" borderId="0" xfId="0" applyNumberFormat="1"/>
    <xf numFmtId="164" fontId="2" fillId="0" borderId="0" xfId="0" applyNumberFormat="1" applyFont="1"/>
    <xf numFmtId="2" fontId="10" fillId="0" borderId="0" xfId="0" applyNumberFormat="1" applyFont="1"/>
    <xf numFmtId="4" fontId="19" fillId="7" borderId="26" xfId="0" applyNumberFormat="1" applyFont="1" applyFill="1" applyBorder="1" applyAlignment="1">
      <alignment horizontal="center" vertical="center"/>
    </xf>
    <xf numFmtId="4" fontId="19" fillId="8" borderId="26" xfId="0" applyNumberFormat="1" applyFont="1" applyFill="1" applyBorder="1" applyAlignment="1">
      <alignment horizontal="center" vertical="center"/>
    </xf>
    <xf numFmtId="4" fontId="19" fillId="6" borderId="0" xfId="0" applyNumberFormat="1" applyFont="1" applyFill="1" applyAlignment="1">
      <alignment horizontal="center" vertical="center"/>
    </xf>
    <xf numFmtId="165" fontId="2" fillId="8" borderId="26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10" borderId="17" xfId="0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68" fontId="20" fillId="0" borderId="0" xfId="0" applyNumberFormat="1" applyFont="1" applyAlignment="1">
      <alignment horizontal="center" vertical="center"/>
    </xf>
    <xf numFmtId="168" fontId="20" fillId="0" borderId="0" xfId="0" applyNumberFormat="1" applyFont="1" applyAlignment="1">
      <alignment horizontal="left" vertical="center"/>
    </xf>
    <xf numFmtId="169" fontId="20" fillId="0" borderId="0" xfId="0" applyNumberFormat="1" applyFont="1" applyAlignment="1">
      <alignment horizontal="center" vertical="center"/>
    </xf>
    <xf numFmtId="164" fontId="20" fillId="0" borderId="17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20" fillId="0" borderId="17" xfId="0" applyNumberFormat="1" applyFont="1" applyBorder="1" applyAlignment="1">
      <alignment horizontal="center" vertical="center"/>
    </xf>
    <xf numFmtId="168" fontId="20" fillId="0" borderId="17" xfId="0" applyNumberFormat="1" applyFont="1" applyBorder="1" applyAlignment="1">
      <alignment horizontal="center" vertical="center"/>
    </xf>
    <xf numFmtId="8" fontId="20" fillId="0" borderId="17" xfId="0" applyNumberFormat="1" applyFont="1" applyBorder="1" applyAlignment="1">
      <alignment horizontal="center" vertical="center"/>
    </xf>
    <xf numFmtId="8" fontId="22" fillId="0" borderId="17" xfId="0" applyNumberFormat="1" applyFont="1" applyBorder="1" applyAlignment="1">
      <alignment horizontal="center" vertical="center"/>
    </xf>
    <xf numFmtId="164" fontId="20" fillId="0" borderId="17" xfId="0" applyNumberFormat="1" applyFont="1" applyBorder="1" applyAlignment="1">
      <alignment horizontal="left" vertical="center"/>
    </xf>
    <xf numFmtId="164" fontId="18" fillId="0" borderId="1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8" fontId="20" fillId="0" borderId="0" xfId="0" applyNumberFormat="1" applyFont="1" applyBorder="1" applyAlignment="1">
      <alignment horizontal="center" vertical="center"/>
    </xf>
    <xf numFmtId="168" fontId="20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8" fontId="21" fillId="0" borderId="0" xfId="0" applyNumberFormat="1" applyFont="1" applyBorder="1" applyAlignment="1">
      <alignment horizontal="center" vertical="center"/>
    </xf>
    <xf numFmtId="168" fontId="20" fillId="0" borderId="0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horizontal="center" vertical="center"/>
    </xf>
    <xf numFmtId="0" fontId="20" fillId="0" borderId="0" xfId="0" applyFont="1"/>
    <xf numFmtId="3" fontId="20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justify"/>
    </xf>
    <xf numFmtId="0" fontId="1" fillId="2" borderId="2" xfId="0" applyFont="1" applyFill="1" applyBorder="1" applyAlignment="1">
      <alignment horizontal="left" vertical="justify"/>
    </xf>
    <xf numFmtId="0" fontId="1" fillId="2" borderId="3" xfId="0" applyFont="1" applyFill="1" applyBorder="1" applyAlignment="1">
      <alignment horizontal="left" vertical="justify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justify" vertical="justify"/>
    </xf>
    <xf numFmtId="4" fontId="2" fillId="4" borderId="14" xfId="0" applyNumberFormat="1" applyFont="1" applyFill="1" applyBorder="1" applyAlignment="1">
      <alignment horizontal="justify" vertical="justify"/>
    </xf>
    <xf numFmtId="0" fontId="2" fillId="7" borderId="22" xfId="0" applyFont="1" applyFill="1" applyBorder="1" applyAlignment="1">
      <alignment horizontal="right" vertical="center"/>
    </xf>
    <xf numFmtId="0" fontId="2" fillId="7" borderId="23" xfId="0" applyFont="1" applyFill="1" applyBorder="1" applyAlignment="1">
      <alignment horizontal="right" vertical="center"/>
    </xf>
    <xf numFmtId="0" fontId="2" fillId="7" borderId="24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center" vertical="center"/>
    </xf>
    <xf numFmtId="4" fontId="2" fillId="4" borderId="19" xfId="0" applyNumberFormat="1" applyFont="1" applyFill="1" applyBorder="1" applyAlignment="1">
      <alignment horizontal="justify" vertical="justify"/>
    </xf>
    <xf numFmtId="0" fontId="2" fillId="6" borderId="29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right" vertical="center"/>
    </xf>
    <xf numFmtId="0" fontId="2" fillId="7" borderId="6" xfId="0" applyFont="1" applyFill="1" applyBorder="1" applyAlignment="1">
      <alignment horizontal="right" vertical="center"/>
    </xf>
    <xf numFmtId="4" fontId="2" fillId="8" borderId="22" xfId="0" applyNumberFormat="1" applyFont="1" applyFill="1" applyBorder="1" applyAlignment="1">
      <alignment horizontal="right" vertical="center"/>
    </xf>
    <xf numFmtId="4" fontId="2" fillId="8" borderId="23" xfId="0" applyNumberFormat="1" applyFont="1" applyFill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left"/>
    </xf>
    <xf numFmtId="0" fontId="14" fillId="6" borderId="0" xfId="0" applyFont="1" applyFill="1" applyAlignment="1">
      <alignment horizontal="left"/>
    </xf>
    <xf numFmtId="0" fontId="14" fillId="6" borderId="21" xfId="0" applyFont="1" applyFill="1" applyBorder="1" applyAlignment="1">
      <alignment horizontal="left"/>
    </xf>
    <xf numFmtId="4" fontId="18" fillId="4" borderId="19" xfId="0" applyNumberFormat="1" applyFont="1" applyFill="1" applyBorder="1" applyAlignment="1">
      <alignment horizontal="center" vertical="justify"/>
    </xf>
    <xf numFmtId="4" fontId="18" fillId="4" borderId="14" xfId="0" applyNumberFormat="1" applyFont="1" applyFill="1" applyBorder="1" applyAlignment="1">
      <alignment horizontal="center" vertical="justify"/>
    </xf>
    <xf numFmtId="4" fontId="2" fillId="4" borderId="19" xfId="0" applyNumberFormat="1" applyFont="1" applyFill="1" applyBorder="1" applyAlignment="1">
      <alignment horizontal="center" vertical="justify"/>
    </xf>
    <xf numFmtId="4" fontId="2" fillId="4" borderId="14" xfId="0" applyNumberFormat="1" applyFont="1" applyFill="1" applyBorder="1" applyAlignment="1">
      <alignment horizontal="center" vertical="justify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workbookViewId="0">
      <selection activeCell="F48" sqref="F48"/>
    </sheetView>
  </sheetViews>
  <sheetFormatPr defaultColWidth="11.44140625" defaultRowHeight="13.2" x14ac:dyDescent="0.25"/>
  <cols>
    <col min="1" max="1" width="1.33203125" customWidth="1"/>
    <col min="2" max="2" width="57.88671875" customWidth="1"/>
    <col min="3" max="5" width="11.44140625" customWidth="1"/>
    <col min="6" max="6" width="19.44140625" customWidth="1"/>
    <col min="7" max="7" width="5.88671875" customWidth="1"/>
    <col min="8" max="8" width="14.109375" customWidth="1"/>
    <col min="9" max="9" width="7.88671875" customWidth="1"/>
    <col min="10" max="10" width="3" customWidth="1"/>
    <col min="11" max="11" width="3.5546875" bestFit="1" customWidth="1"/>
    <col min="12" max="12" width="4.44140625" bestFit="1" customWidth="1"/>
    <col min="13" max="13" width="5.33203125" bestFit="1" customWidth="1"/>
    <col min="14" max="14" width="2.109375" customWidth="1"/>
    <col min="15" max="15" width="9.109375" customWidth="1"/>
  </cols>
  <sheetData>
    <row r="1" spans="2:11" ht="15.6" x14ac:dyDescent="0.25">
      <c r="B1" s="138" t="s">
        <v>81</v>
      </c>
      <c r="C1" s="139"/>
      <c r="D1" s="139"/>
      <c r="E1" s="139"/>
      <c r="F1" s="140"/>
    </row>
    <row r="2" spans="2:11" ht="16.2" thickBot="1" x14ac:dyDescent="0.3">
      <c r="B2" s="141" t="s">
        <v>0</v>
      </c>
      <c r="C2" s="142"/>
      <c r="D2" s="142"/>
      <c r="E2" s="142"/>
      <c r="F2" s="1"/>
    </row>
    <row r="3" spans="2:11" ht="13.8" thickBot="1" x14ac:dyDescent="0.3">
      <c r="B3" s="143" t="s">
        <v>1</v>
      </c>
      <c r="C3" s="144"/>
      <c r="D3" s="144"/>
      <c r="E3" s="144"/>
      <c r="F3" s="145"/>
      <c r="H3" s="2"/>
      <c r="I3" s="2"/>
    </row>
    <row r="4" spans="2:11" x14ac:dyDescent="0.25">
      <c r="B4" s="146" t="s">
        <v>2</v>
      </c>
      <c r="C4" s="148" t="s">
        <v>3</v>
      </c>
      <c r="D4" s="148" t="s">
        <v>4</v>
      </c>
      <c r="E4" s="148" t="s">
        <v>5</v>
      </c>
      <c r="F4" s="3" t="s">
        <v>6</v>
      </c>
      <c r="H4" s="2"/>
      <c r="I4" s="2"/>
    </row>
    <row r="5" spans="2:11" x14ac:dyDescent="0.25">
      <c r="B5" s="147"/>
      <c r="C5" s="149"/>
      <c r="D5" s="149"/>
      <c r="E5" s="149"/>
      <c r="F5" s="4" t="s">
        <v>7</v>
      </c>
      <c r="H5" s="2"/>
      <c r="I5" s="2"/>
    </row>
    <row r="6" spans="2:11" x14ac:dyDescent="0.25">
      <c r="B6" s="78" t="s">
        <v>69</v>
      </c>
      <c r="C6" s="5">
        <v>70</v>
      </c>
      <c r="D6" s="72">
        <v>15</v>
      </c>
      <c r="E6" s="6">
        <v>4</v>
      </c>
      <c r="F6" s="7">
        <f t="shared" ref="F6:F15" si="0">(D6*E6)*C6</f>
        <v>4200</v>
      </c>
      <c r="H6" s="8"/>
      <c r="I6" s="8"/>
    </row>
    <row r="7" spans="2:11" x14ac:dyDescent="0.25">
      <c r="B7" s="78" t="s">
        <v>70</v>
      </c>
      <c r="C7" s="5">
        <v>33</v>
      </c>
      <c r="D7" s="72">
        <v>18</v>
      </c>
      <c r="E7" s="6">
        <v>5</v>
      </c>
      <c r="F7" s="7">
        <f t="shared" si="0"/>
        <v>2970</v>
      </c>
      <c r="H7" s="8"/>
      <c r="I7" s="8"/>
    </row>
    <row r="8" spans="2:11" x14ac:dyDescent="0.25">
      <c r="B8" s="78" t="s">
        <v>8</v>
      </c>
      <c r="C8" s="5">
        <v>70</v>
      </c>
      <c r="D8" s="72">
        <v>17</v>
      </c>
      <c r="E8" s="6">
        <v>9</v>
      </c>
      <c r="F8" s="7">
        <f t="shared" si="0"/>
        <v>10710</v>
      </c>
      <c r="H8" s="8"/>
      <c r="I8" s="8"/>
    </row>
    <row r="9" spans="2:11" x14ac:dyDescent="0.25">
      <c r="B9" s="78" t="s">
        <v>9</v>
      </c>
      <c r="C9" s="5">
        <v>33</v>
      </c>
      <c r="D9" s="72">
        <v>21</v>
      </c>
      <c r="E9" s="6">
        <v>9</v>
      </c>
      <c r="F9" s="7">
        <f t="shared" si="0"/>
        <v>6237</v>
      </c>
      <c r="H9" s="8"/>
      <c r="I9" s="8"/>
    </row>
    <row r="10" spans="2:11" x14ac:dyDescent="0.25">
      <c r="B10" s="78" t="s">
        <v>71</v>
      </c>
      <c r="C10" s="5">
        <v>70</v>
      </c>
      <c r="D10" s="72">
        <v>17</v>
      </c>
      <c r="E10" s="6">
        <v>5</v>
      </c>
      <c r="F10" s="7">
        <f t="shared" si="0"/>
        <v>5950</v>
      </c>
      <c r="H10" s="8"/>
      <c r="I10" s="8"/>
    </row>
    <row r="11" spans="2:11" x14ac:dyDescent="0.25">
      <c r="B11" s="78" t="s">
        <v>72</v>
      </c>
      <c r="C11" s="5">
        <v>33</v>
      </c>
      <c r="D11" s="72">
        <v>21</v>
      </c>
      <c r="E11" s="6">
        <v>7</v>
      </c>
      <c r="F11" s="7">
        <f t="shared" si="0"/>
        <v>4851</v>
      </c>
      <c r="H11" s="8"/>
      <c r="I11" s="8"/>
    </row>
    <row r="12" spans="2:11" x14ac:dyDescent="0.25">
      <c r="B12" s="78" t="s">
        <v>10</v>
      </c>
      <c r="C12" s="5">
        <v>70</v>
      </c>
      <c r="D12" s="72">
        <v>15</v>
      </c>
      <c r="E12" s="6">
        <v>9</v>
      </c>
      <c r="F12" s="7">
        <f t="shared" si="0"/>
        <v>9450</v>
      </c>
      <c r="H12" s="8"/>
      <c r="K12" s="8"/>
    </row>
    <row r="13" spans="2:11" x14ac:dyDescent="0.25">
      <c r="B13" s="78" t="s">
        <v>11</v>
      </c>
      <c r="C13" s="5">
        <v>33</v>
      </c>
      <c r="D13" s="72">
        <v>18</v>
      </c>
      <c r="E13" s="6">
        <v>9</v>
      </c>
      <c r="F13" s="7">
        <f t="shared" si="0"/>
        <v>5346</v>
      </c>
      <c r="H13" s="8"/>
      <c r="I13" s="8"/>
    </row>
    <row r="14" spans="2:11" x14ac:dyDescent="0.25">
      <c r="B14" s="78" t="s">
        <v>12</v>
      </c>
      <c r="C14" s="5">
        <v>70</v>
      </c>
      <c r="D14" s="72">
        <v>17</v>
      </c>
      <c r="E14" s="6">
        <v>4</v>
      </c>
      <c r="F14" s="7">
        <f t="shared" si="0"/>
        <v>4760</v>
      </c>
      <c r="H14" s="8"/>
    </row>
    <row r="15" spans="2:11" x14ac:dyDescent="0.25">
      <c r="B15" s="78" t="s">
        <v>13</v>
      </c>
      <c r="C15" s="5">
        <v>33</v>
      </c>
      <c r="D15" s="72">
        <v>21</v>
      </c>
      <c r="E15" s="6">
        <v>4</v>
      </c>
      <c r="F15" s="7">
        <f t="shared" si="0"/>
        <v>2772</v>
      </c>
      <c r="H15" s="8"/>
    </row>
    <row r="16" spans="2:11" x14ac:dyDescent="0.25">
      <c r="B16" s="78" t="s">
        <v>14</v>
      </c>
      <c r="C16" s="5">
        <v>98</v>
      </c>
      <c r="D16" s="72">
        <v>21</v>
      </c>
      <c r="E16" s="6"/>
      <c r="F16" s="9">
        <f>C16*D16</f>
        <v>2058</v>
      </c>
      <c r="H16" s="8"/>
      <c r="I16" s="77"/>
    </row>
    <row r="17" spans="2:16" x14ac:dyDescent="0.25">
      <c r="B17" s="10" t="s">
        <v>15</v>
      </c>
      <c r="C17" s="11"/>
      <c r="D17" s="73"/>
      <c r="E17" s="13"/>
      <c r="F17" s="81">
        <f>SUM(F6:F16)</f>
        <v>59304</v>
      </c>
      <c r="H17" s="8"/>
      <c r="I17" s="8"/>
    </row>
    <row r="18" spans="2:16" x14ac:dyDescent="0.25">
      <c r="B18" s="153" t="s">
        <v>16</v>
      </c>
      <c r="C18" s="154" t="s">
        <v>3</v>
      </c>
      <c r="D18" s="154" t="s">
        <v>82</v>
      </c>
      <c r="E18" s="154" t="s">
        <v>5</v>
      </c>
      <c r="F18" s="4" t="s">
        <v>6</v>
      </c>
      <c r="H18" s="14"/>
      <c r="I18" s="14"/>
    </row>
    <row r="19" spans="2:16" x14ac:dyDescent="0.25">
      <c r="B19" s="147"/>
      <c r="C19" s="149"/>
      <c r="D19" s="149"/>
      <c r="E19" s="149"/>
      <c r="F19" s="4" t="s">
        <v>7</v>
      </c>
      <c r="H19" s="8"/>
      <c r="I19" s="8"/>
    </row>
    <row r="20" spans="2:16" x14ac:dyDescent="0.25">
      <c r="B20" s="57" t="s">
        <v>67</v>
      </c>
      <c r="C20" s="15"/>
      <c r="D20" s="15"/>
      <c r="E20" s="16"/>
      <c r="F20" s="80">
        <v>1210</v>
      </c>
      <c r="H20" s="17"/>
      <c r="I20" s="17"/>
      <c r="J20" s="17"/>
      <c r="K20" s="18"/>
      <c r="L20" s="18"/>
      <c r="M20" s="18"/>
      <c r="N20" s="17"/>
      <c r="O20" s="18"/>
      <c r="P20" s="17"/>
    </row>
    <row r="21" spans="2:16" x14ac:dyDescent="0.25">
      <c r="B21" s="57" t="s">
        <v>73</v>
      </c>
      <c r="C21" s="6">
        <v>103</v>
      </c>
      <c r="D21" s="79"/>
      <c r="E21" s="79"/>
      <c r="F21" s="80">
        <v>1465</v>
      </c>
      <c r="H21" s="17"/>
      <c r="I21" s="17"/>
      <c r="J21" s="17"/>
      <c r="K21" s="18"/>
      <c r="L21" s="18"/>
      <c r="M21" s="18"/>
      <c r="N21" s="17"/>
      <c r="O21" s="18"/>
      <c r="P21" s="17"/>
    </row>
    <row r="22" spans="2:16" x14ac:dyDescent="0.25">
      <c r="B22" s="57" t="s">
        <v>74</v>
      </c>
      <c r="C22" s="6">
        <v>103</v>
      </c>
      <c r="D22" s="79">
        <v>100.49</v>
      </c>
      <c r="E22" s="79">
        <f t="shared" ref="E22:E28" si="1">C22*D22</f>
        <v>10350.469999999999</v>
      </c>
      <c r="F22" s="80">
        <f t="shared" ref="F22:F28" si="2">E22</f>
        <v>10350.469999999999</v>
      </c>
      <c r="H22" s="19"/>
      <c r="I22" s="19"/>
      <c r="J22" s="19"/>
      <c r="K22" s="18"/>
      <c r="L22" s="18"/>
      <c r="M22" s="18"/>
      <c r="N22" s="17"/>
      <c r="O22" s="18"/>
      <c r="P22" s="17"/>
    </row>
    <row r="23" spans="2:16" x14ac:dyDescent="0.25">
      <c r="B23" s="57" t="s">
        <v>17</v>
      </c>
      <c r="C23" s="6">
        <v>103</v>
      </c>
      <c r="D23" s="79">
        <v>3</v>
      </c>
      <c r="E23" s="79">
        <f>C23*D23</f>
        <v>309</v>
      </c>
      <c r="F23" s="80">
        <f>E23</f>
        <v>309</v>
      </c>
      <c r="H23" s="19"/>
      <c r="I23" s="19"/>
      <c r="J23" s="19"/>
      <c r="K23" s="18"/>
      <c r="L23" s="18"/>
      <c r="M23" s="18"/>
      <c r="N23" s="17"/>
      <c r="O23" s="18"/>
      <c r="P23" s="17"/>
    </row>
    <row r="24" spans="2:16" x14ac:dyDescent="0.25">
      <c r="B24" s="57" t="s">
        <v>68</v>
      </c>
      <c r="C24" s="6">
        <v>103</v>
      </c>
      <c r="D24" s="79">
        <v>55.04</v>
      </c>
      <c r="E24" s="79">
        <f t="shared" si="1"/>
        <v>5669.12</v>
      </c>
      <c r="F24" s="97">
        <f t="shared" si="2"/>
        <v>5669.12</v>
      </c>
      <c r="H24" s="19"/>
      <c r="I24" s="19"/>
      <c r="J24" s="19"/>
      <c r="K24" s="18"/>
      <c r="L24" s="18"/>
      <c r="M24" s="18"/>
      <c r="N24" s="17"/>
      <c r="O24" s="18"/>
      <c r="P24" s="17"/>
    </row>
    <row r="25" spans="2:16" x14ac:dyDescent="0.25">
      <c r="B25" s="57" t="s">
        <v>79</v>
      </c>
      <c r="C25" s="6">
        <v>103</v>
      </c>
      <c r="D25" s="79">
        <v>4</v>
      </c>
      <c r="E25" s="79">
        <f t="shared" si="1"/>
        <v>412</v>
      </c>
      <c r="F25" s="80">
        <f t="shared" si="2"/>
        <v>412</v>
      </c>
      <c r="H25" s="19"/>
      <c r="I25" s="19"/>
      <c r="J25" s="19"/>
      <c r="K25" s="18"/>
      <c r="L25" s="18"/>
      <c r="M25" s="18"/>
      <c r="N25" s="17"/>
      <c r="O25" s="18"/>
      <c r="P25" s="17"/>
    </row>
    <row r="26" spans="2:16" ht="13.8" x14ac:dyDescent="0.3">
      <c r="B26" s="57" t="s">
        <v>18</v>
      </c>
      <c r="C26" s="6">
        <v>103</v>
      </c>
      <c r="D26" s="79">
        <v>2</v>
      </c>
      <c r="E26" s="79">
        <f t="shared" si="1"/>
        <v>206</v>
      </c>
      <c r="F26" s="80">
        <f t="shared" si="2"/>
        <v>206</v>
      </c>
      <c r="H26" s="20"/>
      <c r="I26" s="20"/>
      <c r="J26" s="20"/>
      <c r="K26" s="17"/>
      <c r="L26" s="17"/>
      <c r="M26" s="17"/>
      <c r="N26" s="17"/>
      <c r="O26" s="17"/>
      <c r="P26" s="17"/>
    </row>
    <row r="27" spans="2:16" x14ac:dyDescent="0.25">
      <c r="B27" s="57" t="s">
        <v>19</v>
      </c>
      <c r="C27" s="6">
        <v>103</v>
      </c>
      <c r="D27" s="79">
        <v>2.5</v>
      </c>
      <c r="E27" s="79">
        <f t="shared" si="1"/>
        <v>257.5</v>
      </c>
      <c r="F27" s="80">
        <f t="shared" si="2"/>
        <v>257.5</v>
      </c>
      <c r="H27" s="19"/>
      <c r="I27" s="19"/>
      <c r="J27" s="19"/>
      <c r="K27" s="17"/>
      <c r="L27" s="17"/>
      <c r="M27" s="18"/>
      <c r="N27" s="17"/>
      <c r="O27" s="18"/>
      <c r="P27" s="17"/>
    </row>
    <row r="28" spans="2:16" x14ac:dyDescent="0.25">
      <c r="B28" s="57" t="s">
        <v>20</v>
      </c>
      <c r="C28" s="6">
        <v>103</v>
      </c>
      <c r="D28" s="79">
        <v>4</v>
      </c>
      <c r="E28" s="79">
        <f t="shared" si="1"/>
        <v>412</v>
      </c>
      <c r="F28" s="80">
        <f t="shared" si="2"/>
        <v>412</v>
      </c>
      <c r="H28" s="19"/>
      <c r="I28" s="19"/>
      <c r="J28" s="19"/>
      <c r="K28" s="17"/>
      <c r="L28" s="17"/>
      <c r="M28" s="18"/>
      <c r="N28" s="19"/>
      <c r="O28" s="18"/>
      <c r="P28" s="17"/>
    </row>
    <row r="29" spans="2:16" x14ac:dyDescent="0.25">
      <c r="B29" s="57" t="s">
        <v>21</v>
      </c>
      <c r="C29" s="15"/>
      <c r="D29" s="15"/>
      <c r="E29" s="16"/>
      <c r="F29" s="80">
        <v>660.32</v>
      </c>
      <c r="H29" s="19"/>
      <c r="I29" s="19"/>
      <c r="J29" s="19"/>
      <c r="K29" s="17"/>
      <c r="L29" s="17"/>
      <c r="M29" s="18"/>
      <c r="N29" s="19"/>
      <c r="O29" s="18"/>
      <c r="P29" s="17"/>
    </row>
    <row r="30" spans="2:16" x14ac:dyDescent="0.25">
      <c r="B30" s="10" t="s">
        <v>75</v>
      </c>
      <c r="C30" s="12"/>
      <c r="D30" s="12"/>
      <c r="E30" s="13"/>
      <c r="F30" s="81">
        <f>SUM(F20:F29)</f>
        <v>20951.41</v>
      </c>
      <c r="H30" s="19"/>
      <c r="I30" s="19"/>
      <c r="J30" s="19"/>
      <c r="K30" s="17"/>
      <c r="L30" s="17"/>
      <c r="M30" s="18"/>
      <c r="N30" s="21"/>
      <c r="O30" s="18"/>
      <c r="P30" s="17"/>
    </row>
    <row r="31" spans="2:16" x14ac:dyDescent="0.25">
      <c r="B31" s="22" t="s">
        <v>22</v>
      </c>
      <c r="C31" s="23"/>
      <c r="D31" s="23"/>
      <c r="E31" s="24"/>
      <c r="F31" s="82">
        <f>F30+F17</f>
        <v>80255.41</v>
      </c>
      <c r="H31" s="25"/>
      <c r="I31" s="25"/>
      <c r="J31" s="25"/>
      <c r="K31" s="21"/>
      <c r="L31" s="21"/>
      <c r="M31" s="21"/>
      <c r="N31" s="19"/>
      <c r="O31" s="21"/>
      <c r="P31" s="21"/>
    </row>
    <row r="32" spans="2:16" x14ac:dyDescent="0.25">
      <c r="B32" s="22" t="s">
        <v>23</v>
      </c>
      <c r="C32" s="23"/>
      <c r="D32" s="23"/>
      <c r="E32" s="24"/>
      <c r="F32" s="82">
        <f>F31*0.06</f>
        <v>4815.32</v>
      </c>
      <c r="H32" s="19"/>
      <c r="I32" s="19"/>
      <c r="J32" s="19"/>
      <c r="K32" s="17"/>
      <c r="L32" s="17"/>
      <c r="M32" s="18"/>
      <c r="N32" s="21"/>
      <c r="O32" s="18"/>
      <c r="P32" s="17"/>
    </row>
    <row r="33" spans="2:16" ht="13.8" thickBot="1" x14ac:dyDescent="0.3">
      <c r="B33" s="74" t="s">
        <v>24</v>
      </c>
      <c r="C33" s="75"/>
      <c r="D33" s="75"/>
      <c r="E33" s="76"/>
      <c r="F33" s="83">
        <f>F31+F32</f>
        <v>85070.73</v>
      </c>
      <c r="H33" s="25"/>
      <c r="I33" s="25"/>
      <c r="J33" s="25"/>
      <c r="K33" s="21"/>
      <c r="L33" s="21"/>
      <c r="M33" s="21"/>
      <c r="N33" s="19"/>
      <c r="O33" s="21"/>
      <c r="P33" s="21"/>
    </row>
    <row r="34" spans="2:16" ht="13.8" thickBot="1" x14ac:dyDescent="0.3">
      <c r="B34" s="150" t="s">
        <v>25</v>
      </c>
      <c r="C34" s="151"/>
      <c r="D34" s="151"/>
      <c r="E34" s="152"/>
      <c r="F34" s="84">
        <f>F33</f>
        <v>85070.73</v>
      </c>
      <c r="H34" s="19"/>
      <c r="I34" s="19"/>
      <c r="J34" s="19"/>
      <c r="K34" s="17"/>
      <c r="L34" s="17"/>
      <c r="M34" s="18"/>
      <c r="N34" s="19"/>
      <c r="O34" s="18"/>
      <c r="P34" s="17"/>
    </row>
    <row r="35" spans="2:16" ht="13.8" thickBot="1" x14ac:dyDescent="0.3">
      <c r="B35" s="26"/>
      <c r="C35" s="27"/>
      <c r="D35" s="27"/>
      <c r="E35" s="28" t="s">
        <v>26</v>
      </c>
      <c r="F35" s="85">
        <f>+F34*0.21</f>
        <v>17864.849999999999</v>
      </c>
      <c r="H35" s="19"/>
      <c r="I35" s="19"/>
      <c r="J35" s="19"/>
      <c r="K35" s="17"/>
      <c r="L35" s="17"/>
      <c r="M35" s="18"/>
      <c r="N35" s="19"/>
      <c r="O35" s="18"/>
      <c r="P35" s="17"/>
    </row>
    <row r="36" spans="2:16" ht="14.4" thickBot="1" x14ac:dyDescent="0.35">
      <c r="B36" s="150" t="s">
        <v>27</v>
      </c>
      <c r="C36" s="151"/>
      <c r="D36" s="151"/>
      <c r="E36" s="152"/>
      <c r="F36" s="86">
        <f>F34+F35</f>
        <v>102935.58</v>
      </c>
      <c r="H36" s="19"/>
      <c r="I36" s="19"/>
      <c r="J36" s="19"/>
      <c r="K36" s="19"/>
      <c r="L36" s="19"/>
      <c r="M36" s="19"/>
      <c r="N36" s="19"/>
      <c r="O36" s="18"/>
      <c r="P36" s="31"/>
    </row>
    <row r="37" spans="2:16" ht="14.4" thickBot="1" x14ac:dyDescent="0.35">
      <c r="B37" s="143" t="s">
        <v>28</v>
      </c>
      <c r="C37" s="144"/>
      <c r="D37" s="144"/>
      <c r="E37" s="144"/>
      <c r="F37" s="145"/>
      <c r="H37" s="19"/>
      <c r="I37" s="19"/>
      <c r="J37" s="19"/>
      <c r="K37" s="19"/>
      <c r="L37" s="19"/>
      <c r="M37" s="19"/>
      <c r="N37" s="19"/>
      <c r="P37" s="31"/>
    </row>
    <row r="38" spans="2:16" ht="27" thickBot="1" x14ac:dyDescent="0.3">
      <c r="B38" s="32" t="s">
        <v>29</v>
      </c>
      <c r="C38" s="33" t="s">
        <v>30</v>
      </c>
      <c r="D38" s="34" t="s">
        <v>31</v>
      </c>
      <c r="E38" s="35" t="s">
        <v>32</v>
      </c>
      <c r="F38" s="36" t="s">
        <v>33</v>
      </c>
      <c r="H38" s="17"/>
      <c r="I38" s="17"/>
      <c r="J38" s="17"/>
      <c r="K38" s="18"/>
      <c r="L38" s="18"/>
      <c r="M38" s="18"/>
      <c r="N38" s="17"/>
      <c r="O38" s="18"/>
      <c r="P38" s="17"/>
    </row>
    <row r="39" spans="2:16" ht="13.8" thickBot="1" x14ac:dyDescent="0.3">
      <c r="B39" s="37" t="s">
        <v>34</v>
      </c>
      <c r="C39" s="38">
        <f>F34</f>
        <v>85070.73</v>
      </c>
      <c r="D39" s="39">
        <v>103</v>
      </c>
      <c r="E39" s="40">
        <v>7</v>
      </c>
      <c r="F39" s="41">
        <f>(C39/D39)*E39</f>
        <v>5781.51</v>
      </c>
      <c r="H39" s="19"/>
      <c r="I39" s="19"/>
      <c r="J39" s="19"/>
      <c r="K39" s="18"/>
      <c r="L39" s="18"/>
      <c r="M39" s="18"/>
      <c r="N39" s="17"/>
      <c r="O39" s="18"/>
      <c r="P39" s="17"/>
    </row>
    <row r="40" spans="2:16" ht="27" thickBot="1" x14ac:dyDescent="0.3">
      <c r="B40" s="42"/>
      <c r="C40" s="43"/>
      <c r="D40" s="34" t="s">
        <v>35</v>
      </c>
      <c r="E40" s="44" t="s">
        <v>36</v>
      </c>
      <c r="F40" s="45" t="s">
        <v>33</v>
      </c>
      <c r="H40" s="19"/>
      <c r="I40" s="19"/>
      <c r="J40" s="19"/>
      <c r="K40" s="18"/>
      <c r="L40" s="18"/>
      <c r="M40" s="18"/>
      <c r="N40" s="17"/>
      <c r="O40" s="18"/>
      <c r="P40" s="17"/>
    </row>
    <row r="41" spans="2:16" ht="13.8" thickBot="1" x14ac:dyDescent="0.3">
      <c r="B41" s="42" t="s">
        <v>76</v>
      </c>
      <c r="C41" s="46"/>
      <c r="D41" s="38">
        <v>2.64</v>
      </c>
      <c r="E41" s="38">
        <v>1513</v>
      </c>
      <c r="F41" s="41">
        <f>D41*E41</f>
        <v>3994.32</v>
      </c>
      <c r="H41" s="19"/>
      <c r="I41" s="19"/>
      <c r="J41" s="19"/>
      <c r="K41" s="18"/>
      <c r="L41" s="18"/>
      <c r="M41" s="18"/>
      <c r="N41" s="17"/>
      <c r="O41" s="18"/>
      <c r="P41" s="17"/>
    </row>
    <row r="42" spans="2:16" ht="13.8" thickBot="1" x14ac:dyDescent="0.3">
      <c r="B42" s="155"/>
      <c r="C42" s="156"/>
      <c r="D42" s="156"/>
      <c r="E42" s="157"/>
      <c r="F42" s="47">
        <f>F39+F41</f>
        <v>9775.83</v>
      </c>
      <c r="H42" s="19"/>
      <c r="I42" s="19"/>
      <c r="J42" s="19"/>
      <c r="K42" s="18"/>
      <c r="L42" s="18"/>
      <c r="M42" s="18"/>
      <c r="N42" s="17"/>
      <c r="O42" s="18"/>
      <c r="P42" s="17"/>
    </row>
    <row r="43" spans="2:16" ht="27" thickBot="1" x14ac:dyDescent="0.3">
      <c r="B43" s="48" t="s">
        <v>37</v>
      </c>
      <c r="C43" s="158"/>
      <c r="D43" s="159"/>
      <c r="E43" s="160"/>
      <c r="F43" s="45" t="s">
        <v>33</v>
      </c>
      <c r="H43" s="19"/>
      <c r="I43" s="19"/>
      <c r="J43" s="19"/>
      <c r="K43" s="18"/>
      <c r="L43" s="18"/>
      <c r="M43" s="18"/>
      <c r="N43" s="17"/>
      <c r="O43" s="18"/>
      <c r="P43" s="17"/>
    </row>
    <row r="44" spans="2:16" ht="14.4" thickBot="1" x14ac:dyDescent="0.35">
      <c r="B44" s="42" t="s">
        <v>57</v>
      </c>
      <c r="C44" s="161"/>
      <c r="D44" s="161"/>
      <c r="E44" s="161"/>
      <c r="F44" s="41">
        <v>35000</v>
      </c>
      <c r="H44" s="20"/>
      <c r="I44" s="20"/>
      <c r="J44" s="20"/>
      <c r="K44" s="17"/>
      <c r="L44" s="17"/>
      <c r="M44" s="17"/>
      <c r="N44" s="17"/>
      <c r="O44" s="17"/>
      <c r="P44" s="17"/>
    </row>
    <row r="45" spans="2:16" ht="13.8" thickBot="1" x14ac:dyDescent="0.3">
      <c r="B45" s="150" t="s">
        <v>38</v>
      </c>
      <c r="C45" s="162"/>
      <c r="D45" s="162"/>
      <c r="E45" s="163"/>
      <c r="F45" s="30">
        <f>F42+F44</f>
        <v>44775.83</v>
      </c>
      <c r="H45" s="19"/>
      <c r="I45" s="19"/>
      <c r="J45" s="19"/>
      <c r="K45" s="17"/>
      <c r="L45" s="17"/>
      <c r="M45" s="18"/>
      <c r="N45" s="17"/>
      <c r="O45" s="18"/>
      <c r="P45" s="17"/>
    </row>
    <row r="46" spans="2:16" ht="13.8" thickBot="1" x14ac:dyDescent="0.3">
      <c r="B46" s="26"/>
      <c r="C46" s="27"/>
      <c r="D46" s="27"/>
      <c r="E46" s="28" t="s">
        <v>26</v>
      </c>
      <c r="F46" s="29">
        <f>+F45*0.21</f>
        <v>9402.92</v>
      </c>
      <c r="H46" s="19"/>
      <c r="I46" s="19"/>
      <c r="J46" s="19"/>
      <c r="K46" s="17"/>
      <c r="L46" s="17"/>
      <c r="M46" s="18"/>
      <c r="N46" s="19"/>
      <c r="O46" s="18"/>
      <c r="P46" s="17"/>
    </row>
    <row r="47" spans="2:16" ht="13.8" thickBot="1" x14ac:dyDescent="0.3">
      <c r="B47" s="150" t="s">
        <v>39</v>
      </c>
      <c r="C47" s="151"/>
      <c r="D47" s="151"/>
      <c r="E47" s="152"/>
      <c r="F47" s="30">
        <f>F45+F46</f>
        <v>54178.75</v>
      </c>
      <c r="H47" s="19"/>
      <c r="I47" s="19"/>
      <c r="J47" s="19"/>
      <c r="K47" s="17"/>
      <c r="L47" s="17"/>
      <c r="M47" s="18"/>
      <c r="N47" s="19"/>
      <c r="O47" s="18"/>
      <c r="P47" s="17"/>
    </row>
    <row r="48" spans="2:16" ht="13.8" thickBot="1" x14ac:dyDescent="0.3">
      <c r="B48" s="164" t="s">
        <v>40</v>
      </c>
      <c r="C48" s="165"/>
      <c r="D48" s="165"/>
      <c r="E48" s="165"/>
      <c r="F48" s="108">
        <f>F34-F45</f>
        <v>40294.9</v>
      </c>
      <c r="H48" s="19"/>
      <c r="I48" s="19"/>
      <c r="J48" s="19"/>
      <c r="K48" s="17"/>
      <c r="L48" s="17"/>
      <c r="M48" s="18"/>
      <c r="N48" s="21"/>
      <c r="O48" s="18"/>
      <c r="P48" s="17"/>
    </row>
    <row r="49" spans="2:16" ht="13.8" thickBot="1" x14ac:dyDescent="0.3">
      <c r="B49" s="166"/>
      <c r="C49" s="167"/>
      <c r="D49" s="168"/>
      <c r="E49" s="50" t="s">
        <v>41</v>
      </c>
      <c r="F49" s="51">
        <f>+F48*0.21</f>
        <v>8461.93</v>
      </c>
      <c r="H49" s="25"/>
      <c r="I49" s="25"/>
      <c r="J49" s="25"/>
      <c r="K49" s="21"/>
      <c r="L49" s="21"/>
      <c r="M49" s="21"/>
      <c r="N49" s="19"/>
      <c r="O49" s="21"/>
      <c r="P49" s="21"/>
    </row>
    <row r="50" spans="2:16" ht="13.8" thickBot="1" x14ac:dyDescent="0.3">
      <c r="B50" s="164" t="s">
        <v>42</v>
      </c>
      <c r="C50" s="165"/>
      <c r="D50" s="165"/>
      <c r="E50" s="165"/>
      <c r="F50" s="49">
        <f>F48+F49</f>
        <v>48756.83</v>
      </c>
      <c r="H50" s="19"/>
      <c r="I50" s="19"/>
      <c r="J50" s="19"/>
      <c r="K50" s="17"/>
      <c r="L50" s="17"/>
      <c r="M50" s="18"/>
      <c r="N50" s="21"/>
      <c r="O50" s="18"/>
      <c r="P50" s="17"/>
    </row>
    <row r="51" spans="2:16" ht="13.8" thickBot="1" x14ac:dyDescent="0.3">
      <c r="B51" s="169"/>
      <c r="C51" s="170"/>
      <c r="D51" s="170"/>
      <c r="E51" s="170"/>
      <c r="F51" s="171"/>
      <c r="H51" s="25"/>
      <c r="I51" s="25"/>
      <c r="J51" s="25"/>
      <c r="K51" s="21"/>
      <c r="L51" s="21"/>
      <c r="M51" s="21"/>
      <c r="N51" s="19"/>
      <c r="O51" s="21"/>
      <c r="P51" s="21"/>
    </row>
    <row r="52" spans="2:16" ht="27" thickBot="1" x14ac:dyDescent="0.3">
      <c r="B52" s="52" t="s">
        <v>43</v>
      </c>
      <c r="C52" s="45" t="s">
        <v>7</v>
      </c>
      <c r="D52" s="45" t="s">
        <v>44</v>
      </c>
      <c r="E52" s="45" t="s">
        <v>45</v>
      </c>
      <c r="F52" s="51"/>
      <c r="H52" s="19"/>
      <c r="I52" s="19"/>
      <c r="J52" s="19"/>
      <c r="K52" s="17"/>
      <c r="L52" s="17"/>
      <c r="M52" s="18"/>
      <c r="N52" s="19"/>
      <c r="O52" s="18"/>
      <c r="P52" s="17"/>
    </row>
    <row r="53" spans="2:16" ht="13.8" thickBot="1" x14ac:dyDescent="0.3">
      <c r="B53" s="53" t="s">
        <v>46</v>
      </c>
      <c r="C53" s="54">
        <f>F34</f>
        <v>85070.73</v>
      </c>
      <c r="D53" s="54">
        <f>+C53*0.21</f>
        <v>17864.849999999999</v>
      </c>
      <c r="E53" s="54">
        <f>C53+D53</f>
        <v>102935.58</v>
      </c>
      <c r="F53" s="51"/>
      <c r="H53" s="19"/>
      <c r="I53" s="19"/>
      <c r="J53" s="19"/>
      <c r="K53" s="17"/>
      <c r="L53" s="17"/>
      <c r="M53" s="18"/>
      <c r="N53" s="19"/>
      <c r="O53" s="18"/>
      <c r="P53" s="17"/>
    </row>
    <row r="54" spans="2:16" ht="27" thickBot="1" x14ac:dyDescent="0.35">
      <c r="B54" s="52" t="s">
        <v>47</v>
      </c>
      <c r="C54" s="45" t="s">
        <v>7</v>
      </c>
      <c r="D54" s="45" t="s">
        <v>48</v>
      </c>
      <c r="E54" s="45" t="s">
        <v>45</v>
      </c>
      <c r="F54" s="51"/>
      <c r="H54" s="19"/>
      <c r="I54" s="19"/>
      <c r="J54" s="19"/>
      <c r="K54" s="19"/>
      <c r="L54" s="19"/>
      <c r="M54" s="19"/>
      <c r="N54" s="19"/>
      <c r="O54" s="18"/>
      <c r="P54" s="31"/>
    </row>
    <row r="55" spans="2:16" x14ac:dyDescent="0.25">
      <c r="B55" s="53" t="s">
        <v>49</v>
      </c>
      <c r="C55" s="54">
        <f>F48</f>
        <v>40294.9</v>
      </c>
      <c r="D55" s="54">
        <f>F49</f>
        <v>8461.93</v>
      </c>
      <c r="E55" s="54">
        <f>F50</f>
        <v>48756.83</v>
      </c>
      <c r="F55" s="51"/>
    </row>
    <row r="56" spans="2:16" ht="13.8" thickBot="1" x14ac:dyDescent="0.3">
      <c r="B56" s="53"/>
      <c r="C56" s="54"/>
      <c r="D56" s="54"/>
      <c r="E56" s="54"/>
      <c r="F56" s="51"/>
    </row>
    <row r="57" spans="2:16" ht="27" thickBot="1" x14ac:dyDescent="0.3">
      <c r="B57" s="55" t="s">
        <v>50</v>
      </c>
      <c r="C57" s="56" t="s">
        <v>51</v>
      </c>
      <c r="D57" s="56" t="s">
        <v>52</v>
      </c>
      <c r="E57" s="56" t="s">
        <v>53</v>
      </c>
      <c r="F57" s="45" t="s">
        <v>54</v>
      </c>
    </row>
    <row r="58" spans="2:16" x14ac:dyDescent="0.25">
      <c r="B58" s="57" t="s">
        <v>77</v>
      </c>
      <c r="C58" s="98">
        <v>4302</v>
      </c>
      <c r="D58" s="91">
        <v>2</v>
      </c>
      <c r="E58" s="92">
        <v>1</v>
      </c>
      <c r="F58" s="99">
        <f>C58*D58*E58</f>
        <v>8604</v>
      </c>
    </row>
    <row r="59" spans="2:16" x14ac:dyDescent="0.25">
      <c r="B59" s="58"/>
      <c r="C59" s="59"/>
      <c r="D59" s="60"/>
      <c r="E59" s="59"/>
      <c r="F59" s="61"/>
    </row>
    <row r="60" spans="2:16" x14ac:dyDescent="0.25">
      <c r="B60" s="62"/>
      <c r="C60" s="63"/>
      <c r="D60" s="63"/>
      <c r="E60" s="64"/>
      <c r="F60" s="65"/>
      <c r="O60" s="66"/>
      <c r="P60" s="66"/>
    </row>
    <row r="61" spans="2:16" x14ac:dyDescent="0.25">
      <c r="B61" s="172"/>
      <c r="C61" s="173"/>
      <c r="D61" s="173"/>
      <c r="E61" s="173"/>
      <c r="F61" s="174"/>
      <c r="O61" s="66"/>
      <c r="P61" s="66"/>
    </row>
    <row r="62" spans="2:16" ht="13.8" thickBot="1" x14ac:dyDescent="0.3">
      <c r="B62" s="67"/>
      <c r="C62" s="68"/>
      <c r="D62" s="68"/>
      <c r="E62" s="68"/>
      <c r="F62" s="69"/>
      <c r="O62" s="66"/>
      <c r="P62" s="66"/>
    </row>
    <row r="64" spans="2:16" x14ac:dyDescent="0.25">
      <c r="B64" s="70" t="s">
        <v>86</v>
      </c>
    </row>
    <row r="66" spans="2:4" x14ac:dyDescent="0.25">
      <c r="B66" t="s">
        <v>55</v>
      </c>
      <c r="D66" s="54">
        <f>F34</f>
        <v>85070.73</v>
      </c>
    </row>
    <row r="68" spans="2:4" x14ac:dyDescent="0.25">
      <c r="B68" t="s">
        <v>56</v>
      </c>
      <c r="D68" s="71">
        <f>D66*0.05</f>
        <v>4253.54</v>
      </c>
    </row>
  </sheetData>
  <mergeCells count="24">
    <mergeCell ref="B48:E48"/>
    <mergeCell ref="B49:D49"/>
    <mergeCell ref="B50:E50"/>
    <mergeCell ref="B51:F51"/>
    <mergeCell ref="B61:F61"/>
    <mergeCell ref="B47:E47"/>
    <mergeCell ref="B18:B19"/>
    <mergeCell ref="C18:C19"/>
    <mergeCell ref="D18:D19"/>
    <mergeCell ref="E18:E19"/>
    <mergeCell ref="B34:E34"/>
    <mergeCell ref="B36:E36"/>
    <mergeCell ref="B37:F37"/>
    <mergeCell ref="B42:E42"/>
    <mergeCell ref="C43:E43"/>
    <mergeCell ref="C44:E44"/>
    <mergeCell ref="B45:E45"/>
    <mergeCell ref="B1:F1"/>
    <mergeCell ref="B2:E2"/>
    <mergeCell ref="B3:F3"/>
    <mergeCell ref="B4:B5"/>
    <mergeCell ref="C4:C5"/>
    <mergeCell ref="D4:D5"/>
    <mergeCell ref="E4:E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H2" sqref="H2:M4"/>
    </sheetView>
  </sheetViews>
  <sheetFormatPr defaultColWidth="8.88671875" defaultRowHeight="13.2" x14ac:dyDescent="0.25"/>
  <cols>
    <col min="1" max="1" width="11.21875" customWidth="1"/>
    <col min="2" max="2" width="28.21875" customWidth="1"/>
    <col min="3" max="3" width="13.44140625" customWidth="1"/>
    <col min="4" max="4" width="12.88671875" customWidth="1"/>
    <col min="5" max="5" width="12.77734375" customWidth="1"/>
    <col min="6" max="6" width="14" customWidth="1"/>
    <col min="7" max="7" width="13.77734375" customWidth="1"/>
    <col min="8" max="8" width="12.21875" customWidth="1"/>
    <col min="9" max="9" width="11.88671875" customWidth="1"/>
    <col min="10" max="10" width="11.109375" customWidth="1"/>
    <col min="11" max="11" width="11.5546875" customWidth="1"/>
    <col min="12" max="12" width="11.77734375" customWidth="1"/>
    <col min="13" max="13" width="11.6640625" customWidth="1"/>
  </cols>
  <sheetData>
    <row r="1" spans="1:16" x14ac:dyDescent="0.25">
      <c r="B1" s="109"/>
      <c r="C1" s="109">
        <v>2025</v>
      </c>
      <c r="D1" s="109">
        <v>2026</v>
      </c>
      <c r="E1" s="109"/>
    </row>
    <row r="2" spans="1:16" x14ac:dyDescent="0.25">
      <c r="B2" s="109" t="s">
        <v>116</v>
      </c>
      <c r="C2" s="116">
        <f>'EEE 2025'!F34</f>
        <v>73367.16</v>
      </c>
      <c r="D2" s="116">
        <f>'EEE 2026'!F34</f>
        <v>74999.11</v>
      </c>
      <c r="E2" s="116">
        <f>SUM(C2:D2)</f>
        <v>148366.26999999999</v>
      </c>
      <c r="H2" s="116">
        <f>'EEE 2025'!F45</f>
        <v>42224.79</v>
      </c>
      <c r="I2" s="116">
        <f>'EEE 2026'!F45</f>
        <v>42357.62</v>
      </c>
      <c r="J2" s="116">
        <f>'EEE 2025'!F47</f>
        <v>51092</v>
      </c>
      <c r="K2" s="116">
        <f>'EEE 2026'!F47</f>
        <v>51252.72</v>
      </c>
      <c r="L2" s="116">
        <f>H2+I2</f>
        <v>84582.41</v>
      </c>
      <c r="M2" s="116">
        <f>J2+K2</f>
        <v>102344.72</v>
      </c>
    </row>
    <row r="3" spans="1:16" x14ac:dyDescent="0.25">
      <c r="B3" s="109" t="s">
        <v>109</v>
      </c>
      <c r="C3" s="116">
        <f>'EEE 2025'!F35</f>
        <v>15407.1</v>
      </c>
      <c r="D3" s="116">
        <f>'EEE 2026'!F35</f>
        <v>15749.81</v>
      </c>
      <c r="E3" s="116">
        <f>SUM(C3:D3)</f>
        <v>31156.91</v>
      </c>
      <c r="H3" s="116">
        <f>'EEE 2025'!C55</f>
        <v>31142.37</v>
      </c>
      <c r="I3" s="116">
        <f>'EEE 2026'!C55</f>
        <v>32641.49</v>
      </c>
      <c r="J3" s="116">
        <f>'EEE 2025'!E55</f>
        <v>37682.269999999997</v>
      </c>
      <c r="K3" s="116">
        <f>'EEE 2026'!E55</f>
        <v>39496.199999999997</v>
      </c>
      <c r="L3" s="116">
        <f>H3+I3</f>
        <v>63783.86</v>
      </c>
      <c r="M3" s="116">
        <f>J3+K3</f>
        <v>77178.47</v>
      </c>
    </row>
    <row r="4" spans="1:16" x14ac:dyDescent="0.25">
      <c r="B4" s="109" t="s">
        <v>117</v>
      </c>
      <c r="C4" s="116">
        <f>SUM(C1:C3)</f>
        <v>90799.26</v>
      </c>
      <c r="D4" s="116">
        <f>SUM(D1:D3)</f>
        <v>92774.92</v>
      </c>
      <c r="E4" s="116">
        <f>SUM(E2:E3)</f>
        <v>179523.18</v>
      </c>
      <c r="H4" s="116">
        <f>SUM(H2:H3)</f>
        <v>73367.16</v>
      </c>
      <c r="I4" s="116">
        <f t="shared" ref="I4:M4" si="0">SUM(I2:I3)</f>
        <v>74999.11</v>
      </c>
      <c r="J4" s="116">
        <f t="shared" si="0"/>
        <v>88774.27</v>
      </c>
      <c r="K4" s="116">
        <f t="shared" si="0"/>
        <v>90748.92</v>
      </c>
      <c r="L4" s="116">
        <f t="shared" si="0"/>
        <v>148366.26999999999</v>
      </c>
      <c r="M4" s="116">
        <f t="shared" si="0"/>
        <v>179523.19</v>
      </c>
    </row>
    <row r="5" spans="1:16" x14ac:dyDescent="0.25">
      <c r="B5" s="136"/>
      <c r="C5" s="136"/>
      <c r="D5" s="136"/>
      <c r="E5" s="136"/>
    </row>
    <row r="6" spans="1:16" x14ac:dyDescent="0.25">
      <c r="B6" s="136"/>
      <c r="C6" s="136"/>
      <c r="D6" s="136"/>
      <c r="E6" s="136"/>
    </row>
    <row r="8" spans="1:16" x14ac:dyDescent="0.25">
      <c r="B8" s="110"/>
      <c r="C8" s="110" t="s">
        <v>108</v>
      </c>
      <c r="D8" s="119" t="s">
        <v>109</v>
      </c>
      <c r="E8" s="120" t="s">
        <v>45</v>
      </c>
    </row>
    <row r="9" spans="1:16" x14ac:dyDescent="0.25">
      <c r="B9" s="110" t="s">
        <v>111</v>
      </c>
      <c r="C9" s="121">
        <f>'EEE 2025'!C55</f>
        <v>31142.37</v>
      </c>
      <c r="D9" s="121">
        <f>'EEE 2025'!D55</f>
        <v>6539.9</v>
      </c>
      <c r="E9" s="116">
        <f>C9+D9</f>
        <v>37682.269999999997</v>
      </c>
    </row>
    <row r="10" spans="1:16" x14ac:dyDescent="0.25">
      <c r="B10" s="110" t="s">
        <v>112</v>
      </c>
      <c r="C10" s="121">
        <f>'EEE 2026'!C55</f>
        <v>32641.49</v>
      </c>
      <c r="D10" s="121">
        <f>'EEE 2026'!D55</f>
        <v>6854.71</v>
      </c>
      <c r="E10" s="116">
        <f>C10+D10</f>
        <v>39496.199999999997</v>
      </c>
    </row>
    <row r="11" spans="1:16" x14ac:dyDescent="0.25">
      <c r="B11" s="110" t="s">
        <v>110</v>
      </c>
      <c r="C11" s="121">
        <f>SUM(C9:C10)</f>
        <v>63783.86</v>
      </c>
      <c r="D11" s="121">
        <f>SUM(D9:D10)</f>
        <v>13394.61</v>
      </c>
      <c r="E11" s="116">
        <f>C11+D11</f>
        <v>77178.47</v>
      </c>
    </row>
    <row r="13" spans="1:16" x14ac:dyDescent="0.25">
      <c r="B13" s="110" t="s">
        <v>103</v>
      </c>
      <c r="C13" s="111">
        <v>2</v>
      </c>
    </row>
    <row r="14" spans="1:16" s="118" customFormat="1" ht="14.1" customHeight="1" x14ac:dyDescent="0.25">
      <c r="A14" s="109"/>
      <c r="B14" s="110" t="s">
        <v>93</v>
      </c>
      <c r="C14" s="111">
        <v>1</v>
      </c>
      <c r="D14" s="112"/>
      <c r="E14" s="113"/>
      <c r="F14" s="114"/>
      <c r="G14" s="113"/>
      <c r="H14" s="115"/>
      <c r="I14" s="113"/>
      <c r="J14" s="113"/>
      <c r="K14" s="127"/>
      <c r="L14" s="128"/>
      <c r="M14" s="129"/>
      <c r="N14" s="130"/>
      <c r="O14" s="130"/>
      <c r="P14" s="131"/>
    </row>
    <row r="15" spans="1:16" s="118" customFormat="1" ht="14.1" customHeight="1" x14ac:dyDescent="0.25">
      <c r="A15" s="109"/>
      <c r="B15" s="110" t="s">
        <v>94</v>
      </c>
      <c r="C15" s="111">
        <v>1</v>
      </c>
      <c r="D15" s="112"/>
      <c r="E15" s="113"/>
      <c r="F15" s="114"/>
      <c r="G15" s="113"/>
      <c r="H15" s="115"/>
      <c r="I15" s="113"/>
      <c r="J15" s="113"/>
      <c r="K15" s="127"/>
      <c r="L15" s="128"/>
      <c r="M15" s="129"/>
      <c r="N15" s="130"/>
      <c r="O15" s="130"/>
      <c r="P15" s="131"/>
    </row>
    <row r="16" spans="1:16" s="118" customFormat="1" ht="14.1" customHeight="1" x14ac:dyDescent="0.25">
      <c r="A16" s="109"/>
      <c r="B16" s="110" t="s">
        <v>95</v>
      </c>
      <c r="C16" s="111">
        <v>20</v>
      </c>
      <c r="D16" s="116">
        <f>(C16/100)*C11</f>
        <v>12756.77</v>
      </c>
      <c r="E16" s="113"/>
      <c r="F16" s="114"/>
      <c r="G16" s="113"/>
      <c r="H16" s="115"/>
      <c r="I16" s="113"/>
      <c r="J16" s="113"/>
      <c r="K16" s="127"/>
      <c r="L16" s="128"/>
      <c r="M16" s="129"/>
      <c r="N16" s="130"/>
      <c r="O16" s="130"/>
      <c r="P16" s="131"/>
    </row>
    <row r="17" spans="1:16" s="118" customFormat="1" ht="14.1" customHeight="1" x14ac:dyDescent="0.25">
      <c r="A17" s="109"/>
      <c r="B17" s="109"/>
      <c r="C17" s="109"/>
      <c r="D17" s="112"/>
      <c r="E17" s="113"/>
      <c r="F17" s="114"/>
      <c r="G17" s="113"/>
      <c r="H17" s="115"/>
      <c r="I17" s="113"/>
      <c r="J17" s="113"/>
      <c r="K17" s="127"/>
      <c r="L17" s="128"/>
      <c r="M17" s="129"/>
      <c r="N17" s="130"/>
      <c r="O17" s="130"/>
      <c r="P17" s="131"/>
    </row>
    <row r="18" spans="1:16" s="118" customFormat="1" ht="14.1" customHeight="1" x14ac:dyDescent="0.25">
      <c r="A18" s="109"/>
      <c r="B18" s="110" t="s">
        <v>96</v>
      </c>
      <c r="C18" s="110" t="s">
        <v>97</v>
      </c>
      <c r="D18" s="119" t="s">
        <v>98</v>
      </c>
      <c r="E18" s="119" t="s">
        <v>99</v>
      </c>
      <c r="F18" s="120" t="s">
        <v>100</v>
      </c>
      <c r="G18" s="113"/>
      <c r="H18" s="115"/>
      <c r="I18" s="113"/>
      <c r="J18" s="113"/>
      <c r="K18" s="130"/>
      <c r="L18" s="128"/>
      <c r="M18" s="129"/>
      <c r="N18" s="130"/>
      <c r="O18" s="130"/>
      <c r="P18" s="131"/>
    </row>
    <row r="19" spans="1:16" s="118" customFormat="1" ht="14.1" customHeight="1" x14ac:dyDescent="0.25">
      <c r="A19" s="109"/>
      <c r="B19" s="110" t="s">
        <v>104</v>
      </c>
      <c r="C19" s="121">
        <f>'EEE 2025'!C55</f>
        <v>31142.37</v>
      </c>
      <c r="D19" s="116"/>
      <c r="E19" s="116"/>
      <c r="F19" s="116">
        <f>SUM(C19:E19)</f>
        <v>31142.37</v>
      </c>
      <c r="G19" s="113"/>
      <c r="H19" s="115"/>
      <c r="I19" s="113"/>
      <c r="J19" s="113"/>
      <c r="K19" s="127"/>
      <c r="L19" s="128"/>
      <c r="M19" s="129"/>
      <c r="N19" s="130"/>
      <c r="O19" s="130"/>
      <c r="P19" s="131"/>
    </row>
    <row r="20" spans="1:16" s="118" customFormat="1" ht="14.1" customHeight="1" x14ac:dyDescent="0.25">
      <c r="A20" s="109"/>
      <c r="B20" s="110" t="s">
        <v>105</v>
      </c>
      <c r="C20" s="121">
        <f>'EEE 2026'!C55</f>
        <v>32641.49</v>
      </c>
      <c r="D20" s="116"/>
      <c r="E20" s="116">
        <f>D16</f>
        <v>12756.77</v>
      </c>
      <c r="F20" s="116">
        <f>SUM(C20:E20)</f>
        <v>45398.26</v>
      </c>
      <c r="G20" s="113"/>
      <c r="H20" s="115"/>
      <c r="I20" s="113"/>
      <c r="J20" s="113"/>
      <c r="K20" s="127"/>
      <c r="L20" s="128"/>
      <c r="M20" s="129"/>
      <c r="N20" s="130"/>
      <c r="O20" s="130"/>
      <c r="P20" s="131"/>
    </row>
    <row r="21" spans="1:16" s="118" customFormat="1" ht="14.1" customHeight="1" x14ac:dyDescent="0.25">
      <c r="A21" s="109"/>
      <c r="B21" s="110" t="s">
        <v>106</v>
      </c>
      <c r="C21" s="121">
        <f>'EEE 2027'!C55</f>
        <v>34181.86</v>
      </c>
      <c r="D21" s="116">
        <f>E20</f>
        <v>12756.77</v>
      </c>
      <c r="E21" s="116"/>
      <c r="F21" s="116">
        <f>SUM(C21:E21)</f>
        <v>46938.63</v>
      </c>
      <c r="G21" s="113"/>
      <c r="H21" s="115"/>
      <c r="I21" s="113"/>
      <c r="J21" s="113"/>
      <c r="K21" s="127"/>
      <c r="L21" s="128"/>
      <c r="M21" s="129"/>
      <c r="N21" s="130"/>
      <c r="O21" s="130"/>
      <c r="P21" s="132"/>
    </row>
    <row r="22" spans="1:16" s="118" customFormat="1" ht="14.1" customHeight="1" x14ac:dyDescent="0.25">
      <c r="A22" s="109"/>
      <c r="B22" s="110" t="s">
        <v>107</v>
      </c>
      <c r="C22" s="121">
        <f>'EEE 2028'!C55</f>
        <v>35770.120000000003</v>
      </c>
      <c r="D22" s="116">
        <f>E20</f>
        <v>12756.77</v>
      </c>
      <c r="E22" s="116"/>
      <c r="F22" s="116">
        <f>SUM(C22:E22)</f>
        <v>48526.89</v>
      </c>
      <c r="G22" s="113"/>
      <c r="H22" s="115"/>
      <c r="I22" s="113"/>
      <c r="J22" s="113"/>
      <c r="K22" s="127"/>
      <c r="L22" s="128"/>
      <c r="M22" s="129"/>
      <c r="N22" s="130"/>
      <c r="O22" s="130"/>
      <c r="P22" s="129"/>
    </row>
    <row r="23" spans="1:16" s="118" customFormat="1" ht="14.1" customHeight="1" x14ac:dyDescent="0.25">
      <c r="A23" s="109"/>
      <c r="B23" s="110" t="s">
        <v>101</v>
      </c>
      <c r="C23" s="122"/>
      <c r="D23" s="123"/>
      <c r="E23" s="123"/>
      <c r="F23" s="124">
        <f>SUM(F19:F22)</f>
        <v>172006.15</v>
      </c>
      <c r="G23" s="115" t="s">
        <v>102</v>
      </c>
      <c r="H23" s="137">
        <f>C13+C14+C15</f>
        <v>4</v>
      </c>
      <c r="I23" s="113"/>
      <c r="J23" s="113"/>
      <c r="K23" s="129"/>
      <c r="L23" s="128"/>
      <c r="M23" s="129"/>
      <c r="N23" s="133"/>
      <c r="O23" s="133"/>
      <c r="P23" s="129"/>
    </row>
    <row r="24" spans="1:16" s="118" customFormat="1" ht="14.1" customHeight="1" x14ac:dyDescent="0.25">
      <c r="A24" s="109"/>
      <c r="B24" s="125"/>
      <c r="C24" s="109"/>
      <c r="D24" s="114"/>
      <c r="E24" s="113"/>
      <c r="F24" s="115"/>
      <c r="G24" s="109"/>
      <c r="H24" s="115"/>
      <c r="I24" s="113"/>
      <c r="J24" s="113"/>
      <c r="K24" s="127"/>
      <c r="L24" s="128"/>
      <c r="M24" s="129"/>
      <c r="N24" s="129"/>
      <c r="O24" s="129"/>
      <c r="P24" s="134"/>
    </row>
    <row r="25" spans="1:16" s="118" customFormat="1" ht="14.1" customHeight="1" x14ac:dyDescent="0.25">
      <c r="A25" s="109"/>
      <c r="B25" s="125"/>
      <c r="C25" s="109"/>
      <c r="D25" s="109"/>
      <c r="E25" s="109"/>
      <c r="F25" s="109"/>
      <c r="G25" s="120" t="s">
        <v>113</v>
      </c>
      <c r="H25" s="121">
        <f>F23/H23</f>
        <v>43001.54</v>
      </c>
      <c r="I25" s="113"/>
      <c r="J25" s="113"/>
      <c r="K25" s="135"/>
      <c r="L25" s="128"/>
      <c r="M25" s="129"/>
      <c r="N25" s="127"/>
      <c r="O25" s="127"/>
      <c r="P25" s="129"/>
    </row>
    <row r="26" spans="1:16" s="118" customFormat="1" ht="14.1" customHeight="1" x14ac:dyDescent="0.25">
      <c r="A26" s="109"/>
      <c r="B26" s="125"/>
      <c r="C26" s="109"/>
      <c r="D26" s="109"/>
      <c r="E26" s="109"/>
      <c r="F26" s="109"/>
      <c r="G26" s="120" t="s">
        <v>114</v>
      </c>
      <c r="H26" s="121">
        <f>H25*1.5</f>
        <v>64502.31</v>
      </c>
      <c r="I26" s="113"/>
      <c r="J26" s="113"/>
      <c r="K26" s="135"/>
      <c r="L26" s="128"/>
      <c r="M26" s="129"/>
      <c r="N26" s="127"/>
      <c r="O26" s="130"/>
      <c r="P26" s="129"/>
    </row>
    <row r="27" spans="1:16" s="118" customFormat="1" ht="14.1" customHeight="1" x14ac:dyDescent="0.25">
      <c r="A27" s="109"/>
      <c r="B27" s="125"/>
      <c r="C27" s="109"/>
      <c r="D27" s="109"/>
      <c r="E27" s="109"/>
      <c r="F27" s="109"/>
      <c r="G27" s="120" t="s">
        <v>115</v>
      </c>
      <c r="H27" s="121">
        <f>H25*0.7</f>
        <v>30101.08</v>
      </c>
      <c r="I27" s="113"/>
      <c r="J27" s="113"/>
      <c r="K27" s="112"/>
      <c r="L27" s="117"/>
      <c r="N27" s="126"/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8"/>
  <sheetViews>
    <sheetView view="pageBreakPreview" topLeftCell="A37" zoomScaleNormal="100" workbookViewId="0">
      <selection activeCell="F17" sqref="F17"/>
    </sheetView>
  </sheetViews>
  <sheetFormatPr defaultColWidth="11.44140625" defaultRowHeight="13.2" x14ac:dyDescent="0.25"/>
  <cols>
    <col min="1" max="1" width="1.33203125" customWidth="1"/>
    <col min="2" max="2" width="57.88671875" customWidth="1"/>
    <col min="3" max="5" width="11.44140625" customWidth="1"/>
    <col min="6" max="6" width="19.44140625" customWidth="1"/>
    <col min="7" max="7" width="5.88671875" customWidth="1"/>
    <col min="8" max="8" width="14.109375" customWidth="1"/>
    <col min="9" max="9" width="7.88671875" customWidth="1"/>
    <col min="10" max="10" width="3" customWidth="1"/>
    <col min="11" max="11" width="3.5546875" bestFit="1" customWidth="1"/>
    <col min="12" max="12" width="4.44140625" bestFit="1" customWidth="1"/>
    <col min="13" max="13" width="5.33203125" bestFit="1" customWidth="1"/>
    <col min="14" max="14" width="2.109375" customWidth="1"/>
    <col min="15" max="15" width="9.109375" customWidth="1"/>
  </cols>
  <sheetData>
    <row r="1" spans="2:11" ht="15.6" x14ac:dyDescent="0.25">
      <c r="B1" s="138" t="s">
        <v>78</v>
      </c>
      <c r="C1" s="139"/>
      <c r="D1" s="139"/>
      <c r="E1" s="139"/>
      <c r="F1" s="140"/>
    </row>
    <row r="2" spans="2:11" ht="16.2" thickBot="1" x14ac:dyDescent="0.3">
      <c r="B2" s="141" t="s">
        <v>0</v>
      </c>
      <c r="C2" s="142"/>
      <c r="D2" s="142"/>
      <c r="E2" s="142"/>
      <c r="F2" s="1"/>
    </row>
    <row r="3" spans="2:11" ht="13.8" thickBot="1" x14ac:dyDescent="0.3">
      <c r="B3" s="143" t="s">
        <v>1</v>
      </c>
      <c r="C3" s="144"/>
      <c r="D3" s="144"/>
      <c r="E3" s="144"/>
      <c r="F3" s="145"/>
      <c r="H3" s="2"/>
      <c r="I3" s="2"/>
    </row>
    <row r="4" spans="2:11" x14ac:dyDescent="0.25">
      <c r="B4" s="146" t="s">
        <v>2</v>
      </c>
      <c r="C4" s="148" t="s">
        <v>3</v>
      </c>
      <c r="D4" s="148" t="s">
        <v>4</v>
      </c>
      <c r="E4" s="148" t="s">
        <v>5</v>
      </c>
      <c r="F4" s="3" t="s">
        <v>6</v>
      </c>
      <c r="H4" s="2"/>
      <c r="I4" s="2"/>
    </row>
    <row r="5" spans="2:11" x14ac:dyDescent="0.25">
      <c r="B5" s="147"/>
      <c r="C5" s="149"/>
      <c r="D5" s="149"/>
      <c r="E5" s="149"/>
      <c r="F5" s="4" t="s">
        <v>7</v>
      </c>
      <c r="H5" s="2"/>
      <c r="I5" s="2"/>
    </row>
    <row r="6" spans="2:11" x14ac:dyDescent="0.25">
      <c r="B6" s="78" t="s">
        <v>69</v>
      </c>
      <c r="C6" s="5">
        <v>58</v>
      </c>
      <c r="D6" s="72">
        <f>1.03*'EEE 2024'!D6</f>
        <v>15.45</v>
      </c>
      <c r="E6" s="6">
        <v>4</v>
      </c>
      <c r="F6" s="7">
        <f t="shared" ref="F6:F15" si="0">(D6*E6)*C6</f>
        <v>3584.4</v>
      </c>
      <c r="H6" s="8"/>
      <c r="I6" s="8"/>
    </row>
    <row r="7" spans="2:11" x14ac:dyDescent="0.25">
      <c r="B7" s="78" t="s">
        <v>70</v>
      </c>
      <c r="C7" s="5">
        <v>28</v>
      </c>
      <c r="D7" s="72">
        <f>1.03*'EEE 2024'!D7</f>
        <v>18.54</v>
      </c>
      <c r="E7" s="6">
        <v>5</v>
      </c>
      <c r="F7" s="7">
        <f t="shared" si="0"/>
        <v>2595.6</v>
      </c>
      <c r="H7" s="8"/>
      <c r="I7" s="8"/>
    </row>
    <row r="8" spans="2:11" x14ac:dyDescent="0.25">
      <c r="B8" s="78" t="s">
        <v>8</v>
      </c>
      <c r="C8" s="5">
        <v>58</v>
      </c>
      <c r="D8" s="72">
        <f>1.03*'EEE 2024'!D8</f>
        <v>17.510000000000002</v>
      </c>
      <c r="E8" s="6">
        <v>9</v>
      </c>
      <c r="F8" s="7">
        <f t="shared" si="0"/>
        <v>9140.2199999999993</v>
      </c>
      <c r="H8" s="8"/>
      <c r="I8" s="8"/>
    </row>
    <row r="9" spans="2:11" x14ac:dyDescent="0.25">
      <c r="B9" s="78" t="s">
        <v>9</v>
      </c>
      <c r="C9" s="5">
        <v>28</v>
      </c>
      <c r="D9" s="72">
        <f>1.03*'EEE 2024'!D9</f>
        <v>21.63</v>
      </c>
      <c r="E9" s="6">
        <v>9</v>
      </c>
      <c r="F9" s="7">
        <f t="shared" si="0"/>
        <v>5450.76</v>
      </c>
      <c r="H9" s="8"/>
      <c r="I9" s="8"/>
    </row>
    <row r="10" spans="2:11" x14ac:dyDescent="0.25">
      <c r="B10" s="78" t="s">
        <v>71</v>
      </c>
      <c r="C10" s="5">
        <v>58</v>
      </c>
      <c r="D10" s="72">
        <f>1.03*'EEE 2024'!D10</f>
        <v>17.510000000000002</v>
      </c>
      <c r="E10" s="6">
        <v>5</v>
      </c>
      <c r="F10" s="7">
        <f t="shared" si="0"/>
        <v>5077.8999999999996</v>
      </c>
      <c r="H10" s="8"/>
      <c r="I10" s="8"/>
    </row>
    <row r="11" spans="2:11" x14ac:dyDescent="0.25">
      <c r="B11" s="78" t="s">
        <v>72</v>
      </c>
      <c r="C11" s="5">
        <v>28</v>
      </c>
      <c r="D11" s="72">
        <f>1.03*'EEE 2024'!D11</f>
        <v>21.63</v>
      </c>
      <c r="E11" s="6">
        <v>7</v>
      </c>
      <c r="F11" s="7">
        <f t="shared" si="0"/>
        <v>4239.4799999999996</v>
      </c>
      <c r="H11" s="8"/>
      <c r="I11" s="8"/>
    </row>
    <row r="12" spans="2:11" x14ac:dyDescent="0.25">
      <c r="B12" s="78" t="s">
        <v>10</v>
      </c>
      <c r="C12" s="5">
        <v>58</v>
      </c>
      <c r="D12" s="72">
        <f>1.03*'EEE 2024'!D12</f>
        <v>15.45</v>
      </c>
      <c r="E12" s="6">
        <v>9</v>
      </c>
      <c r="F12" s="7">
        <f t="shared" si="0"/>
        <v>8064.9</v>
      </c>
      <c r="H12" s="8"/>
      <c r="K12" s="8"/>
    </row>
    <row r="13" spans="2:11" x14ac:dyDescent="0.25">
      <c r="B13" s="78" t="s">
        <v>11</v>
      </c>
      <c r="C13" s="5">
        <v>28</v>
      </c>
      <c r="D13" s="72">
        <f>1.03*'EEE 2024'!D13</f>
        <v>18.54</v>
      </c>
      <c r="E13" s="6">
        <v>9</v>
      </c>
      <c r="F13" s="7">
        <f t="shared" si="0"/>
        <v>4672.08</v>
      </c>
      <c r="H13" s="8"/>
      <c r="I13" s="8"/>
    </row>
    <row r="14" spans="2:11" x14ac:dyDescent="0.25">
      <c r="B14" s="78" t="s">
        <v>12</v>
      </c>
      <c r="C14" s="5">
        <v>58</v>
      </c>
      <c r="D14" s="72">
        <f>1.03*'EEE 2024'!D14</f>
        <v>17.510000000000002</v>
      </c>
      <c r="E14" s="6">
        <v>4</v>
      </c>
      <c r="F14" s="7">
        <f t="shared" si="0"/>
        <v>4062.32</v>
      </c>
      <c r="H14" s="8"/>
    </row>
    <row r="15" spans="2:11" x14ac:dyDescent="0.25">
      <c r="B15" s="78" t="s">
        <v>13</v>
      </c>
      <c r="C15" s="5">
        <v>28</v>
      </c>
      <c r="D15" s="72">
        <f>1.03*'EEE 2024'!D15</f>
        <v>21.63</v>
      </c>
      <c r="E15" s="6">
        <v>4</v>
      </c>
      <c r="F15" s="7">
        <f t="shared" si="0"/>
        <v>2422.56</v>
      </c>
      <c r="H15" s="8"/>
    </row>
    <row r="16" spans="2:11" x14ac:dyDescent="0.25">
      <c r="B16" s="78" t="s">
        <v>14</v>
      </c>
      <c r="C16" s="5">
        <v>86</v>
      </c>
      <c r="D16" s="72">
        <f>1.03*'EEE 2024'!D16</f>
        <v>21.63</v>
      </c>
      <c r="E16" s="6"/>
      <c r="F16" s="9">
        <f>C16*D16</f>
        <v>1860.18</v>
      </c>
      <c r="H16" s="8"/>
      <c r="I16" s="77"/>
    </row>
    <row r="17" spans="2:16" x14ac:dyDescent="0.25">
      <c r="B17" s="10" t="s">
        <v>15</v>
      </c>
      <c r="C17" s="11"/>
      <c r="D17" s="73"/>
      <c r="E17" s="13"/>
      <c r="F17" s="81">
        <f>SUM(F6:F16)</f>
        <v>51170.400000000001</v>
      </c>
      <c r="H17" s="8"/>
      <c r="I17" s="8"/>
    </row>
    <row r="18" spans="2:16" x14ac:dyDescent="0.25">
      <c r="B18" s="153" t="s">
        <v>16</v>
      </c>
      <c r="C18" s="175" t="s">
        <v>3</v>
      </c>
      <c r="D18" s="154" t="s">
        <v>4</v>
      </c>
      <c r="E18" s="177" t="s">
        <v>5</v>
      </c>
      <c r="F18" s="4" t="s">
        <v>6</v>
      </c>
      <c r="H18" s="14"/>
      <c r="I18" s="14"/>
    </row>
    <row r="19" spans="2:16" x14ac:dyDescent="0.25">
      <c r="B19" s="147"/>
      <c r="C19" s="176"/>
      <c r="D19" s="149"/>
      <c r="E19" s="178"/>
      <c r="F19" s="4" t="s">
        <v>7</v>
      </c>
      <c r="H19" s="8"/>
      <c r="I19" s="8"/>
    </row>
    <row r="20" spans="2:16" x14ac:dyDescent="0.25">
      <c r="B20" s="57" t="s">
        <v>67</v>
      </c>
      <c r="C20" s="15"/>
      <c r="D20" s="15"/>
      <c r="E20" s="16"/>
      <c r="F20" s="80">
        <v>1210</v>
      </c>
      <c r="H20" s="17"/>
      <c r="I20" s="17"/>
      <c r="J20" s="17"/>
      <c r="K20" s="18"/>
      <c r="L20" s="18"/>
      <c r="M20" s="18"/>
      <c r="N20" s="17"/>
      <c r="O20" s="18"/>
      <c r="P20" s="17"/>
    </row>
    <row r="21" spans="2:16" x14ac:dyDescent="0.25">
      <c r="B21" s="57" t="s">
        <v>73</v>
      </c>
      <c r="C21" s="6">
        <f>C16</f>
        <v>86</v>
      </c>
      <c r="D21" s="79"/>
      <c r="E21" s="79"/>
      <c r="F21" s="80">
        <v>1465</v>
      </c>
      <c r="H21" s="17"/>
      <c r="I21" s="17"/>
      <c r="J21" s="17"/>
      <c r="K21" s="18"/>
      <c r="L21" s="18"/>
      <c r="M21" s="18"/>
      <c r="N21" s="17"/>
      <c r="O21" s="18"/>
      <c r="P21" s="17"/>
    </row>
    <row r="22" spans="2:16" x14ac:dyDescent="0.25">
      <c r="B22" s="57" t="s">
        <v>74</v>
      </c>
      <c r="C22" s="6">
        <f>C16</f>
        <v>86</v>
      </c>
      <c r="D22" s="79">
        <v>100.49</v>
      </c>
      <c r="E22" s="79">
        <f t="shared" ref="E22:E28" si="1">C22*D22</f>
        <v>8642.14</v>
      </c>
      <c r="F22" s="80">
        <f t="shared" ref="F22:F28" si="2">E22</f>
        <v>8642.14</v>
      </c>
      <c r="H22" s="19"/>
      <c r="I22" s="19"/>
      <c r="J22" s="19"/>
      <c r="K22" s="18"/>
      <c r="L22" s="18"/>
      <c r="M22" s="18"/>
      <c r="N22" s="17"/>
      <c r="O22" s="18"/>
      <c r="P22" s="17"/>
    </row>
    <row r="23" spans="2:16" x14ac:dyDescent="0.25">
      <c r="B23" s="57" t="s">
        <v>17</v>
      </c>
      <c r="C23" s="6">
        <f>C16</f>
        <v>86</v>
      </c>
      <c r="D23" s="79">
        <v>3</v>
      </c>
      <c r="E23" s="79">
        <f>C23*D23</f>
        <v>258</v>
      </c>
      <c r="F23" s="80">
        <f>E23</f>
        <v>258</v>
      </c>
      <c r="H23" s="19"/>
      <c r="I23" s="19"/>
      <c r="J23" s="19"/>
      <c r="K23" s="18"/>
      <c r="L23" s="18"/>
      <c r="M23" s="18"/>
      <c r="N23" s="17"/>
      <c r="O23" s="18"/>
      <c r="P23" s="17"/>
    </row>
    <row r="24" spans="2:16" x14ac:dyDescent="0.25">
      <c r="B24" s="57" t="s">
        <v>68</v>
      </c>
      <c r="C24" s="6">
        <f>C16</f>
        <v>86</v>
      </c>
      <c r="D24" s="79">
        <v>55.04</v>
      </c>
      <c r="E24" s="80">
        <f t="shared" si="1"/>
        <v>4733.4399999999996</v>
      </c>
      <c r="F24" s="80">
        <f t="shared" si="2"/>
        <v>4733.4399999999996</v>
      </c>
      <c r="H24" s="19"/>
      <c r="I24" s="19"/>
      <c r="J24" s="19"/>
      <c r="K24" s="18"/>
      <c r="L24" s="18"/>
      <c r="M24" s="18"/>
      <c r="N24" s="17"/>
      <c r="O24" s="18"/>
      <c r="P24" s="17"/>
    </row>
    <row r="25" spans="2:16" x14ac:dyDescent="0.25">
      <c r="B25" s="57" t="s">
        <v>79</v>
      </c>
      <c r="C25" s="6">
        <f>C24</f>
        <v>86</v>
      </c>
      <c r="D25" s="79">
        <v>4</v>
      </c>
      <c r="E25" s="79">
        <f t="shared" si="1"/>
        <v>344</v>
      </c>
      <c r="F25" s="80">
        <f t="shared" si="2"/>
        <v>344</v>
      </c>
      <c r="H25" s="19"/>
      <c r="I25" s="19"/>
      <c r="J25" s="19"/>
      <c r="K25" s="18"/>
      <c r="L25" s="18"/>
      <c r="M25" s="18"/>
      <c r="N25" s="17"/>
      <c r="O25" s="18"/>
      <c r="P25" s="17"/>
    </row>
    <row r="26" spans="2:16" ht="13.8" x14ac:dyDescent="0.3">
      <c r="B26" s="57" t="s">
        <v>18</v>
      </c>
      <c r="C26" s="6">
        <f>C16</f>
        <v>86</v>
      </c>
      <c r="D26" s="79">
        <v>2</v>
      </c>
      <c r="E26" s="79">
        <f t="shared" si="1"/>
        <v>172</v>
      </c>
      <c r="F26" s="80">
        <f t="shared" si="2"/>
        <v>172</v>
      </c>
      <c r="H26" s="20"/>
      <c r="I26" s="20"/>
      <c r="J26" s="20"/>
      <c r="K26" s="17"/>
      <c r="L26" s="17"/>
      <c r="M26" s="17"/>
      <c r="N26" s="17"/>
      <c r="O26" s="17"/>
      <c r="P26" s="17"/>
    </row>
    <row r="27" spans="2:16" x14ac:dyDescent="0.25">
      <c r="B27" s="57" t="s">
        <v>19</v>
      </c>
      <c r="C27" s="6">
        <f t="shared" ref="C27:C28" si="3">C21</f>
        <v>86</v>
      </c>
      <c r="D27" s="79">
        <v>2.5</v>
      </c>
      <c r="E27" s="79">
        <f t="shared" si="1"/>
        <v>215</v>
      </c>
      <c r="F27" s="80">
        <f t="shared" si="2"/>
        <v>215</v>
      </c>
      <c r="H27" s="19"/>
      <c r="I27" s="19"/>
      <c r="J27" s="19"/>
      <c r="K27" s="17"/>
      <c r="L27" s="17"/>
      <c r="M27" s="18"/>
      <c r="N27" s="17"/>
      <c r="O27" s="18"/>
      <c r="P27" s="17"/>
    </row>
    <row r="28" spans="2:16" x14ac:dyDescent="0.25">
      <c r="B28" s="57" t="s">
        <v>20</v>
      </c>
      <c r="C28" s="6">
        <f t="shared" si="3"/>
        <v>86</v>
      </c>
      <c r="D28" s="79">
        <v>4</v>
      </c>
      <c r="E28" s="79">
        <f t="shared" si="1"/>
        <v>344</v>
      </c>
      <c r="F28" s="80">
        <f t="shared" si="2"/>
        <v>344</v>
      </c>
      <c r="H28" s="19"/>
      <c r="I28" s="19"/>
      <c r="J28" s="19"/>
      <c r="K28" s="17"/>
      <c r="L28" s="17"/>
      <c r="M28" s="18"/>
      <c r="N28" s="19"/>
      <c r="O28" s="18"/>
      <c r="P28" s="17"/>
    </row>
    <row r="29" spans="2:16" x14ac:dyDescent="0.25">
      <c r="B29" s="57" t="s">
        <v>21</v>
      </c>
      <c r="C29" s="15"/>
      <c r="D29" s="15"/>
      <c r="E29" s="16"/>
      <c r="F29" s="80">
        <v>660.32</v>
      </c>
      <c r="H29" s="19"/>
      <c r="I29" s="19"/>
      <c r="J29" s="19"/>
      <c r="K29" s="17"/>
      <c r="L29" s="17"/>
      <c r="M29" s="18"/>
      <c r="N29" s="19"/>
      <c r="O29" s="18"/>
      <c r="P29" s="17"/>
    </row>
    <row r="30" spans="2:16" x14ac:dyDescent="0.25">
      <c r="B30" s="10" t="s">
        <v>75</v>
      </c>
      <c r="C30" s="12"/>
      <c r="D30" s="12"/>
      <c r="E30" s="13"/>
      <c r="F30" s="81">
        <f>SUM(F20:F29)</f>
        <v>18043.900000000001</v>
      </c>
      <c r="H30" s="19"/>
      <c r="I30" s="19"/>
      <c r="J30" s="19"/>
      <c r="K30" s="17"/>
      <c r="L30" s="17"/>
      <c r="M30" s="18"/>
      <c r="N30" s="21"/>
      <c r="O30" s="18"/>
      <c r="P30" s="17"/>
    </row>
    <row r="31" spans="2:16" x14ac:dyDescent="0.25">
      <c r="B31" s="22" t="s">
        <v>22</v>
      </c>
      <c r="C31" s="23"/>
      <c r="D31" s="23"/>
      <c r="E31" s="24"/>
      <c r="F31" s="82">
        <f>F30+F17</f>
        <v>69214.3</v>
      </c>
      <c r="H31" s="25"/>
      <c r="I31" s="25"/>
      <c r="J31" s="25"/>
      <c r="K31" s="21"/>
      <c r="L31" s="21"/>
      <c r="M31" s="21"/>
      <c r="N31" s="19"/>
      <c r="O31" s="21"/>
      <c r="P31" s="21"/>
    </row>
    <row r="32" spans="2:16" x14ac:dyDescent="0.25">
      <c r="B32" s="22" t="s">
        <v>23</v>
      </c>
      <c r="C32" s="23"/>
      <c r="D32" s="23"/>
      <c r="E32" s="24"/>
      <c r="F32" s="82">
        <f>F31*0.06</f>
        <v>4152.8599999999997</v>
      </c>
      <c r="H32" s="19"/>
      <c r="I32" s="19"/>
      <c r="J32" s="19"/>
      <c r="K32" s="17"/>
      <c r="L32" s="17"/>
      <c r="M32" s="18"/>
      <c r="N32" s="21"/>
      <c r="O32" s="18"/>
      <c r="P32" s="17"/>
    </row>
    <row r="33" spans="2:16" ht="13.8" thickBot="1" x14ac:dyDescent="0.3">
      <c r="B33" s="74" t="s">
        <v>24</v>
      </c>
      <c r="C33" s="75"/>
      <c r="D33" s="75"/>
      <c r="E33" s="76"/>
      <c r="F33" s="83">
        <f>F31+F32</f>
        <v>73367.16</v>
      </c>
      <c r="H33" s="25"/>
      <c r="I33" s="25"/>
      <c r="J33" s="25"/>
      <c r="K33" s="21"/>
      <c r="L33" s="21"/>
      <c r="M33" s="21"/>
      <c r="N33" s="19"/>
      <c r="O33" s="21"/>
      <c r="P33" s="21"/>
    </row>
    <row r="34" spans="2:16" ht="13.8" thickBot="1" x14ac:dyDescent="0.3">
      <c r="B34" s="150" t="s">
        <v>25</v>
      </c>
      <c r="C34" s="151"/>
      <c r="D34" s="151"/>
      <c r="E34" s="152"/>
      <c r="F34" s="84">
        <f>F33</f>
        <v>73367.16</v>
      </c>
      <c r="H34" s="19"/>
      <c r="I34" s="19"/>
      <c r="J34" s="19"/>
      <c r="K34" s="17"/>
      <c r="L34" s="17"/>
      <c r="M34" s="18"/>
      <c r="N34" s="19"/>
      <c r="O34" s="18"/>
      <c r="P34" s="17"/>
    </row>
    <row r="35" spans="2:16" ht="13.8" thickBot="1" x14ac:dyDescent="0.3">
      <c r="B35" s="26"/>
      <c r="C35" s="27"/>
      <c r="D35" s="27"/>
      <c r="E35" s="28" t="s">
        <v>26</v>
      </c>
      <c r="F35" s="85">
        <f>+F34*0.21</f>
        <v>15407.1</v>
      </c>
      <c r="H35" s="19"/>
      <c r="I35" s="19"/>
      <c r="J35" s="19"/>
      <c r="K35" s="17"/>
      <c r="L35" s="17"/>
      <c r="M35" s="18"/>
      <c r="N35" s="19"/>
      <c r="O35" s="18"/>
      <c r="P35" s="17"/>
    </row>
    <row r="36" spans="2:16" ht="14.4" thickBot="1" x14ac:dyDescent="0.35">
      <c r="B36" s="150" t="s">
        <v>27</v>
      </c>
      <c r="C36" s="151"/>
      <c r="D36" s="151"/>
      <c r="E36" s="152"/>
      <c r="F36" s="86">
        <f>F34+F35</f>
        <v>88774.26</v>
      </c>
      <c r="H36" s="19"/>
      <c r="I36" s="19"/>
      <c r="J36" s="19"/>
      <c r="K36" s="19"/>
      <c r="L36" s="19"/>
      <c r="M36" s="19"/>
      <c r="N36" s="19"/>
      <c r="O36" s="18"/>
      <c r="P36" s="31"/>
    </row>
    <row r="37" spans="2:16" ht="14.4" thickBot="1" x14ac:dyDescent="0.35">
      <c r="B37" s="143" t="s">
        <v>28</v>
      </c>
      <c r="C37" s="144"/>
      <c r="D37" s="144"/>
      <c r="E37" s="144"/>
      <c r="F37" s="145"/>
      <c r="H37" s="19"/>
      <c r="I37" s="19"/>
      <c r="J37" s="19"/>
      <c r="K37" s="19"/>
      <c r="L37" s="19"/>
      <c r="M37" s="19"/>
      <c r="N37" s="19"/>
      <c r="P37" s="31"/>
    </row>
    <row r="38" spans="2:16" ht="27" thickBot="1" x14ac:dyDescent="0.3">
      <c r="B38" s="32" t="s">
        <v>29</v>
      </c>
      <c r="C38" s="33" t="s">
        <v>30</v>
      </c>
      <c r="D38" s="34" t="s">
        <v>31</v>
      </c>
      <c r="E38" s="35" t="s">
        <v>32</v>
      </c>
      <c r="F38" s="36" t="s">
        <v>33</v>
      </c>
      <c r="H38" s="17"/>
      <c r="I38" s="17"/>
      <c r="J38" s="17"/>
      <c r="K38" s="18"/>
      <c r="L38" s="18"/>
      <c r="M38" s="18"/>
      <c r="N38" s="17"/>
      <c r="O38" s="18"/>
      <c r="P38" s="17"/>
    </row>
    <row r="39" spans="2:16" ht="13.8" thickBot="1" x14ac:dyDescent="0.3">
      <c r="B39" s="37" t="s">
        <v>34</v>
      </c>
      <c r="C39" s="38">
        <f>F34</f>
        <v>73367.16</v>
      </c>
      <c r="D39" s="39">
        <v>86</v>
      </c>
      <c r="E39" s="40">
        <v>7</v>
      </c>
      <c r="F39" s="41">
        <f>(C39/D39)*E39</f>
        <v>5971.75</v>
      </c>
      <c r="H39" s="19"/>
      <c r="I39" s="19"/>
      <c r="J39" s="19"/>
      <c r="K39" s="18"/>
      <c r="L39" s="18"/>
      <c r="M39" s="18"/>
      <c r="N39" s="17"/>
      <c r="O39" s="18"/>
      <c r="P39" s="17"/>
    </row>
    <row r="40" spans="2:16" ht="27" thickBot="1" x14ac:dyDescent="0.3">
      <c r="B40" s="42"/>
      <c r="C40" s="43"/>
      <c r="D40" s="34" t="s">
        <v>35</v>
      </c>
      <c r="E40" s="44" t="s">
        <v>36</v>
      </c>
      <c r="F40" s="45" t="s">
        <v>33</v>
      </c>
      <c r="H40" s="19"/>
      <c r="I40" s="19"/>
      <c r="J40" s="19"/>
      <c r="K40" s="18"/>
      <c r="L40" s="18"/>
      <c r="M40" s="18"/>
      <c r="N40" s="17"/>
      <c r="O40" s="18"/>
      <c r="P40" s="17"/>
    </row>
    <row r="41" spans="2:16" ht="13.8" thickBot="1" x14ac:dyDescent="0.3">
      <c r="B41" s="42" t="s">
        <v>76</v>
      </c>
      <c r="C41" s="46"/>
      <c r="D41" s="38">
        <v>2.64</v>
      </c>
      <c r="E41" s="38">
        <v>1611</v>
      </c>
      <c r="F41" s="41">
        <f>D41*E41</f>
        <v>4253.04</v>
      </c>
      <c r="H41" s="19"/>
      <c r="I41" s="19"/>
      <c r="J41" s="19"/>
      <c r="K41" s="18"/>
      <c r="L41" s="18"/>
      <c r="M41" s="18"/>
      <c r="N41" s="17"/>
      <c r="O41" s="18"/>
      <c r="P41" s="17"/>
    </row>
    <row r="42" spans="2:16" ht="13.8" thickBot="1" x14ac:dyDescent="0.3">
      <c r="B42" s="155"/>
      <c r="C42" s="156"/>
      <c r="D42" s="156"/>
      <c r="E42" s="157"/>
      <c r="F42" s="47">
        <f>F39+F41</f>
        <v>10224.790000000001</v>
      </c>
      <c r="H42" s="19"/>
      <c r="I42" s="19"/>
      <c r="J42" s="19"/>
      <c r="K42" s="18"/>
      <c r="L42" s="18"/>
      <c r="M42" s="18"/>
      <c r="N42" s="17"/>
      <c r="O42" s="18"/>
      <c r="P42" s="17"/>
    </row>
    <row r="43" spans="2:16" ht="27" thickBot="1" x14ac:dyDescent="0.3">
      <c r="B43" s="48" t="s">
        <v>37</v>
      </c>
      <c r="C43" s="158"/>
      <c r="D43" s="159"/>
      <c r="E43" s="160"/>
      <c r="F43" s="45" t="s">
        <v>33</v>
      </c>
      <c r="H43" s="19"/>
      <c r="I43" s="19"/>
      <c r="J43" s="19"/>
      <c r="K43" s="18"/>
      <c r="L43" s="18"/>
      <c r="M43" s="18"/>
      <c r="N43" s="17"/>
      <c r="O43" s="18"/>
      <c r="P43" s="17"/>
    </row>
    <row r="44" spans="2:16" ht="14.4" thickBot="1" x14ac:dyDescent="0.35">
      <c r="B44" s="42" t="s">
        <v>57</v>
      </c>
      <c r="C44" s="161"/>
      <c r="D44" s="161"/>
      <c r="E44" s="161"/>
      <c r="F44" s="100">
        <v>32000</v>
      </c>
      <c r="H44" s="20"/>
      <c r="I44" s="20"/>
      <c r="J44" s="20"/>
      <c r="K44" s="17"/>
      <c r="L44" s="17"/>
      <c r="M44" s="17"/>
      <c r="N44" s="17"/>
      <c r="O44" s="17"/>
      <c r="P44" s="17"/>
    </row>
    <row r="45" spans="2:16" ht="13.8" thickBot="1" x14ac:dyDescent="0.3">
      <c r="B45" s="150" t="s">
        <v>38</v>
      </c>
      <c r="C45" s="162"/>
      <c r="D45" s="162"/>
      <c r="E45" s="163"/>
      <c r="F45" s="30">
        <f>F42+F44</f>
        <v>42224.79</v>
      </c>
      <c r="H45" s="19"/>
      <c r="I45" s="19"/>
      <c r="J45" s="19"/>
      <c r="K45" s="17"/>
      <c r="L45" s="17"/>
      <c r="M45" s="18"/>
      <c r="N45" s="17"/>
      <c r="O45" s="18"/>
      <c r="P45" s="17"/>
    </row>
    <row r="46" spans="2:16" ht="13.8" thickBot="1" x14ac:dyDescent="0.3">
      <c r="B46" s="26"/>
      <c r="C46" s="27"/>
      <c r="D46" s="27"/>
      <c r="E46" s="28" t="s">
        <v>26</v>
      </c>
      <c r="F46" s="29">
        <f>+F45*0.21</f>
        <v>8867.2099999999991</v>
      </c>
      <c r="H46" s="19"/>
      <c r="I46" s="19"/>
      <c r="J46" s="19"/>
      <c r="K46" s="17"/>
      <c r="L46" s="17"/>
      <c r="M46" s="18"/>
      <c r="N46" s="19"/>
      <c r="O46" s="18"/>
      <c r="P46" s="17"/>
    </row>
    <row r="47" spans="2:16" ht="13.8" thickBot="1" x14ac:dyDescent="0.3">
      <c r="B47" s="150" t="s">
        <v>39</v>
      </c>
      <c r="C47" s="151"/>
      <c r="D47" s="151"/>
      <c r="E47" s="152"/>
      <c r="F47" s="105">
        <f>F45+F46</f>
        <v>51092</v>
      </c>
      <c r="H47" s="19"/>
      <c r="I47" s="19"/>
      <c r="J47" s="19"/>
      <c r="K47" s="17"/>
      <c r="L47" s="17"/>
      <c r="M47" s="18"/>
      <c r="N47" s="19"/>
      <c r="O47" s="18"/>
      <c r="P47" s="17"/>
    </row>
    <row r="48" spans="2:16" ht="13.8" thickBot="1" x14ac:dyDescent="0.3">
      <c r="B48" s="164" t="s">
        <v>40</v>
      </c>
      <c r="C48" s="165"/>
      <c r="D48" s="165"/>
      <c r="E48" s="165"/>
      <c r="F48" s="89">
        <f>F34-F45</f>
        <v>31142.37</v>
      </c>
      <c r="H48" s="19"/>
      <c r="I48" s="19"/>
      <c r="J48" s="19"/>
      <c r="K48" s="17"/>
      <c r="L48" s="17"/>
      <c r="M48" s="18"/>
      <c r="N48" s="21"/>
      <c r="O48" s="18"/>
      <c r="P48" s="17"/>
    </row>
    <row r="49" spans="2:16" ht="13.8" thickBot="1" x14ac:dyDescent="0.3">
      <c r="B49" s="166"/>
      <c r="C49" s="167"/>
      <c r="D49" s="168"/>
      <c r="E49" s="50" t="s">
        <v>41</v>
      </c>
      <c r="F49" s="51">
        <f>+F48*0.21</f>
        <v>6539.9</v>
      </c>
      <c r="H49" s="25"/>
      <c r="I49" s="25"/>
      <c r="J49" s="25"/>
      <c r="K49" s="21"/>
      <c r="L49" s="21"/>
      <c r="M49" s="21"/>
      <c r="N49" s="19"/>
      <c r="O49" s="21"/>
      <c r="P49" s="21"/>
    </row>
    <row r="50" spans="2:16" ht="13.8" thickBot="1" x14ac:dyDescent="0.3">
      <c r="B50" s="164" t="s">
        <v>42</v>
      </c>
      <c r="C50" s="165"/>
      <c r="D50" s="165"/>
      <c r="E50" s="165"/>
      <c r="F50" s="106">
        <f>F48+F49</f>
        <v>37682.269999999997</v>
      </c>
      <c r="H50" s="19"/>
      <c r="I50" s="19"/>
      <c r="J50" s="19"/>
      <c r="K50" s="17"/>
      <c r="L50" s="17"/>
      <c r="M50" s="18"/>
      <c r="N50" s="21"/>
      <c r="O50" s="18"/>
      <c r="P50" s="17"/>
    </row>
    <row r="51" spans="2:16" ht="13.8" thickBot="1" x14ac:dyDescent="0.3">
      <c r="B51" s="169"/>
      <c r="C51" s="170"/>
      <c r="D51" s="170"/>
      <c r="E51" s="170"/>
      <c r="F51" s="171"/>
      <c r="H51" s="25"/>
      <c r="I51" s="25"/>
      <c r="J51" s="25"/>
      <c r="K51" s="21"/>
      <c r="L51" s="21"/>
      <c r="M51" s="21"/>
      <c r="N51" s="19"/>
      <c r="O51" s="21"/>
      <c r="P51" s="21"/>
    </row>
    <row r="52" spans="2:16" ht="27" thickBot="1" x14ac:dyDescent="0.3">
      <c r="B52" s="52" t="s">
        <v>43</v>
      </c>
      <c r="C52" s="45" t="s">
        <v>7</v>
      </c>
      <c r="D52" s="45" t="s">
        <v>44</v>
      </c>
      <c r="E52" s="45" t="s">
        <v>45</v>
      </c>
      <c r="F52" s="51"/>
      <c r="H52" s="19"/>
      <c r="I52" s="19"/>
      <c r="J52" s="19"/>
      <c r="K52" s="17"/>
      <c r="L52" s="17"/>
      <c r="M52" s="18"/>
      <c r="N52" s="19"/>
      <c r="O52" s="18"/>
      <c r="P52" s="17"/>
    </row>
    <row r="53" spans="2:16" ht="13.8" thickBot="1" x14ac:dyDescent="0.3">
      <c r="B53" s="53" t="s">
        <v>46</v>
      </c>
      <c r="C53" s="54">
        <f>F34</f>
        <v>73367.16</v>
      </c>
      <c r="D53" s="54">
        <f>+C53*0.21</f>
        <v>15407.1</v>
      </c>
      <c r="E53" s="107">
        <f>C53+D53</f>
        <v>88774.26</v>
      </c>
      <c r="F53" s="51"/>
      <c r="H53" s="19"/>
      <c r="I53" s="19"/>
      <c r="J53" s="19"/>
      <c r="K53" s="17"/>
      <c r="L53" s="17"/>
      <c r="M53" s="18"/>
      <c r="N53" s="19"/>
      <c r="O53" s="18"/>
      <c r="P53" s="17"/>
    </row>
    <row r="54" spans="2:16" ht="27" thickBot="1" x14ac:dyDescent="0.35">
      <c r="B54" s="52" t="s">
        <v>47</v>
      </c>
      <c r="C54" s="45" t="s">
        <v>7</v>
      </c>
      <c r="D54" s="45" t="s">
        <v>48</v>
      </c>
      <c r="E54" s="45" t="s">
        <v>45</v>
      </c>
      <c r="F54" s="51"/>
      <c r="H54" s="19"/>
      <c r="I54" s="19"/>
      <c r="J54" s="19"/>
      <c r="K54" s="19"/>
      <c r="L54" s="19"/>
      <c r="M54" s="19"/>
      <c r="N54" s="19"/>
      <c r="O54" s="18"/>
      <c r="P54" s="31"/>
    </row>
    <row r="55" spans="2:16" x14ac:dyDescent="0.25">
      <c r="B55" s="53" t="s">
        <v>49</v>
      </c>
      <c r="C55" s="54">
        <f>F48</f>
        <v>31142.37</v>
      </c>
      <c r="D55" s="54">
        <f>F49</f>
        <v>6539.9</v>
      </c>
      <c r="E55" s="54">
        <f>F50</f>
        <v>37682.269999999997</v>
      </c>
      <c r="F55" s="51"/>
    </row>
    <row r="56" spans="2:16" ht="13.8" thickBot="1" x14ac:dyDescent="0.3">
      <c r="B56" s="53"/>
      <c r="C56" s="54"/>
      <c r="D56" s="54"/>
      <c r="E56" s="54"/>
      <c r="F56" s="51"/>
    </row>
    <row r="57" spans="2:16" ht="27" thickBot="1" x14ac:dyDescent="0.3">
      <c r="B57" s="55" t="s">
        <v>50</v>
      </c>
      <c r="C57" s="56" t="s">
        <v>51</v>
      </c>
      <c r="D57" s="56" t="s">
        <v>52</v>
      </c>
      <c r="E57" s="56" t="s">
        <v>53</v>
      </c>
      <c r="F57" s="45" t="s">
        <v>54</v>
      </c>
    </row>
    <row r="58" spans="2:16" x14ac:dyDescent="0.25">
      <c r="B58" s="57" t="s">
        <v>88</v>
      </c>
      <c r="C58" s="93">
        <v>3543</v>
      </c>
      <c r="D58" s="91">
        <v>2</v>
      </c>
      <c r="E58" s="92">
        <v>1</v>
      </c>
      <c r="F58" s="94">
        <f>C58*D58*E58</f>
        <v>7086</v>
      </c>
    </row>
    <row r="59" spans="2:16" x14ac:dyDescent="0.25">
      <c r="B59" s="58"/>
      <c r="C59" s="59"/>
      <c r="D59" s="60"/>
      <c r="E59" s="59"/>
      <c r="F59" s="61"/>
    </row>
    <row r="60" spans="2:16" x14ac:dyDescent="0.25">
      <c r="B60" s="62"/>
      <c r="C60" s="63"/>
      <c r="D60" s="63"/>
      <c r="E60" s="64"/>
      <c r="F60" s="65"/>
      <c r="O60" s="66"/>
      <c r="P60" s="66"/>
    </row>
    <row r="61" spans="2:16" x14ac:dyDescent="0.25">
      <c r="B61" s="172"/>
      <c r="C61" s="173"/>
      <c r="D61" s="173"/>
      <c r="E61" s="173"/>
      <c r="F61" s="174"/>
      <c r="O61" s="66"/>
      <c r="P61" s="66"/>
    </row>
    <row r="62" spans="2:16" ht="13.8" thickBot="1" x14ac:dyDescent="0.3">
      <c r="B62" s="67"/>
      <c r="C62" s="68"/>
      <c r="D62" s="68"/>
      <c r="E62" s="68"/>
      <c r="F62" s="69"/>
      <c r="O62" s="66"/>
      <c r="P62" s="66"/>
    </row>
    <row r="64" spans="2:16" x14ac:dyDescent="0.25">
      <c r="B64" s="70" t="s">
        <v>80</v>
      </c>
    </row>
    <row r="66" spans="2:4" x14ac:dyDescent="0.25">
      <c r="B66" t="s">
        <v>55</v>
      </c>
      <c r="D66" s="54">
        <f>F34</f>
        <v>73367.16</v>
      </c>
    </row>
    <row r="68" spans="2:4" x14ac:dyDescent="0.25">
      <c r="B68" t="s">
        <v>56</v>
      </c>
      <c r="D68" s="71">
        <f>D66*0.05</f>
        <v>3668.36</v>
      </c>
    </row>
  </sheetData>
  <mergeCells count="24">
    <mergeCell ref="B1:F1"/>
    <mergeCell ref="B2:E2"/>
    <mergeCell ref="B3:F3"/>
    <mergeCell ref="B4:B5"/>
    <mergeCell ref="C4:C5"/>
    <mergeCell ref="D4:D5"/>
    <mergeCell ref="E4:E5"/>
    <mergeCell ref="B47:E47"/>
    <mergeCell ref="B18:B19"/>
    <mergeCell ref="C18:C19"/>
    <mergeCell ref="D18:D19"/>
    <mergeCell ref="E18:E19"/>
    <mergeCell ref="B34:E34"/>
    <mergeCell ref="B36:E36"/>
    <mergeCell ref="B37:F37"/>
    <mergeCell ref="B42:E42"/>
    <mergeCell ref="C43:E43"/>
    <mergeCell ref="C44:E44"/>
    <mergeCell ref="B45:E45"/>
    <mergeCell ref="B48:E48"/>
    <mergeCell ref="B49:D49"/>
    <mergeCell ref="B50:E50"/>
    <mergeCell ref="B51:F51"/>
    <mergeCell ref="B61:F61"/>
  </mergeCells>
  <pageMargins left="0.35" right="0.75" top="0.14000000000000001" bottom="0.14000000000000001" header="0" footer="0"/>
  <pageSetup paperSize="9" scale="82" orientation="portrait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8"/>
  <sheetViews>
    <sheetView view="pageBreakPreview" topLeftCell="A27" zoomScaleNormal="100" workbookViewId="0">
      <selection activeCell="F36" sqref="F36"/>
    </sheetView>
  </sheetViews>
  <sheetFormatPr defaultColWidth="11.44140625" defaultRowHeight="13.2" x14ac:dyDescent="0.25"/>
  <cols>
    <col min="1" max="1" width="1.33203125" customWidth="1"/>
    <col min="2" max="2" width="57.88671875" customWidth="1"/>
    <col min="3" max="5" width="11.44140625" customWidth="1"/>
    <col min="6" max="6" width="19.44140625" customWidth="1"/>
    <col min="7" max="7" width="5.88671875" customWidth="1"/>
    <col min="8" max="8" width="14.109375" customWidth="1"/>
    <col min="9" max="9" width="7.88671875" customWidth="1"/>
    <col min="10" max="10" width="3" customWidth="1"/>
    <col min="11" max="11" width="3.5546875" bestFit="1" customWidth="1"/>
    <col min="12" max="12" width="4.44140625" bestFit="1" customWidth="1"/>
    <col min="13" max="13" width="5.33203125" bestFit="1" customWidth="1"/>
    <col min="14" max="14" width="2.109375" customWidth="1"/>
    <col min="15" max="15" width="9.109375" customWidth="1"/>
  </cols>
  <sheetData>
    <row r="1" spans="2:11" ht="15.6" x14ac:dyDescent="0.25">
      <c r="B1" s="138" t="s">
        <v>85</v>
      </c>
      <c r="C1" s="139"/>
      <c r="D1" s="139"/>
      <c r="E1" s="139"/>
      <c r="F1" s="140"/>
    </row>
    <row r="2" spans="2:11" ht="16.2" thickBot="1" x14ac:dyDescent="0.3">
      <c r="B2" s="141" t="s">
        <v>0</v>
      </c>
      <c r="C2" s="142"/>
      <c r="D2" s="142"/>
      <c r="E2" s="142"/>
      <c r="F2" s="1"/>
    </row>
    <row r="3" spans="2:11" ht="13.8" thickBot="1" x14ac:dyDescent="0.3">
      <c r="B3" s="143" t="s">
        <v>1</v>
      </c>
      <c r="C3" s="144"/>
      <c r="D3" s="144"/>
      <c r="E3" s="144"/>
      <c r="F3" s="145"/>
      <c r="H3" s="2"/>
      <c r="I3" s="2"/>
    </row>
    <row r="4" spans="2:11" x14ac:dyDescent="0.25">
      <c r="B4" s="146" t="s">
        <v>2</v>
      </c>
      <c r="C4" s="148" t="s">
        <v>3</v>
      </c>
      <c r="D4" s="148" t="s">
        <v>4</v>
      </c>
      <c r="E4" s="148" t="s">
        <v>5</v>
      </c>
      <c r="F4" s="3" t="s">
        <v>6</v>
      </c>
      <c r="H4" s="2"/>
      <c r="I4" s="2"/>
    </row>
    <row r="5" spans="2:11" x14ac:dyDescent="0.25">
      <c r="B5" s="147"/>
      <c r="C5" s="149"/>
      <c r="D5" s="149"/>
      <c r="E5" s="149"/>
      <c r="F5" s="4" t="s">
        <v>7</v>
      </c>
      <c r="H5" s="2"/>
      <c r="I5" s="2"/>
    </row>
    <row r="6" spans="2:11" x14ac:dyDescent="0.25">
      <c r="B6" s="78" t="s">
        <v>69</v>
      </c>
      <c r="C6" s="5">
        <v>58</v>
      </c>
      <c r="D6" s="72">
        <f>1.03*'EEE 2025'!D6</f>
        <v>15.91</v>
      </c>
      <c r="E6" s="6">
        <v>4</v>
      </c>
      <c r="F6" s="7">
        <f t="shared" ref="F6:F15" si="0">(D6*E6)*C6</f>
        <v>3691.12</v>
      </c>
      <c r="H6" s="8"/>
      <c r="I6" s="8"/>
    </row>
    <row r="7" spans="2:11" x14ac:dyDescent="0.25">
      <c r="B7" s="78" t="s">
        <v>70</v>
      </c>
      <c r="C7" s="5">
        <v>28</v>
      </c>
      <c r="D7" s="72">
        <f>1.03*'EEE 2025'!D7</f>
        <v>19.100000000000001</v>
      </c>
      <c r="E7" s="6">
        <v>5</v>
      </c>
      <c r="F7" s="7">
        <f t="shared" si="0"/>
        <v>2674</v>
      </c>
      <c r="H7" s="8"/>
      <c r="I7" s="8"/>
    </row>
    <row r="8" spans="2:11" x14ac:dyDescent="0.25">
      <c r="B8" s="78" t="s">
        <v>8</v>
      </c>
      <c r="C8" s="5">
        <v>58</v>
      </c>
      <c r="D8" s="72">
        <f>1.03*'EEE 2025'!D8</f>
        <v>18.04</v>
      </c>
      <c r="E8" s="6">
        <v>9</v>
      </c>
      <c r="F8" s="7">
        <f t="shared" si="0"/>
        <v>9416.8799999999992</v>
      </c>
      <c r="H8" s="8"/>
      <c r="I8" s="8"/>
    </row>
    <row r="9" spans="2:11" x14ac:dyDescent="0.25">
      <c r="B9" s="78" t="s">
        <v>9</v>
      </c>
      <c r="C9" s="5">
        <v>28</v>
      </c>
      <c r="D9" s="72">
        <f>1.03*'EEE 2025'!D9</f>
        <v>22.28</v>
      </c>
      <c r="E9" s="6">
        <v>9</v>
      </c>
      <c r="F9" s="7">
        <f t="shared" si="0"/>
        <v>5614.56</v>
      </c>
      <c r="H9" s="8"/>
      <c r="I9" s="8"/>
    </row>
    <row r="10" spans="2:11" x14ac:dyDescent="0.25">
      <c r="B10" s="78" t="s">
        <v>71</v>
      </c>
      <c r="C10" s="5">
        <v>58</v>
      </c>
      <c r="D10" s="72">
        <f>1.03*'EEE 2025'!D10</f>
        <v>18.04</v>
      </c>
      <c r="E10" s="6">
        <v>5</v>
      </c>
      <c r="F10" s="7">
        <f t="shared" si="0"/>
        <v>5231.6000000000004</v>
      </c>
      <c r="H10" s="8"/>
      <c r="I10" s="8"/>
    </row>
    <row r="11" spans="2:11" x14ac:dyDescent="0.25">
      <c r="B11" s="78" t="s">
        <v>72</v>
      </c>
      <c r="C11" s="5">
        <v>28</v>
      </c>
      <c r="D11" s="72">
        <f>1.03*'EEE 2025'!D11</f>
        <v>22.28</v>
      </c>
      <c r="E11" s="6">
        <v>7</v>
      </c>
      <c r="F11" s="7">
        <f t="shared" si="0"/>
        <v>4366.88</v>
      </c>
      <c r="H11" s="8"/>
      <c r="I11" s="8"/>
    </row>
    <row r="12" spans="2:11" x14ac:dyDescent="0.25">
      <c r="B12" s="78" t="s">
        <v>10</v>
      </c>
      <c r="C12" s="5">
        <v>58</v>
      </c>
      <c r="D12" s="72">
        <f>1.03*'EEE 2025'!D12</f>
        <v>15.91</v>
      </c>
      <c r="E12" s="6">
        <v>9</v>
      </c>
      <c r="F12" s="7">
        <f t="shared" si="0"/>
        <v>8305.02</v>
      </c>
      <c r="H12" s="8"/>
      <c r="K12" s="8"/>
    </row>
    <row r="13" spans="2:11" x14ac:dyDescent="0.25">
      <c r="B13" s="78" t="s">
        <v>11</v>
      </c>
      <c r="C13" s="5">
        <v>28</v>
      </c>
      <c r="D13" s="72">
        <f>1.03*'EEE 2025'!D13</f>
        <v>19.100000000000001</v>
      </c>
      <c r="E13" s="6">
        <v>9</v>
      </c>
      <c r="F13" s="7">
        <f t="shared" si="0"/>
        <v>4813.2</v>
      </c>
      <c r="H13" s="8"/>
      <c r="I13" s="8"/>
    </row>
    <row r="14" spans="2:11" x14ac:dyDescent="0.25">
      <c r="B14" s="78" t="s">
        <v>12</v>
      </c>
      <c r="C14" s="5">
        <v>58</v>
      </c>
      <c r="D14" s="72">
        <f>1.03*'EEE 2025'!D14</f>
        <v>18.04</v>
      </c>
      <c r="E14" s="6">
        <v>4</v>
      </c>
      <c r="F14" s="7">
        <f t="shared" si="0"/>
        <v>4185.28</v>
      </c>
      <c r="H14" s="8"/>
    </row>
    <row r="15" spans="2:11" x14ac:dyDescent="0.25">
      <c r="B15" s="78" t="s">
        <v>13</v>
      </c>
      <c r="C15" s="5">
        <v>28</v>
      </c>
      <c r="D15" s="72">
        <f>1.03*'EEE 2025'!D15</f>
        <v>22.28</v>
      </c>
      <c r="E15" s="6">
        <v>4</v>
      </c>
      <c r="F15" s="7">
        <f t="shared" si="0"/>
        <v>2495.36</v>
      </c>
      <c r="H15" s="8"/>
    </row>
    <row r="16" spans="2:11" x14ac:dyDescent="0.25">
      <c r="B16" s="78" t="s">
        <v>14</v>
      </c>
      <c r="C16" s="5">
        <v>86</v>
      </c>
      <c r="D16" s="72">
        <f>1.03*'EEE 2025'!D16</f>
        <v>22.28</v>
      </c>
      <c r="E16" s="6"/>
      <c r="F16" s="9">
        <f>C16*D16</f>
        <v>1916.08</v>
      </c>
      <c r="H16" s="8"/>
      <c r="I16" s="77"/>
    </row>
    <row r="17" spans="2:16" x14ac:dyDescent="0.25">
      <c r="B17" s="10" t="s">
        <v>15</v>
      </c>
      <c r="C17" s="11"/>
      <c r="D17" s="73"/>
      <c r="E17" s="13"/>
      <c r="F17" s="81">
        <f>SUM(F6:F16)</f>
        <v>52709.98</v>
      </c>
      <c r="H17" s="8"/>
      <c r="I17" s="8"/>
    </row>
    <row r="18" spans="2:16" x14ac:dyDescent="0.25">
      <c r="B18" s="153" t="s">
        <v>16</v>
      </c>
      <c r="C18" s="175" t="s">
        <v>3</v>
      </c>
      <c r="D18" s="154" t="s">
        <v>4</v>
      </c>
      <c r="E18" s="177" t="s">
        <v>5</v>
      </c>
      <c r="F18" s="4" t="s">
        <v>6</v>
      </c>
      <c r="H18" s="14"/>
      <c r="I18" s="14"/>
    </row>
    <row r="19" spans="2:16" x14ac:dyDescent="0.25">
      <c r="B19" s="147"/>
      <c r="C19" s="176"/>
      <c r="D19" s="149"/>
      <c r="E19" s="178"/>
      <c r="F19" s="4" t="s">
        <v>7</v>
      </c>
      <c r="H19" s="8"/>
      <c r="I19" s="8"/>
    </row>
    <row r="20" spans="2:16" x14ac:dyDescent="0.25">
      <c r="B20" s="57" t="s">
        <v>67</v>
      </c>
      <c r="C20" s="15"/>
      <c r="D20" s="15"/>
      <c r="E20" s="16"/>
      <c r="F20" s="80">
        <v>1210</v>
      </c>
      <c r="H20" s="17"/>
      <c r="I20" s="17"/>
      <c r="J20" s="17"/>
      <c r="K20" s="18"/>
      <c r="L20" s="18"/>
      <c r="M20" s="18"/>
      <c r="N20" s="17"/>
      <c r="O20" s="18"/>
      <c r="P20" s="17"/>
    </row>
    <row r="21" spans="2:16" x14ac:dyDescent="0.25">
      <c r="B21" s="57" t="s">
        <v>73</v>
      </c>
      <c r="C21" s="6">
        <f>C16</f>
        <v>86</v>
      </c>
      <c r="D21" s="79"/>
      <c r="E21" s="79"/>
      <c r="F21" s="80">
        <v>1465</v>
      </c>
      <c r="H21" s="17"/>
      <c r="I21" s="17"/>
      <c r="J21" s="17"/>
      <c r="K21" s="18"/>
      <c r="L21" s="18"/>
      <c r="M21" s="18"/>
      <c r="N21" s="17"/>
      <c r="O21" s="18"/>
      <c r="P21" s="17"/>
    </row>
    <row r="22" spans="2:16" x14ac:dyDescent="0.25">
      <c r="B22" s="57" t="s">
        <v>74</v>
      </c>
      <c r="C22" s="6">
        <f>C16</f>
        <v>86</v>
      </c>
      <c r="D22" s="79">
        <v>100.49</v>
      </c>
      <c r="E22" s="79">
        <f t="shared" ref="E22:E28" si="1">C22*D22</f>
        <v>8642.14</v>
      </c>
      <c r="F22" s="80">
        <f t="shared" ref="F22:F28" si="2">E22</f>
        <v>8642.14</v>
      </c>
      <c r="H22" s="19"/>
      <c r="I22" s="19"/>
      <c r="J22" s="19"/>
      <c r="K22" s="18"/>
      <c r="L22" s="18"/>
      <c r="M22" s="18"/>
      <c r="N22" s="17"/>
      <c r="O22" s="18"/>
      <c r="P22" s="17"/>
    </row>
    <row r="23" spans="2:16" x14ac:dyDescent="0.25">
      <c r="B23" s="57" t="s">
        <v>17</v>
      </c>
      <c r="C23" s="6">
        <f>C16</f>
        <v>86</v>
      </c>
      <c r="D23" s="79">
        <v>3</v>
      </c>
      <c r="E23" s="79">
        <f>C23*D23</f>
        <v>258</v>
      </c>
      <c r="F23" s="80">
        <f>E23</f>
        <v>258</v>
      </c>
      <c r="H23" s="19"/>
      <c r="I23" s="19"/>
      <c r="J23" s="19"/>
      <c r="K23" s="18"/>
      <c r="L23" s="18"/>
      <c r="M23" s="18"/>
      <c r="N23" s="17"/>
      <c r="O23" s="18"/>
      <c r="P23" s="17"/>
    </row>
    <row r="24" spans="2:16" x14ac:dyDescent="0.25">
      <c r="B24" s="57" t="s">
        <v>68</v>
      </c>
      <c r="C24" s="6">
        <f>C16</f>
        <v>86</v>
      </c>
      <c r="D24" s="79">
        <v>55.04</v>
      </c>
      <c r="E24" s="80">
        <f t="shared" si="1"/>
        <v>4733.4399999999996</v>
      </c>
      <c r="F24" s="80">
        <f t="shared" si="2"/>
        <v>4733.4399999999996</v>
      </c>
      <c r="H24" s="19"/>
      <c r="I24" s="19"/>
      <c r="J24" s="19"/>
      <c r="K24" s="18"/>
      <c r="L24" s="18"/>
      <c r="M24" s="18"/>
      <c r="N24" s="17"/>
      <c r="O24" s="18"/>
      <c r="P24" s="17"/>
    </row>
    <row r="25" spans="2:16" x14ac:dyDescent="0.25">
      <c r="B25" s="57" t="s">
        <v>79</v>
      </c>
      <c r="C25" s="6">
        <f>C24</f>
        <v>86</v>
      </c>
      <c r="D25" s="79">
        <v>4</v>
      </c>
      <c r="E25" s="79">
        <f t="shared" si="1"/>
        <v>344</v>
      </c>
      <c r="F25" s="80">
        <f t="shared" si="2"/>
        <v>344</v>
      </c>
      <c r="H25" s="19"/>
      <c r="I25" s="19"/>
      <c r="J25" s="19"/>
      <c r="K25" s="18"/>
      <c r="L25" s="18"/>
      <c r="M25" s="18"/>
      <c r="N25" s="17"/>
      <c r="O25" s="18"/>
      <c r="P25" s="17"/>
    </row>
    <row r="26" spans="2:16" ht="13.8" x14ac:dyDescent="0.3">
      <c r="B26" s="57" t="s">
        <v>18</v>
      </c>
      <c r="C26" s="6">
        <f>C16</f>
        <v>86</v>
      </c>
      <c r="D26" s="79">
        <v>2</v>
      </c>
      <c r="E26" s="79">
        <f t="shared" si="1"/>
        <v>172</v>
      </c>
      <c r="F26" s="80">
        <f t="shared" si="2"/>
        <v>172</v>
      </c>
      <c r="H26" s="20"/>
      <c r="I26" s="20"/>
      <c r="J26" s="20"/>
      <c r="K26" s="17"/>
      <c r="L26" s="17"/>
      <c r="M26" s="17"/>
      <c r="N26" s="17"/>
      <c r="O26" s="17"/>
      <c r="P26" s="17"/>
    </row>
    <row r="27" spans="2:16" x14ac:dyDescent="0.25">
      <c r="B27" s="57" t="s">
        <v>19</v>
      </c>
      <c r="C27" s="6">
        <f t="shared" ref="C27:C28" si="3">C21</f>
        <v>86</v>
      </c>
      <c r="D27" s="79">
        <v>2.5</v>
      </c>
      <c r="E27" s="79">
        <f t="shared" si="1"/>
        <v>215</v>
      </c>
      <c r="F27" s="80">
        <f t="shared" si="2"/>
        <v>215</v>
      </c>
      <c r="H27" s="19"/>
      <c r="I27" s="19"/>
      <c r="J27" s="19"/>
      <c r="K27" s="17"/>
      <c r="L27" s="17"/>
      <c r="M27" s="18"/>
      <c r="N27" s="17"/>
      <c r="O27" s="18"/>
      <c r="P27" s="17"/>
    </row>
    <row r="28" spans="2:16" x14ac:dyDescent="0.25">
      <c r="B28" s="57" t="s">
        <v>20</v>
      </c>
      <c r="C28" s="6">
        <f t="shared" si="3"/>
        <v>86</v>
      </c>
      <c r="D28" s="79">
        <v>4</v>
      </c>
      <c r="E28" s="79">
        <f t="shared" si="1"/>
        <v>344</v>
      </c>
      <c r="F28" s="80">
        <f t="shared" si="2"/>
        <v>344</v>
      </c>
      <c r="H28" s="19"/>
      <c r="I28" s="19"/>
      <c r="J28" s="19"/>
      <c r="K28" s="17"/>
      <c r="L28" s="17"/>
      <c r="M28" s="18"/>
      <c r="N28" s="19"/>
      <c r="O28" s="18"/>
      <c r="P28" s="17"/>
    </row>
    <row r="29" spans="2:16" x14ac:dyDescent="0.25">
      <c r="B29" s="57" t="s">
        <v>21</v>
      </c>
      <c r="C29" s="15"/>
      <c r="D29" s="15"/>
      <c r="E29" s="16"/>
      <c r="F29" s="80">
        <v>660.32</v>
      </c>
      <c r="H29" s="19"/>
      <c r="I29" s="19"/>
      <c r="J29" s="19"/>
      <c r="K29" s="17"/>
      <c r="L29" s="17"/>
      <c r="M29" s="18"/>
      <c r="N29" s="19"/>
      <c r="O29" s="18"/>
      <c r="P29" s="17"/>
    </row>
    <row r="30" spans="2:16" x14ac:dyDescent="0.25">
      <c r="B30" s="10" t="s">
        <v>75</v>
      </c>
      <c r="C30" s="12"/>
      <c r="D30" s="12"/>
      <c r="E30" s="13"/>
      <c r="F30" s="81">
        <f>SUM(F20:F29)</f>
        <v>18043.900000000001</v>
      </c>
      <c r="H30" s="19"/>
      <c r="I30" s="19"/>
      <c r="J30" s="19"/>
      <c r="K30" s="17"/>
      <c r="L30" s="17"/>
      <c r="M30" s="18"/>
      <c r="N30" s="21"/>
      <c r="O30" s="18"/>
      <c r="P30" s="17"/>
    </row>
    <row r="31" spans="2:16" x14ac:dyDescent="0.25">
      <c r="B31" s="22" t="s">
        <v>22</v>
      </c>
      <c r="C31" s="23"/>
      <c r="D31" s="23"/>
      <c r="E31" s="24"/>
      <c r="F31" s="82">
        <f>F30+F17</f>
        <v>70753.88</v>
      </c>
      <c r="H31" s="25"/>
      <c r="I31" s="25"/>
      <c r="J31" s="25"/>
      <c r="K31" s="21"/>
      <c r="L31" s="21"/>
      <c r="M31" s="21"/>
      <c r="N31" s="19"/>
      <c r="O31" s="21"/>
      <c r="P31" s="21"/>
    </row>
    <row r="32" spans="2:16" x14ac:dyDescent="0.25">
      <c r="B32" s="22" t="s">
        <v>23</v>
      </c>
      <c r="C32" s="23"/>
      <c r="D32" s="23"/>
      <c r="E32" s="24"/>
      <c r="F32" s="82">
        <f>F31*0.06</f>
        <v>4245.2299999999996</v>
      </c>
      <c r="H32" s="19"/>
      <c r="I32" s="19"/>
      <c r="J32" s="19"/>
      <c r="K32" s="17"/>
      <c r="L32" s="17"/>
      <c r="M32" s="18"/>
      <c r="N32" s="21"/>
      <c r="O32" s="18"/>
      <c r="P32" s="17"/>
    </row>
    <row r="33" spans="2:16" ht="13.8" thickBot="1" x14ac:dyDescent="0.3">
      <c r="B33" s="74" t="s">
        <v>24</v>
      </c>
      <c r="C33" s="75"/>
      <c r="D33" s="75"/>
      <c r="E33" s="76"/>
      <c r="F33" s="83">
        <f>F31+F32</f>
        <v>74999.11</v>
      </c>
      <c r="H33" s="25"/>
      <c r="I33" s="25"/>
      <c r="J33" s="25"/>
      <c r="K33" s="21"/>
      <c r="L33" s="21"/>
      <c r="M33" s="21"/>
      <c r="N33" s="19"/>
      <c r="O33" s="21"/>
      <c r="P33" s="21"/>
    </row>
    <row r="34" spans="2:16" ht="13.8" thickBot="1" x14ac:dyDescent="0.3">
      <c r="B34" s="150" t="s">
        <v>25</v>
      </c>
      <c r="C34" s="151"/>
      <c r="D34" s="151"/>
      <c r="E34" s="152"/>
      <c r="F34" s="84">
        <f>F33</f>
        <v>74999.11</v>
      </c>
      <c r="H34" s="19"/>
      <c r="I34" s="19"/>
      <c r="J34" s="19"/>
      <c r="K34" s="17"/>
      <c r="L34" s="17"/>
      <c r="M34" s="18"/>
      <c r="N34" s="19"/>
      <c r="O34" s="18"/>
      <c r="P34" s="17"/>
    </row>
    <row r="35" spans="2:16" ht="13.8" thickBot="1" x14ac:dyDescent="0.3">
      <c r="B35" s="26"/>
      <c r="C35" s="27"/>
      <c r="D35" s="27"/>
      <c r="E35" s="28" t="s">
        <v>26</v>
      </c>
      <c r="F35" s="85">
        <f>+F34*0.21</f>
        <v>15749.81</v>
      </c>
      <c r="H35" s="19"/>
      <c r="I35" s="19"/>
      <c r="J35" s="19"/>
      <c r="K35" s="17"/>
      <c r="L35" s="17"/>
      <c r="M35" s="18"/>
      <c r="N35" s="19"/>
      <c r="O35" s="18"/>
      <c r="P35" s="17"/>
    </row>
    <row r="36" spans="2:16" ht="14.4" thickBot="1" x14ac:dyDescent="0.35">
      <c r="B36" s="150" t="s">
        <v>27</v>
      </c>
      <c r="C36" s="151"/>
      <c r="D36" s="151"/>
      <c r="E36" s="152"/>
      <c r="F36" s="86">
        <f>F34+F35</f>
        <v>90748.92</v>
      </c>
      <c r="H36" s="19"/>
      <c r="I36" s="19"/>
      <c r="J36" s="19"/>
      <c r="K36" s="19"/>
      <c r="L36" s="19"/>
      <c r="M36" s="19"/>
      <c r="N36" s="19"/>
      <c r="O36" s="18"/>
      <c r="P36" s="31"/>
    </row>
    <row r="37" spans="2:16" ht="14.4" thickBot="1" x14ac:dyDescent="0.35">
      <c r="B37" s="143" t="s">
        <v>28</v>
      </c>
      <c r="C37" s="144"/>
      <c r="D37" s="144"/>
      <c r="E37" s="144"/>
      <c r="F37" s="145"/>
      <c r="H37" s="19"/>
      <c r="I37" s="19"/>
      <c r="J37" s="19"/>
      <c r="K37" s="19"/>
      <c r="L37" s="19"/>
      <c r="M37" s="19"/>
      <c r="N37" s="19"/>
      <c r="P37" s="31"/>
    </row>
    <row r="38" spans="2:16" ht="27" thickBot="1" x14ac:dyDescent="0.3">
      <c r="B38" s="32" t="s">
        <v>29</v>
      </c>
      <c r="C38" s="33" t="s">
        <v>30</v>
      </c>
      <c r="D38" s="34" t="s">
        <v>31</v>
      </c>
      <c r="E38" s="35" t="s">
        <v>32</v>
      </c>
      <c r="F38" s="36" t="s">
        <v>33</v>
      </c>
      <c r="H38" s="17"/>
      <c r="I38" s="17"/>
      <c r="J38" s="17"/>
      <c r="K38" s="18"/>
      <c r="L38" s="18"/>
      <c r="M38" s="18"/>
      <c r="N38" s="17"/>
      <c r="O38" s="18"/>
      <c r="P38" s="17"/>
    </row>
    <row r="39" spans="2:16" ht="13.8" thickBot="1" x14ac:dyDescent="0.3">
      <c r="B39" s="37" t="s">
        <v>34</v>
      </c>
      <c r="C39" s="38">
        <f>F34</f>
        <v>74999.11</v>
      </c>
      <c r="D39" s="39">
        <v>86</v>
      </c>
      <c r="E39" s="40">
        <v>7</v>
      </c>
      <c r="F39" s="41">
        <f>(C39/D39)*E39</f>
        <v>6104.58</v>
      </c>
      <c r="H39" s="19"/>
      <c r="I39" s="19"/>
      <c r="J39" s="19"/>
      <c r="K39" s="18"/>
      <c r="L39" s="18"/>
      <c r="M39" s="18"/>
      <c r="N39" s="17"/>
      <c r="O39" s="18"/>
      <c r="P39" s="17"/>
    </row>
    <row r="40" spans="2:16" ht="27" thickBot="1" x14ac:dyDescent="0.3">
      <c r="B40" s="42"/>
      <c r="C40" s="43"/>
      <c r="D40" s="34" t="s">
        <v>35</v>
      </c>
      <c r="E40" s="44" t="s">
        <v>36</v>
      </c>
      <c r="F40" s="45" t="s">
        <v>33</v>
      </c>
      <c r="H40" s="19"/>
      <c r="I40" s="19"/>
      <c r="J40" s="19"/>
      <c r="K40" s="18"/>
      <c r="L40" s="18"/>
      <c r="M40" s="18"/>
      <c r="N40" s="17"/>
      <c r="O40" s="18"/>
      <c r="P40" s="17"/>
    </row>
    <row r="41" spans="2:16" ht="13.8" thickBot="1" x14ac:dyDescent="0.3">
      <c r="B41" s="42" t="s">
        <v>76</v>
      </c>
      <c r="C41" s="46"/>
      <c r="D41" s="38">
        <v>2.64</v>
      </c>
      <c r="E41" s="38">
        <v>1611</v>
      </c>
      <c r="F41" s="41">
        <f>D41*E41</f>
        <v>4253.04</v>
      </c>
      <c r="H41" s="19"/>
      <c r="I41" s="19"/>
      <c r="J41" s="19"/>
      <c r="K41" s="18"/>
      <c r="L41" s="18"/>
      <c r="M41" s="18"/>
      <c r="N41" s="17"/>
      <c r="O41" s="18"/>
      <c r="P41" s="17"/>
    </row>
    <row r="42" spans="2:16" ht="13.8" thickBot="1" x14ac:dyDescent="0.3">
      <c r="B42" s="155"/>
      <c r="C42" s="156"/>
      <c r="D42" s="156"/>
      <c r="E42" s="157"/>
      <c r="F42" s="47">
        <f>F39+F41</f>
        <v>10357.620000000001</v>
      </c>
      <c r="H42" s="19"/>
      <c r="I42" s="19"/>
      <c r="J42" s="19"/>
      <c r="K42" s="18"/>
      <c r="L42" s="18"/>
      <c r="M42" s="18"/>
      <c r="N42" s="17"/>
      <c r="O42" s="18"/>
      <c r="P42" s="17"/>
    </row>
    <row r="43" spans="2:16" ht="27" thickBot="1" x14ac:dyDescent="0.3">
      <c r="B43" s="48" t="s">
        <v>37</v>
      </c>
      <c r="C43" s="158"/>
      <c r="D43" s="159"/>
      <c r="E43" s="160"/>
      <c r="F43" s="45" t="s">
        <v>33</v>
      </c>
      <c r="H43" s="19"/>
      <c r="I43" s="19"/>
      <c r="J43" s="19"/>
      <c r="K43" s="18"/>
      <c r="L43" s="18"/>
      <c r="M43" s="18"/>
      <c r="N43" s="17"/>
      <c r="O43" s="18"/>
      <c r="P43" s="17"/>
    </row>
    <row r="44" spans="2:16" ht="14.4" thickBot="1" x14ac:dyDescent="0.35">
      <c r="B44" s="42" t="s">
        <v>57</v>
      </c>
      <c r="C44" s="161"/>
      <c r="D44" s="161"/>
      <c r="E44" s="161"/>
      <c r="F44" s="100">
        <v>32000</v>
      </c>
      <c r="H44" s="20"/>
      <c r="I44" s="20"/>
      <c r="J44" s="20"/>
      <c r="K44" s="17"/>
      <c r="L44" s="17"/>
      <c r="M44" s="17"/>
      <c r="N44" s="17"/>
      <c r="O44" s="17"/>
      <c r="P44" s="17"/>
    </row>
    <row r="45" spans="2:16" ht="13.8" thickBot="1" x14ac:dyDescent="0.3">
      <c r="B45" s="150" t="s">
        <v>38</v>
      </c>
      <c r="C45" s="162"/>
      <c r="D45" s="162"/>
      <c r="E45" s="163"/>
      <c r="F45" s="30">
        <f>F42+F44</f>
        <v>42357.62</v>
      </c>
      <c r="H45" s="19"/>
      <c r="I45" s="19"/>
      <c r="J45" s="19"/>
      <c r="K45" s="17"/>
      <c r="L45" s="17"/>
      <c r="M45" s="18"/>
      <c r="N45" s="17"/>
      <c r="O45" s="18"/>
      <c r="P45" s="17"/>
    </row>
    <row r="46" spans="2:16" ht="13.8" thickBot="1" x14ac:dyDescent="0.3">
      <c r="B46" s="26"/>
      <c r="C46" s="27"/>
      <c r="D46" s="27"/>
      <c r="E46" s="28" t="s">
        <v>26</v>
      </c>
      <c r="F46" s="29">
        <f>+F45*0.21</f>
        <v>8895.1</v>
      </c>
      <c r="H46" s="19"/>
      <c r="I46" s="19"/>
      <c r="J46" s="19"/>
      <c r="K46" s="17"/>
      <c r="L46" s="17"/>
      <c r="M46" s="18"/>
      <c r="N46" s="19"/>
      <c r="O46" s="18"/>
      <c r="P46" s="17"/>
    </row>
    <row r="47" spans="2:16" ht="13.8" thickBot="1" x14ac:dyDescent="0.3">
      <c r="B47" s="150" t="s">
        <v>39</v>
      </c>
      <c r="C47" s="151"/>
      <c r="D47" s="151"/>
      <c r="E47" s="152"/>
      <c r="F47" s="30">
        <f>F45+F46</f>
        <v>51252.72</v>
      </c>
      <c r="H47" s="19"/>
      <c r="I47" s="19"/>
      <c r="J47" s="19"/>
      <c r="K47" s="17"/>
      <c r="L47" s="17"/>
      <c r="M47" s="18"/>
      <c r="N47" s="19"/>
      <c r="O47" s="18"/>
      <c r="P47" s="17"/>
    </row>
    <row r="48" spans="2:16" ht="13.8" thickBot="1" x14ac:dyDescent="0.3">
      <c r="B48" s="164" t="s">
        <v>40</v>
      </c>
      <c r="C48" s="165"/>
      <c r="D48" s="165"/>
      <c r="E48" s="165"/>
      <c r="F48" s="89">
        <f>F34-F45</f>
        <v>32641.49</v>
      </c>
      <c r="H48" s="19"/>
      <c r="I48" s="19"/>
      <c r="J48" s="19"/>
      <c r="K48" s="17"/>
      <c r="L48" s="17"/>
      <c r="M48" s="18"/>
      <c r="N48" s="21"/>
      <c r="O48" s="18"/>
      <c r="P48" s="17"/>
    </row>
    <row r="49" spans="2:16" ht="13.8" thickBot="1" x14ac:dyDescent="0.3">
      <c r="B49" s="166"/>
      <c r="C49" s="167"/>
      <c r="D49" s="168"/>
      <c r="E49" s="50" t="s">
        <v>41</v>
      </c>
      <c r="F49" s="51">
        <f>+F48*0.21</f>
        <v>6854.71</v>
      </c>
      <c r="H49" s="25"/>
      <c r="I49" s="25"/>
      <c r="J49" s="25"/>
      <c r="K49" s="21"/>
      <c r="L49" s="21"/>
      <c r="M49" s="21"/>
      <c r="N49" s="19"/>
      <c r="O49" s="21"/>
      <c r="P49" s="21"/>
    </row>
    <row r="50" spans="2:16" ht="13.8" thickBot="1" x14ac:dyDescent="0.3">
      <c r="B50" s="164" t="s">
        <v>42</v>
      </c>
      <c r="C50" s="165"/>
      <c r="D50" s="165"/>
      <c r="E50" s="165"/>
      <c r="F50" s="49">
        <f>F48+F49</f>
        <v>39496.199999999997</v>
      </c>
      <c r="H50" s="19"/>
      <c r="I50" s="19"/>
      <c r="J50" s="19"/>
      <c r="K50" s="17"/>
      <c r="L50" s="17"/>
      <c r="M50" s="18"/>
      <c r="N50" s="21"/>
      <c r="O50" s="18"/>
      <c r="P50" s="17"/>
    </row>
    <row r="51" spans="2:16" ht="13.8" thickBot="1" x14ac:dyDescent="0.3">
      <c r="B51" s="169"/>
      <c r="C51" s="170"/>
      <c r="D51" s="170"/>
      <c r="E51" s="170"/>
      <c r="F51" s="171"/>
      <c r="H51" s="25"/>
      <c r="I51" s="25"/>
      <c r="J51" s="25"/>
      <c r="K51" s="21"/>
      <c r="L51" s="21"/>
      <c r="M51" s="21"/>
      <c r="N51" s="19"/>
      <c r="O51" s="21"/>
      <c r="P51" s="21"/>
    </row>
    <row r="52" spans="2:16" ht="27" thickBot="1" x14ac:dyDescent="0.3">
      <c r="B52" s="52" t="s">
        <v>43</v>
      </c>
      <c r="C52" s="45" t="s">
        <v>7</v>
      </c>
      <c r="D52" s="45" t="s">
        <v>44</v>
      </c>
      <c r="E52" s="45" t="s">
        <v>45</v>
      </c>
      <c r="F52" s="51"/>
      <c r="H52" s="19"/>
      <c r="I52" s="19"/>
      <c r="J52" s="19"/>
      <c r="K52" s="17"/>
      <c r="L52" s="17"/>
      <c r="M52" s="18"/>
      <c r="N52" s="19"/>
      <c r="O52" s="18"/>
      <c r="P52" s="17"/>
    </row>
    <row r="53" spans="2:16" ht="13.8" thickBot="1" x14ac:dyDescent="0.3">
      <c r="B53" s="53" t="s">
        <v>46</v>
      </c>
      <c r="C53" s="54">
        <f>F34</f>
        <v>74999.11</v>
      </c>
      <c r="D53" s="54">
        <f>+C53*0.21</f>
        <v>15749.81</v>
      </c>
      <c r="E53" s="54">
        <f>C53+D53</f>
        <v>90748.92</v>
      </c>
      <c r="F53" s="51"/>
      <c r="H53" s="19"/>
      <c r="I53" s="19"/>
      <c r="J53" s="19"/>
      <c r="K53" s="17"/>
      <c r="L53" s="17"/>
      <c r="M53" s="18"/>
      <c r="N53" s="19"/>
      <c r="O53" s="18"/>
      <c r="P53" s="17"/>
    </row>
    <row r="54" spans="2:16" ht="27" thickBot="1" x14ac:dyDescent="0.35">
      <c r="B54" s="52" t="s">
        <v>47</v>
      </c>
      <c r="C54" s="45" t="s">
        <v>7</v>
      </c>
      <c r="D54" s="45" t="s">
        <v>48</v>
      </c>
      <c r="E54" s="45" t="s">
        <v>45</v>
      </c>
      <c r="F54" s="51"/>
      <c r="H54" s="19"/>
      <c r="I54" s="19"/>
      <c r="J54" s="19"/>
      <c r="K54" s="19"/>
      <c r="L54" s="19"/>
      <c r="M54" s="19"/>
      <c r="N54" s="19"/>
      <c r="O54" s="18"/>
      <c r="P54" s="31"/>
    </row>
    <row r="55" spans="2:16" x14ac:dyDescent="0.25">
      <c r="B55" s="53" t="s">
        <v>49</v>
      </c>
      <c r="C55" s="54">
        <f>F48</f>
        <v>32641.49</v>
      </c>
      <c r="D55" s="54">
        <f>F49</f>
        <v>6854.71</v>
      </c>
      <c r="E55" s="54">
        <f>F50</f>
        <v>39496.199999999997</v>
      </c>
      <c r="F55" s="51"/>
    </row>
    <row r="56" spans="2:16" ht="13.8" thickBot="1" x14ac:dyDescent="0.3">
      <c r="B56" s="53"/>
      <c r="C56" s="54"/>
      <c r="D56" s="54"/>
      <c r="E56" s="54"/>
      <c r="F56" s="51"/>
    </row>
    <row r="57" spans="2:16" ht="27" thickBot="1" x14ac:dyDescent="0.3">
      <c r="B57" s="55" t="s">
        <v>50</v>
      </c>
      <c r="C57" s="56" t="s">
        <v>51</v>
      </c>
      <c r="D57" s="56" t="s">
        <v>52</v>
      </c>
      <c r="E57" s="56" t="s">
        <v>53</v>
      </c>
      <c r="F57" s="45" t="s">
        <v>54</v>
      </c>
    </row>
    <row r="58" spans="2:16" x14ac:dyDescent="0.25">
      <c r="B58" s="57" t="s">
        <v>88</v>
      </c>
      <c r="C58" s="93">
        <v>3543</v>
      </c>
      <c r="D58" s="91">
        <v>2</v>
      </c>
      <c r="E58" s="92">
        <v>1</v>
      </c>
      <c r="F58" s="94">
        <f>C58*D58*E58</f>
        <v>7086</v>
      </c>
    </row>
    <row r="59" spans="2:16" x14ac:dyDescent="0.25">
      <c r="B59" s="58"/>
      <c r="C59" s="59"/>
      <c r="D59" s="60"/>
      <c r="E59" s="59"/>
      <c r="F59" s="61"/>
    </row>
    <row r="60" spans="2:16" x14ac:dyDescent="0.25">
      <c r="B60" s="62"/>
      <c r="C60" s="63"/>
      <c r="D60" s="63"/>
      <c r="E60" s="64"/>
      <c r="F60" s="65"/>
      <c r="O60" s="66"/>
      <c r="P60" s="66"/>
    </row>
    <row r="61" spans="2:16" x14ac:dyDescent="0.25">
      <c r="B61" s="172"/>
      <c r="C61" s="173"/>
      <c r="D61" s="173"/>
      <c r="E61" s="173"/>
      <c r="F61" s="174"/>
      <c r="O61" s="66"/>
      <c r="P61" s="66"/>
    </row>
    <row r="62" spans="2:16" ht="13.8" thickBot="1" x14ac:dyDescent="0.3">
      <c r="B62" s="67"/>
      <c r="C62" s="68"/>
      <c r="D62" s="68"/>
      <c r="E62" s="68"/>
      <c r="F62" s="69"/>
      <c r="O62" s="66"/>
      <c r="P62" s="66"/>
    </row>
    <row r="64" spans="2:16" x14ac:dyDescent="0.25">
      <c r="B64" s="70" t="s">
        <v>87</v>
      </c>
    </row>
    <row r="66" spans="2:4" x14ac:dyDescent="0.25">
      <c r="B66" t="s">
        <v>55</v>
      </c>
      <c r="D66" s="54">
        <f>F34</f>
        <v>74999.11</v>
      </c>
    </row>
    <row r="68" spans="2:4" x14ac:dyDescent="0.25">
      <c r="B68" t="s">
        <v>56</v>
      </c>
      <c r="D68" s="71">
        <f>D66*0.05</f>
        <v>3749.96</v>
      </c>
    </row>
  </sheetData>
  <mergeCells count="24">
    <mergeCell ref="B48:E48"/>
    <mergeCell ref="B49:D49"/>
    <mergeCell ref="B50:E50"/>
    <mergeCell ref="B51:F51"/>
    <mergeCell ref="B61:F61"/>
    <mergeCell ref="B47:E47"/>
    <mergeCell ref="B18:B19"/>
    <mergeCell ref="C18:C19"/>
    <mergeCell ref="D18:D19"/>
    <mergeCell ref="E18:E19"/>
    <mergeCell ref="B34:E34"/>
    <mergeCell ref="B36:E36"/>
    <mergeCell ref="B37:F37"/>
    <mergeCell ref="B42:E42"/>
    <mergeCell ref="C43:E43"/>
    <mergeCell ref="C44:E44"/>
    <mergeCell ref="B45:E45"/>
    <mergeCell ref="B1:F1"/>
    <mergeCell ref="B2:E2"/>
    <mergeCell ref="B3:F3"/>
    <mergeCell ref="B4:B5"/>
    <mergeCell ref="C4:C5"/>
    <mergeCell ref="D4:D5"/>
    <mergeCell ref="E4:E5"/>
  </mergeCells>
  <pageMargins left="0.35" right="0.75" top="0.14000000000000001" bottom="0.14000000000000001" header="0" footer="0"/>
  <pageSetup paperSize="9" scale="82" orientation="portrait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8"/>
  <sheetViews>
    <sheetView view="pageBreakPreview" topLeftCell="A38" zoomScaleNormal="100" workbookViewId="0">
      <selection activeCell="D6" sqref="D6:D16"/>
    </sheetView>
  </sheetViews>
  <sheetFormatPr defaultColWidth="11.44140625" defaultRowHeight="13.2" x14ac:dyDescent="0.25"/>
  <cols>
    <col min="1" max="1" width="1.33203125" customWidth="1"/>
    <col min="2" max="2" width="57.88671875" customWidth="1"/>
    <col min="3" max="5" width="11.44140625" customWidth="1"/>
    <col min="6" max="6" width="19.44140625" customWidth="1"/>
    <col min="7" max="7" width="5.88671875" customWidth="1"/>
    <col min="8" max="8" width="14.109375" customWidth="1"/>
    <col min="9" max="9" width="7.88671875" customWidth="1"/>
    <col min="10" max="10" width="3" customWidth="1"/>
    <col min="11" max="11" width="3.5546875" bestFit="1" customWidth="1"/>
    <col min="12" max="12" width="4.44140625" bestFit="1" customWidth="1"/>
    <col min="13" max="13" width="5.33203125" bestFit="1" customWidth="1"/>
    <col min="14" max="14" width="2.109375" customWidth="1"/>
    <col min="15" max="15" width="9.109375" customWidth="1"/>
  </cols>
  <sheetData>
    <row r="1" spans="2:11" ht="15.6" x14ac:dyDescent="0.25">
      <c r="B1" s="138" t="s">
        <v>89</v>
      </c>
      <c r="C1" s="139"/>
      <c r="D1" s="139"/>
      <c r="E1" s="139"/>
      <c r="F1" s="140"/>
    </row>
    <row r="2" spans="2:11" ht="16.2" thickBot="1" x14ac:dyDescent="0.3">
      <c r="B2" s="141" t="s">
        <v>0</v>
      </c>
      <c r="C2" s="142"/>
      <c r="D2" s="142"/>
      <c r="E2" s="142"/>
      <c r="F2" s="1"/>
    </row>
    <row r="3" spans="2:11" ht="13.8" thickBot="1" x14ac:dyDescent="0.3">
      <c r="B3" s="143" t="s">
        <v>1</v>
      </c>
      <c r="C3" s="144"/>
      <c r="D3" s="144"/>
      <c r="E3" s="144"/>
      <c r="F3" s="145"/>
      <c r="H3" s="2"/>
      <c r="I3" s="2"/>
    </row>
    <row r="4" spans="2:11" x14ac:dyDescent="0.25">
      <c r="B4" s="146" t="s">
        <v>2</v>
      </c>
      <c r="C4" s="148" t="s">
        <v>3</v>
      </c>
      <c r="D4" s="148" t="s">
        <v>4</v>
      </c>
      <c r="E4" s="148" t="s">
        <v>5</v>
      </c>
      <c r="F4" s="3" t="s">
        <v>6</v>
      </c>
      <c r="H4" s="2"/>
      <c r="I4" s="2"/>
    </row>
    <row r="5" spans="2:11" x14ac:dyDescent="0.25">
      <c r="B5" s="147"/>
      <c r="C5" s="149"/>
      <c r="D5" s="149"/>
      <c r="E5" s="149"/>
      <c r="F5" s="4" t="s">
        <v>7</v>
      </c>
      <c r="H5" s="2"/>
      <c r="I5" s="2"/>
    </row>
    <row r="6" spans="2:11" x14ac:dyDescent="0.25">
      <c r="B6" s="78" t="s">
        <v>69</v>
      </c>
      <c r="C6" s="5">
        <v>58</v>
      </c>
      <c r="D6" s="72">
        <f>1.03*'EEE 2026'!D6</f>
        <v>16.39</v>
      </c>
      <c r="E6" s="6">
        <v>4</v>
      </c>
      <c r="F6" s="7">
        <f t="shared" ref="F6:F15" si="0">(D6*E6)*C6</f>
        <v>3802.48</v>
      </c>
      <c r="H6" s="8"/>
      <c r="I6" s="8"/>
    </row>
    <row r="7" spans="2:11" x14ac:dyDescent="0.25">
      <c r="B7" s="78" t="s">
        <v>70</v>
      </c>
      <c r="C7" s="5">
        <v>28</v>
      </c>
      <c r="D7" s="72">
        <f>1.03*'EEE 2026'!D7</f>
        <v>19.670000000000002</v>
      </c>
      <c r="E7" s="6">
        <v>5</v>
      </c>
      <c r="F7" s="7">
        <f t="shared" si="0"/>
        <v>2753.8</v>
      </c>
      <c r="H7" s="8"/>
      <c r="I7" s="8"/>
    </row>
    <row r="8" spans="2:11" x14ac:dyDescent="0.25">
      <c r="B8" s="78" t="s">
        <v>8</v>
      </c>
      <c r="C8" s="5">
        <v>58</v>
      </c>
      <c r="D8" s="72">
        <f>1.03*'EEE 2026'!D8</f>
        <v>18.579999999999998</v>
      </c>
      <c r="E8" s="6">
        <v>9</v>
      </c>
      <c r="F8" s="7">
        <f t="shared" si="0"/>
        <v>9698.76</v>
      </c>
      <c r="H8" s="8"/>
      <c r="I8" s="8"/>
    </row>
    <row r="9" spans="2:11" x14ac:dyDescent="0.25">
      <c r="B9" s="78" t="s">
        <v>9</v>
      </c>
      <c r="C9" s="5">
        <v>28</v>
      </c>
      <c r="D9" s="72">
        <f>1.03*'EEE 2026'!D9</f>
        <v>22.95</v>
      </c>
      <c r="E9" s="6">
        <v>9</v>
      </c>
      <c r="F9" s="7">
        <f t="shared" si="0"/>
        <v>5783.4</v>
      </c>
      <c r="H9" s="8"/>
      <c r="I9" s="8"/>
    </row>
    <row r="10" spans="2:11" x14ac:dyDescent="0.25">
      <c r="B10" s="78" t="s">
        <v>71</v>
      </c>
      <c r="C10" s="5">
        <v>58</v>
      </c>
      <c r="D10" s="72">
        <f>1.03*'EEE 2026'!D10</f>
        <v>18.579999999999998</v>
      </c>
      <c r="E10" s="6">
        <v>5</v>
      </c>
      <c r="F10" s="7">
        <f t="shared" si="0"/>
        <v>5388.2</v>
      </c>
      <c r="H10" s="8"/>
      <c r="I10" s="8"/>
    </row>
    <row r="11" spans="2:11" x14ac:dyDescent="0.25">
      <c r="B11" s="78" t="s">
        <v>72</v>
      </c>
      <c r="C11" s="5">
        <v>28</v>
      </c>
      <c r="D11" s="72">
        <f>1.03*'EEE 2026'!D11</f>
        <v>22.95</v>
      </c>
      <c r="E11" s="6">
        <v>7</v>
      </c>
      <c r="F11" s="7">
        <f t="shared" si="0"/>
        <v>4498.2</v>
      </c>
      <c r="H11" s="8"/>
      <c r="I11" s="8"/>
    </row>
    <row r="12" spans="2:11" x14ac:dyDescent="0.25">
      <c r="B12" s="78" t="s">
        <v>10</v>
      </c>
      <c r="C12" s="5">
        <v>58</v>
      </c>
      <c r="D12" s="72">
        <f>1.03*'EEE 2026'!D12</f>
        <v>16.39</v>
      </c>
      <c r="E12" s="6">
        <v>9</v>
      </c>
      <c r="F12" s="7">
        <f t="shared" si="0"/>
        <v>8555.58</v>
      </c>
      <c r="H12" s="8"/>
      <c r="K12" s="8"/>
    </row>
    <row r="13" spans="2:11" x14ac:dyDescent="0.25">
      <c r="B13" s="78" t="s">
        <v>11</v>
      </c>
      <c r="C13" s="5">
        <v>28</v>
      </c>
      <c r="D13" s="72">
        <f>1.03*'EEE 2026'!D13</f>
        <v>19.670000000000002</v>
      </c>
      <c r="E13" s="6">
        <v>9</v>
      </c>
      <c r="F13" s="7">
        <f t="shared" si="0"/>
        <v>4956.84</v>
      </c>
      <c r="H13" s="8"/>
      <c r="I13" s="8"/>
    </row>
    <row r="14" spans="2:11" x14ac:dyDescent="0.25">
      <c r="B14" s="78" t="s">
        <v>12</v>
      </c>
      <c r="C14" s="5">
        <v>58</v>
      </c>
      <c r="D14" s="72">
        <f>1.03*'EEE 2026'!D14</f>
        <v>18.579999999999998</v>
      </c>
      <c r="E14" s="6">
        <v>4</v>
      </c>
      <c r="F14" s="7">
        <f t="shared" si="0"/>
        <v>4310.5600000000004</v>
      </c>
      <c r="H14" s="8"/>
    </row>
    <row r="15" spans="2:11" x14ac:dyDescent="0.25">
      <c r="B15" s="78" t="s">
        <v>13</v>
      </c>
      <c r="C15" s="5">
        <v>28</v>
      </c>
      <c r="D15" s="72">
        <f>1.03*'EEE 2026'!D15</f>
        <v>22.95</v>
      </c>
      <c r="E15" s="6">
        <v>4</v>
      </c>
      <c r="F15" s="7">
        <f t="shared" si="0"/>
        <v>2570.4</v>
      </c>
      <c r="H15" s="8"/>
    </row>
    <row r="16" spans="2:11" x14ac:dyDescent="0.25">
      <c r="B16" s="78" t="s">
        <v>14</v>
      </c>
      <c r="C16" s="5">
        <v>86</v>
      </c>
      <c r="D16" s="72">
        <f>1.03*'EEE 2026'!D16</f>
        <v>22.95</v>
      </c>
      <c r="E16" s="6"/>
      <c r="F16" s="9">
        <f>C16*D16</f>
        <v>1973.7</v>
      </c>
      <c r="H16" s="8"/>
      <c r="I16" s="77"/>
    </row>
    <row r="17" spans="2:16" x14ac:dyDescent="0.25">
      <c r="B17" s="10" t="s">
        <v>15</v>
      </c>
      <c r="C17" s="11"/>
      <c r="D17" s="73"/>
      <c r="E17" s="13"/>
      <c r="F17" s="81">
        <f>SUM(F6:F16)</f>
        <v>54291.92</v>
      </c>
      <c r="H17" s="8"/>
      <c r="I17" s="8"/>
    </row>
    <row r="18" spans="2:16" x14ac:dyDescent="0.25">
      <c r="B18" s="153" t="s">
        <v>16</v>
      </c>
      <c r="C18" s="175" t="s">
        <v>3</v>
      </c>
      <c r="D18" s="154" t="s">
        <v>4</v>
      </c>
      <c r="E18" s="177" t="s">
        <v>5</v>
      </c>
      <c r="F18" s="4" t="s">
        <v>6</v>
      </c>
      <c r="H18" s="14"/>
      <c r="I18" s="14"/>
    </row>
    <row r="19" spans="2:16" x14ac:dyDescent="0.25">
      <c r="B19" s="147"/>
      <c r="C19" s="176"/>
      <c r="D19" s="149"/>
      <c r="E19" s="178"/>
      <c r="F19" s="4" t="s">
        <v>7</v>
      </c>
      <c r="H19" s="8"/>
      <c r="I19" s="8"/>
    </row>
    <row r="20" spans="2:16" x14ac:dyDescent="0.25">
      <c r="B20" s="57" t="s">
        <v>67</v>
      </c>
      <c r="C20" s="15"/>
      <c r="D20" s="15"/>
      <c r="E20" s="16"/>
      <c r="F20" s="80">
        <v>1210</v>
      </c>
      <c r="H20" s="17"/>
      <c r="I20" s="17"/>
      <c r="J20" s="17"/>
      <c r="K20" s="18"/>
      <c r="L20" s="18"/>
      <c r="M20" s="18"/>
      <c r="N20" s="17"/>
      <c r="O20" s="18"/>
      <c r="P20" s="17"/>
    </row>
    <row r="21" spans="2:16" x14ac:dyDescent="0.25">
      <c r="B21" s="57" t="s">
        <v>73</v>
      </c>
      <c r="C21" s="6">
        <f>C16</f>
        <v>86</v>
      </c>
      <c r="D21" s="79"/>
      <c r="E21" s="79"/>
      <c r="F21" s="80">
        <v>1465</v>
      </c>
      <c r="H21" s="17"/>
      <c r="I21" s="17"/>
      <c r="J21" s="17"/>
      <c r="K21" s="18"/>
      <c r="L21" s="18"/>
      <c r="M21" s="18"/>
      <c r="N21" s="17"/>
      <c r="O21" s="18"/>
      <c r="P21" s="17"/>
    </row>
    <row r="22" spans="2:16" x14ac:dyDescent="0.25">
      <c r="B22" s="57" t="s">
        <v>74</v>
      </c>
      <c r="C22" s="6">
        <f>C16</f>
        <v>86</v>
      </c>
      <c r="D22" s="79">
        <v>100.49</v>
      </c>
      <c r="E22" s="79">
        <f t="shared" ref="E22:E28" si="1">C22*D22</f>
        <v>8642.14</v>
      </c>
      <c r="F22" s="80">
        <f t="shared" ref="F22:F28" si="2">E22</f>
        <v>8642.14</v>
      </c>
      <c r="H22" s="19"/>
      <c r="I22" s="19"/>
      <c r="J22" s="19"/>
      <c r="K22" s="18"/>
      <c r="L22" s="18"/>
      <c r="M22" s="18"/>
      <c r="N22" s="17"/>
      <c r="O22" s="18"/>
      <c r="P22" s="17"/>
    </row>
    <row r="23" spans="2:16" x14ac:dyDescent="0.25">
      <c r="B23" s="57" t="s">
        <v>17</v>
      </c>
      <c r="C23" s="6">
        <f>C16</f>
        <v>86</v>
      </c>
      <c r="D23" s="79">
        <v>3</v>
      </c>
      <c r="E23" s="79">
        <f>C23*D23</f>
        <v>258</v>
      </c>
      <c r="F23" s="80">
        <f>E23</f>
        <v>258</v>
      </c>
      <c r="H23" s="19"/>
      <c r="I23" s="19"/>
      <c r="J23" s="19"/>
      <c r="K23" s="18"/>
      <c r="L23" s="18"/>
      <c r="M23" s="18"/>
      <c r="N23" s="17"/>
      <c r="O23" s="18"/>
      <c r="P23" s="17"/>
    </row>
    <row r="24" spans="2:16" x14ac:dyDescent="0.25">
      <c r="B24" s="57" t="s">
        <v>68</v>
      </c>
      <c r="C24" s="6">
        <f>C16</f>
        <v>86</v>
      </c>
      <c r="D24" s="79">
        <v>55.04</v>
      </c>
      <c r="E24" s="80">
        <f t="shared" si="1"/>
        <v>4733.4399999999996</v>
      </c>
      <c r="F24" s="80">
        <f t="shared" si="2"/>
        <v>4733.4399999999996</v>
      </c>
      <c r="H24" s="19"/>
      <c r="I24" s="19"/>
      <c r="J24" s="19"/>
      <c r="K24" s="18"/>
      <c r="L24" s="18"/>
      <c r="M24" s="18"/>
      <c r="N24" s="17"/>
      <c r="O24" s="18"/>
      <c r="P24" s="17"/>
    </row>
    <row r="25" spans="2:16" x14ac:dyDescent="0.25">
      <c r="B25" s="57" t="s">
        <v>79</v>
      </c>
      <c r="C25" s="6">
        <f>C24</f>
        <v>86</v>
      </c>
      <c r="D25" s="79">
        <v>4</v>
      </c>
      <c r="E25" s="79">
        <f t="shared" si="1"/>
        <v>344</v>
      </c>
      <c r="F25" s="80">
        <f t="shared" si="2"/>
        <v>344</v>
      </c>
      <c r="H25" s="19"/>
      <c r="I25" s="19"/>
      <c r="J25" s="19"/>
      <c r="K25" s="18"/>
      <c r="L25" s="18"/>
      <c r="M25" s="18"/>
      <c r="N25" s="17"/>
      <c r="O25" s="18"/>
      <c r="P25" s="17"/>
    </row>
    <row r="26" spans="2:16" ht="13.8" x14ac:dyDescent="0.3">
      <c r="B26" s="57" t="s">
        <v>18</v>
      </c>
      <c r="C26" s="6">
        <f>C16</f>
        <v>86</v>
      </c>
      <c r="D26" s="79">
        <v>2</v>
      </c>
      <c r="E26" s="79">
        <f t="shared" si="1"/>
        <v>172</v>
      </c>
      <c r="F26" s="80">
        <f t="shared" si="2"/>
        <v>172</v>
      </c>
      <c r="H26" s="20"/>
      <c r="I26" s="20"/>
      <c r="J26" s="20"/>
      <c r="K26" s="17"/>
      <c r="L26" s="17"/>
      <c r="M26" s="17"/>
      <c r="N26" s="17"/>
      <c r="O26" s="17"/>
      <c r="P26" s="17"/>
    </row>
    <row r="27" spans="2:16" x14ac:dyDescent="0.25">
      <c r="B27" s="57" t="s">
        <v>19</v>
      </c>
      <c r="C27" s="6">
        <f t="shared" ref="C27:C28" si="3">C21</f>
        <v>86</v>
      </c>
      <c r="D27" s="79">
        <v>2.5</v>
      </c>
      <c r="E27" s="79">
        <f t="shared" si="1"/>
        <v>215</v>
      </c>
      <c r="F27" s="80">
        <f t="shared" si="2"/>
        <v>215</v>
      </c>
      <c r="H27" s="19"/>
      <c r="I27" s="19"/>
      <c r="J27" s="19"/>
      <c r="K27" s="17"/>
      <c r="L27" s="17"/>
      <c r="M27" s="18"/>
      <c r="N27" s="17"/>
      <c r="O27" s="18"/>
      <c r="P27" s="17"/>
    </row>
    <row r="28" spans="2:16" x14ac:dyDescent="0.25">
      <c r="B28" s="57" t="s">
        <v>20</v>
      </c>
      <c r="C28" s="6">
        <f t="shared" si="3"/>
        <v>86</v>
      </c>
      <c r="D28" s="79">
        <v>4</v>
      </c>
      <c r="E28" s="79">
        <f t="shared" si="1"/>
        <v>344</v>
      </c>
      <c r="F28" s="80">
        <f t="shared" si="2"/>
        <v>344</v>
      </c>
      <c r="H28" s="19"/>
      <c r="I28" s="19"/>
      <c r="J28" s="19"/>
      <c r="K28" s="17"/>
      <c r="L28" s="17"/>
      <c r="M28" s="18"/>
      <c r="N28" s="19"/>
      <c r="O28" s="18"/>
      <c r="P28" s="17"/>
    </row>
    <row r="29" spans="2:16" x14ac:dyDescent="0.25">
      <c r="B29" s="57" t="s">
        <v>21</v>
      </c>
      <c r="C29" s="15"/>
      <c r="D29" s="15"/>
      <c r="E29" s="16"/>
      <c r="F29" s="80">
        <v>660.32</v>
      </c>
      <c r="H29" s="19"/>
      <c r="I29" s="19"/>
      <c r="J29" s="19"/>
      <c r="K29" s="17"/>
      <c r="L29" s="17"/>
      <c r="M29" s="18"/>
      <c r="N29" s="19"/>
      <c r="O29" s="18"/>
      <c r="P29" s="17"/>
    </row>
    <row r="30" spans="2:16" x14ac:dyDescent="0.25">
      <c r="B30" s="10" t="s">
        <v>75</v>
      </c>
      <c r="C30" s="12"/>
      <c r="D30" s="12"/>
      <c r="E30" s="13"/>
      <c r="F30" s="81">
        <f>SUM(F20:F29)</f>
        <v>18043.900000000001</v>
      </c>
      <c r="H30" s="19"/>
      <c r="I30" s="19"/>
      <c r="J30" s="19"/>
      <c r="K30" s="17"/>
      <c r="L30" s="17"/>
      <c r="M30" s="18"/>
      <c r="N30" s="21"/>
      <c r="O30" s="18"/>
      <c r="P30" s="17"/>
    </row>
    <row r="31" spans="2:16" x14ac:dyDescent="0.25">
      <c r="B31" s="22" t="s">
        <v>22</v>
      </c>
      <c r="C31" s="23"/>
      <c r="D31" s="23"/>
      <c r="E31" s="24"/>
      <c r="F31" s="82">
        <f>F30+F17</f>
        <v>72335.820000000007</v>
      </c>
      <c r="H31" s="25"/>
      <c r="I31" s="25"/>
      <c r="J31" s="25"/>
      <c r="K31" s="21"/>
      <c r="L31" s="21"/>
      <c r="M31" s="21"/>
      <c r="N31" s="19"/>
      <c r="O31" s="21"/>
      <c r="P31" s="21"/>
    </row>
    <row r="32" spans="2:16" x14ac:dyDescent="0.25">
      <c r="B32" s="22" t="s">
        <v>23</v>
      </c>
      <c r="C32" s="23"/>
      <c r="D32" s="23"/>
      <c r="E32" s="24"/>
      <c r="F32" s="82">
        <f>F31*0.06</f>
        <v>4340.1499999999996</v>
      </c>
      <c r="H32" s="19"/>
      <c r="I32" s="19"/>
      <c r="J32" s="19"/>
      <c r="K32" s="17"/>
      <c r="L32" s="17"/>
      <c r="M32" s="18"/>
      <c r="N32" s="21"/>
      <c r="O32" s="18"/>
      <c r="P32" s="17"/>
    </row>
    <row r="33" spans="2:16" ht="13.8" thickBot="1" x14ac:dyDescent="0.3">
      <c r="B33" s="74" t="s">
        <v>24</v>
      </c>
      <c r="C33" s="75"/>
      <c r="D33" s="75"/>
      <c r="E33" s="76"/>
      <c r="F33" s="83">
        <f>F31+F32</f>
        <v>76675.97</v>
      </c>
      <c r="H33" s="25"/>
      <c r="I33" s="25"/>
      <c r="J33" s="25"/>
      <c r="K33" s="21"/>
      <c r="L33" s="21"/>
      <c r="M33" s="21"/>
      <c r="N33" s="19"/>
      <c r="O33" s="21"/>
      <c r="P33" s="21"/>
    </row>
    <row r="34" spans="2:16" ht="13.8" thickBot="1" x14ac:dyDescent="0.3">
      <c r="B34" s="150" t="s">
        <v>25</v>
      </c>
      <c r="C34" s="151"/>
      <c r="D34" s="151"/>
      <c r="E34" s="152"/>
      <c r="F34" s="84">
        <f>F33</f>
        <v>76675.97</v>
      </c>
      <c r="H34" s="19"/>
      <c r="I34" s="19"/>
      <c r="J34" s="19"/>
      <c r="K34" s="17"/>
      <c r="L34" s="17"/>
      <c r="M34" s="18"/>
      <c r="N34" s="19"/>
      <c r="O34" s="18"/>
      <c r="P34" s="17"/>
    </row>
    <row r="35" spans="2:16" ht="13.8" thickBot="1" x14ac:dyDescent="0.3">
      <c r="B35" s="26"/>
      <c r="C35" s="27"/>
      <c r="D35" s="27"/>
      <c r="E35" s="28" t="s">
        <v>26</v>
      </c>
      <c r="F35" s="85">
        <f>+F34*0.21</f>
        <v>16101.95</v>
      </c>
      <c r="H35" s="19"/>
      <c r="I35" s="19"/>
      <c r="J35" s="19"/>
      <c r="K35" s="17"/>
      <c r="L35" s="17"/>
      <c r="M35" s="18"/>
      <c r="N35" s="19"/>
      <c r="O35" s="18"/>
      <c r="P35" s="17"/>
    </row>
    <row r="36" spans="2:16" ht="14.4" thickBot="1" x14ac:dyDescent="0.35">
      <c r="B36" s="150" t="s">
        <v>27</v>
      </c>
      <c r="C36" s="151"/>
      <c r="D36" s="151"/>
      <c r="E36" s="152"/>
      <c r="F36" s="86">
        <f>F34+F35</f>
        <v>92777.919999999998</v>
      </c>
      <c r="H36" s="19"/>
      <c r="I36" s="19"/>
      <c r="J36" s="19"/>
      <c r="K36" s="19"/>
      <c r="L36" s="19"/>
      <c r="M36" s="19"/>
      <c r="N36" s="19"/>
      <c r="O36" s="18"/>
      <c r="P36" s="31"/>
    </row>
    <row r="37" spans="2:16" ht="14.4" thickBot="1" x14ac:dyDescent="0.35">
      <c r="B37" s="143" t="s">
        <v>28</v>
      </c>
      <c r="C37" s="144"/>
      <c r="D37" s="144"/>
      <c r="E37" s="144"/>
      <c r="F37" s="145"/>
      <c r="H37" s="19"/>
      <c r="I37" s="19"/>
      <c r="J37" s="19"/>
      <c r="K37" s="19"/>
      <c r="L37" s="19"/>
      <c r="M37" s="19"/>
      <c r="N37" s="19"/>
      <c r="P37" s="31"/>
    </row>
    <row r="38" spans="2:16" ht="27" thickBot="1" x14ac:dyDescent="0.3">
      <c r="B38" s="32" t="s">
        <v>29</v>
      </c>
      <c r="C38" s="33" t="s">
        <v>30</v>
      </c>
      <c r="D38" s="34" t="s">
        <v>31</v>
      </c>
      <c r="E38" s="35" t="s">
        <v>32</v>
      </c>
      <c r="F38" s="36" t="s">
        <v>33</v>
      </c>
      <c r="H38" s="17"/>
      <c r="I38" s="17"/>
      <c r="J38" s="17"/>
      <c r="K38" s="18"/>
      <c r="L38" s="18"/>
      <c r="M38" s="18"/>
      <c r="N38" s="17"/>
      <c r="O38" s="18"/>
      <c r="P38" s="17"/>
    </row>
    <row r="39" spans="2:16" ht="13.8" thickBot="1" x14ac:dyDescent="0.3">
      <c r="B39" s="37" t="s">
        <v>34</v>
      </c>
      <c r="C39" s="38">
        <f>F34</f>
        <v>76675.97</v>
      </c>
      <c r="D39" s="39">
        <v>86</v>
      </c>
      <c r="E39" s="40">
        <v>7</v>
      </c>
      <c r="F39" s="41">
        <f>(C39/D39)*E39</f>
        <v>6241.07</v>
      </c>
      <c r="H39" s="19"/>
      <c r="I39" s="19"/>
      <c r="J39" s="19"/>
      <c r="K39" s="18"/>
      <c r="L39" s="18"/>
      <c r="M39" s="18"/>
      <c r="N39" s="17"/>
      <c r="O39" s="18"/>
      <c r="P39" s="17"/>
    </row>
    <row r="40" spans="2:16" ht="27" thickBot="1" x14ac:dyDescent="0.3">
      <c r="B40" s="42"/>
      <c r="C40" s="43"/>
      <c r="D40" s="34" t="s">
        <v>35</v>
      </c>
      <c r="E40" s="44" t="s">
        <v>36</v>
      </c>
      <c r="F40" s="45" t="s">
        <v>33</v>
      </c>
      <c r="H40" s="19"/>
      <c r="I40" s="19"/>
      <c r="J40" s="19"/>
      <c r="K40" s="18"/>
      <c r="L40" s="18"/>
      <c r="M40" s="18"/>
      <c r="N40" s="17"/>
      <c r="O40" s="18"/>
      <c r="P40" s="17"/>
    </row>
    <row r="41" spans="2:16" ht="13.8" thickBot="1" x14ac:dyDescent="0.3">
      <c r="B41" s="42" t="s">
        <v>76</v>
      </c>
      <c r="C41" s="46"/>
      <c r="D41" s="38">
        <v>2.64</v>
      </c>
      <c r="E41" s="38">
        <v>1611</v>
      </c>
      <c r="F41" s="41">
        <f>D41*E41</f>
        <v>4253.04</v>
      </c>
      <c r="H41" s="19"/>
      <c r="I41" s="19"/>
      <c r="J41" s="19"/>
      <c r="K41" s="18"/>
      <c r="L41" s="18"/>
      <c r="M41" s="18"/>
      <c r="N41" s="17"/>
      <c r="O41" s="18"/>
      <c r="P41" s="17"/>
    </row>
    <row r="42" spans="2:16" ht="13.8" thickBot="1" x14ac:dyDescent="0.3">
      <c r="B42" s="155"/>
      <c r="C42" s="156"/>
      <c r="D42" s="156"/>
      <c r="E42" s="157"/>
      <c r="F42" s="47">
        <f>F39+F41</f>
        <v>10494.11</v>
      </c>
      <c r="H42" s="19"/>
      <c r="I42" s="19"/>
      <c r="J42" s="19"/>
      <c r="K42" s="18"/>
      <c r="L42" s="18"/>
      <c r="M42" s="18"/>
      <c r="N42" s="17"/>
      <c r="O42" s="18"/>
      <c r="P42" s="17"/>
    </row>
    <row r="43" spans="2:16" ht="27" thickBot="1" x14ac:dyDescent="0.3">
      <c r="B43" s="48" t="s">
        <v>37</v>
      </c>
      <c r="C43" s="158"/>
      <c r="D43" s="159"/>
      <c r="E43" s="160"/>
      <c r="F43" s="45" t="s">
        <v>33</v>
      </c>
      <c r="H43" s="19"/>
      <c r="I43" s="19"/>
      <c r="J43" s="19"/>
      <c r="K43" s="18"/>
      <c r="L43" s="18"/>
      <c r="M43" s="18"/>
      <c r="N43" s="17"/>
      <c r="O43" s="18"/>
      <c r="P43" s="17"/>
    </row>
    <row r="44" spans="2:16" ht="14.4" thickBot="1" x14ac:dyDescent="0.35">
      <c r="B44" s="42" t="s">
        <v>57</v>
      </c>
      <c r="C44" s="161"/>
      <c r="D44" s="161"/>
      <c r="E44" s="161"/>
      <c r="F44" s="100">
        <v>32000</v>
      </c>
      <c r="H44" s="20"/>
      <c r="I44" s="20"/>
      <c r="J44" s="20"/>
      <c r="K44" s="17"/>
      <c r="L44" s="17"/>
      <c r="M44" s="17"/>
      <c r="N44" s="17"/>
      <c r="O44" s="17"/>
      <c r="P44" s="17"/>
    </row>
    <row r="45" spans="2:16" ht="13.8" thickBot="1" x14ac:dyDescent="0.3">
      <c r="B45" s="150" t="s">
        <v>38</v>
      </c>
      <c r="C45" s="162"/>
      <c r="D45" s="162"/>
      <c r="E45" s="163"/>
      <c r="F45" s="30">
        <f>F42+F44</f>
        <v>42494.11</v>
      </c>
      <c r="H45" s="19"/>
      <c r="I45" s="19"/>
      <c r="J45" s="19"/>
      <c r="K45" s="17"/>
      <c r="L45" s="17"/>
      <c r="M45" s="18"/>
      <c r="N45" s="17"/>
      <c r="O45" s="18"/>
      <c r="P45" s="17"/>
    </row>
    <row r="46" spans="2:16" ht="13.8" thickBot="1" x14ac:dyDescent="0.3">
      <c r="B46" s="26"/>
      <c r="C46" s="27"/>
      <c r="D46" s="27"/>
      <c r="E46" s="28" t="s">
        <v>26</v>
      </c>
      <c r="F46" s="29">
        <f>+F45*0.21</f>
        <v>8923.76</v>
      </c>
      <c r="H46" s="19"/>
      <c r="I46" s="19"/>
      <c r="J46" s="19"/>
      <c r="K46" s="17"/>
      <c r="L46" s="17"/>
      <c r="M46" s="18"/>
      <c r="N46" s="19"/>
      <c r="O46" s="18"/>
      <c r="P46" s="17"/>
    </row>
    <row r="47" spans="2:16" ht="13.8" thickBot="1" x14ac:dyDescent="0.3">
      <c r="B47" s="150" t="s">
        <v>39</v>
      </c>
      <c r="C47" s="151"/>
      <c r="D47" s="151"/>
      <c r="E47" s="152"/>
      <c r="F47" s="30">
        <f>F45+F46</f>
        <v>51417.87</v>
      </c>
      <c r="H47" s="19"/>
      <c r="I47" s="19"/>
      <c r="J47" s="19"/>
      <c r="K47" s="17"/>
      <c r="L47" s="17"/>
      <c r="M47" s="18"/>
      <c r="N47" s="19"/>
      <c r="O47" s="18"/>
      <c r="P47" s="17"/>
    </row>
    <row r="48" spans="2:16" ht="13.8" thickBot="1" x14ac:dyDescent="0.3">
      <c r="B48" s="164" t="s">
        <v>40</v>
      </c>
      <c r="C48" s="165"/>
      <c r="D48" s="165"/>
      <c r="E48" s="165"/>
      <c r="F48" s="89">
        <f>F34-F45</f>
        <v>34181.86</v>
      </c>
      <c r="H48" s="19"/>
      <c r="I48" s="19"/>
      <c r="J48" s="19"/>
      <c r="K48" s="17"/>
      <c r="L48" s="17"/>
      <c r="M48" s="18"/>
      <c r="N48" s="21"/>
      <c r="O48" s="18"/>
      <c r="P48" s="17"/>
    </row>
    <row r="49" spans="2:16" ht="13.8" thickBot="1" x14ac:dyDescent="0.3">
      <c r="B49" s="166"/>
      <c r="C49" s="167"/>
      <c r="D49" s="168"/>
      <c r="E49" s="50" t="s">
        <v>41</v>
      </c>
      <c r="F49" s="51">
        <f>+F48*0.21</f>
        <v>7178.19</v>
      </c>
      <c r="H49" s="25"/>
      <c r="I49" s="25"/>
      <c r="J49" s="25"/>
      <c r="K49" s="21"/>
      <c r="L49" s="21"/>
      <c r="M49" s="21"/>
      <c r="N49" s="19"/>
      <c r="O49" s="21"/>
      <c r="P49" s="21"/>
    </row>
    <row r="50" spans="2:16" ht="13.8" thickBot="1" x14ac:dyDescent="0.3">
      <c r="B50" s="164" t="s">
        <v>42</v>
      </c>
      <c r="C50" s="165"/>
      <c r="D50" s="165"/>
      <c r="E50" s="165"/>
      <c r="F50" s="49">
        <f>F48+F49</f>
        <v>41360.050000000003</v>
      </c>
      <c r="H50" s="19"/>
      <c r="I50" s="19"/>
      <c r="J50" s="19"/>
      <c r="K50" s="17"/>
      <c r="L50" s="17"/>
      <c r="M50" s="18"/>
      <c r="N50" s="21"/>
      <c r="O50" s="18"/>
      <c r="P50" s="17"/>
    </row>
    <row r="51" spans="2:16" ht="13.8" thickBot="1" x14ac:dyDescent="0.3">
      <c r="B51" s="169"/>
      <c r="C51" s="170"/>
      <c r="D51" s="170"/>
      <c r="E51" s="170"/>
      <c r="F51" s="171"/>
      <c r="H51" s="25"/>
      <c r="I51" s="25"/>
      <c r="J51" s="25"/>
      <c r="K51" s="21"/>
      <c r="L51" s="21"/>
      <c r="M51" s="21"/>
      <c r="N51" s="19"/>
      <c r="O51" s="21"/>
      <c r="P51" s="21"/>
    </row>
    <row r="52" spans="2:16" ht="27" thickBot="1" x14ac:dyDescent="0.3">
      <c r="B52" s="52" t="s">
        <v>43</v>
      </c>
      <c r="C52" s="45" t="s">
        <v>7</v>
      </c>
      <c r="D52" s="45" t="s">
        <v>44</v>
      </c>
      <c r="E52" s="45" t="s">
        <v>45</v>
      </c>
      <c r="F52" s="51"/>
      <c r="H52" s="19"/>
      <c r="I52" s="19"/>
      <c r="J52" s="19"/>
      <c r="K52" s="17"/>
      <c r="L52" s="17"/>
      <c r="M52" s="18"/>
      <c r="N52" s="19"/>
      <c r="O52" s="18"/>
      <c r="P52" s="17"/>
    </row>
    <row r="53" spans="2:16" ht="13.8" thickBot="1" x14ac:dyDescent="0.3">
      <c r="B53" s="53" t="s">
        <v>46</v>
      </c>
      <c r="C53" s="54">
        <f>F34</f>
        <v>76675.97</v>
      </c>
      <c r="D53" s="54">
        <f>+C53*0.21</f>
        <v>16101.95</v>
      </c>
      <c r="E53" s="54">
        <f>C53+D53</f>
        <v>92777.919999999998</v>
      </c>
      <c r="F53" s="51"/>
      <c r="H53" s="19"/>
      <c r="I53" s="19"/>
      <c r="J53" s="19"/>
      <c r="K53" s="17"/>
      <c r="L53" s="17"/>
      <c r="M53" s="18"/>
      <c r="N53" s="19"/>
      <c r="O53" s="18"/>
      <c r="P53" s="17"/>
    </row>
    <row r="54" spans="2:16" ht="27" thickBot="1" x14ac:dyDescent="0.35">
      <c r="B54" s="52" t="s">
        <v>47</v>
      </c>
      <c r="C54" s="45" t="s">
        <v>7</v>
      </c>
      <c r="D54" s="45" t="s">
        <v>48</v>
      </c>
      <c r="E54" s="45" t="s">
        <v>45</v>
      </c>
      <c r="F54" s="51"/>
      <c r="H54" s="19"/>
      <c r="I54" s="19"/>
      <c r="J54" s="19"/>
      <c r="K54" s="19"/>
      <c r="L54" s="19"/>
      <c r="M54" s="19"/>
      <c r="N54" s="19"/>
      <c r="O54" s="18"/>
      <c r="P54" s="31"/>
    </row>
    <row r="55" spans="2:16" x14ac:dyDescent="0.25">
      <c r="B55" s="53" t="s">
        <v>49</v>
      </c>
      <c r="C55" s="54">
        <f>F48</f>
        <v>34181.86</v>
      </c>
      <c r="D55" s="54">
        <f>F49</f>
        <v>7178.19</v>
      </c>
      <c r="E55" s="54">
        <f>F50</f>
        <v>41360.050000000003</v>
      </c>
      <c r="F55" s="51"/>
    </row>
    <row r="56" spans="2:16" ht="13.8" thickBot="1" x14ac:dyDescent="0.3">
      <c r="B56" s="53"/>
      <c r="C56" s="54"/>
      <c r="D56" s="54"/>
      <c r="E56" s="54"/>
      <c r="F56" s="51"/>
    </row>
    <row r="57" spans="2:16" ht="27" thickBot="1" x14ac:dyDescent="0.3">
      <c r="B57" s="55" t="s">
        <v>50</v>
      </c>
      <c r="C57" s="56" t="s">
        <v>51</v>
      </c>
      <c r="D57" s="56" t="s">
        <v>52</v>
      </c>
      <c r="E57" s="56" t="s">
        <v>53</v>
      </c>
      <c r="F57" s="45" t="s">
        <v>54</v>
      </c>
    </row>
    <row r="58" spans="2:16" x14ac:dyDescent="0.25">
      <c r="B58" s="57" t="s">
        <v>88</v>
      </c>
      <c r="C58" s="93">
        <v>3543</v>
      </c>
      <c r="D58" s="91">
        <v>2</v>
      </c>
      <c r="E58" s="92">
        <v>1</v>
      </c>
      <c r="F58" s="94">
        <f>C58*D58*E58</f>
        <v>7086</v>
      </c>
    </row>
    <row r="59" spans="2:16" x14ac:dyDescent="0.25">
      <c r="B59" s="58"/>
      <c r="C59" s="59"/>
      <c r="D59" s="60"/>
      <c r="E59" s="59"/>
      <c r="F59" s="61"/>
    </row>
    <row r="60" spans="2:16" x14ac:dyDescent="0.25">
      <c r="B60" s="62"/>
      <c r="C60" s="63"/>
      <c r="D60" s="63"/>
      <c r="E60" s="64"/>
      <c r="F60" s="65"/>
      <c r="O60" s="66"/>
      <c r="P60" s="66"/>
    </row>
    <row r="61" spans="2:16" x14ac:dyDescent="0.25">
      <c r="B61" s="172"/>
      <c r="C61" s="173"/>
      <c r="D61" s="173"/>
      <c r="E61" s="173"/>
      <c r="F61" s="174"/>
      <c r="O61" s="66"/>
      <c r="P61" s="66"/>
    </row>
    <row r="62" spans="2:16" ht="13.8" thickBot="1" x14ac:dyDescent="0.3">
      <c r="B62" s="67"/>
      <c r="C62" s="68"/>
      <c r="D62" s="68"/>
      <c r="E62" s="68"/>
      <c r="F62" s="69"/>
      <c r="O62" s="66"/>
      <c r="P62" s="66"/>
    </row>
    <row r="64" spans="2:16" x14ac:dyDescent="0.25">
      <c r="B64" s="70" t="s">
        <v>90</v>
      </c>
    </row>
    <row r="66" spans="2:4" x14ac:dyDescent="0.25">
      <c r="B66" t="s">
        <v>55</v>
      </c>
      <c r="D66" s="54">
        <f>F34</f>
        <v>76675.97</v>
      </c>
    </row>
    <row r="68" spans="2:4" x14ac:dyDescent="0.25">
      <c r="B68" t="s">
        <v>56</v>
      </c>
      <c r="D68" s="71">
        <f>D66*0.05</f>
        <v>3833.8</v>
      </c>
    </row>
  </sheetData>
  <mergeCells count="24">
    <mergeCell ref="B48:E48"/>
    <mergeCell ref="B49:D49"/>
    <mergeCell ref="B50:E50"/>
    <mergeCell ref="B51:F51"/>
    <mergeCell ref="B61:F61"/>
    <mergeCell ref="B47:E47"/>
    <mergeCell ref="B18:B19"/>
    <mergeCell ref="C18:C19"/>
    <mergeCell ref="D18:D19"/>
    <mergeCell ref="E18:E19"/>
    <mergeCell ref="B34:E34"/>
    <mergeCell ref="B36:E36"/>
    <mergeCell ref="B37:F37"/>
    <mergeCell ref="B42:E42"/>
    <mergeCell ref="C43:E43"/>
    <mergeCell ref="C44:E44"/>
    <mergeCell ref="B45:E45"/>
    <mergeCell ref="B1:F1"/>
    <mergeCell ref="B2:E2"/>
    <mergeCell ref="B3:F3"/>
    <mergeCell ref="B4:B5"/>
    <mergeCell ref="C4:C5"/>
    <mergeCell ref="D4:D5"/>
    <mergeCell ref="E4:E5"/>
  </mergeCells>
  <pageMargins left="0.35" right="0.75" top="0.14000000000000001" bottom="0.14000000000000001" header="0" footer="0"/>
  <pageSetup paperSize="9" scale="82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8"/>
  <sheetViews>
    <sheetView view="pageBreakPreview" topLeftCell="A36" zoomScaleNormal="100" workbookViewId="0">
      <selection activeCell="D6" sqref="D6:D16"/>
    </sheetView>
  </sheetViews>
  <sheetFormatPr defaultColWidth="11.44140625" defaultRowHeight="13.2" x14ac:dyDescent="0.25"/>
  <cols>
    <col min="1" max="1" width="1.33203125" customWidth="1"/>
    <col min="2" max="2" width="57.88671875" customWidth="1"/>
    <col min="3" max="5" width="11.44140625" customWidth="1"/>
    <col min="6" max="6" width="19.44140625" customWidth="1"/>
    <col min="7" max="7" width="5.88671875" customWidth="1"/>
    <col min="8" max="8" width="14.109375" customWidth="1"/>
    <col min="9" max="9" width="7.88671875" customWidth="1"/>
    <col min="10" max="10" width="3" customWidth="1"/>
    <col min="11" max="11" width="3.5546875" bestFit="1" customWidth="1"/>
    <col min="12" max="12" width="4.44140625" bestFit="1" customWidth="1"/>
    <col min="13" max="13" width="5.33203125" bestFit="1" customWidth="1"/>
    <col min="14" max="14" width="2.109375" customWidth="1"/>
    <col min="15" max="15" width="9.109375" customWidth="1"/>
  </cols>
  <sheetData>
    <row r="1" spans="2:11" ht="15.6" x14ac:dyDescent="0.25">
      <c r="B1" s="138" t="s">
        <v>92</v>
      </c>
      <c r="C1" s="139"/>
      <c r="D1" s="139"/>
      <c r="E1" s="139"/>
      <c r="F1" s="140"/>
    </row>
    <row r="2" spans="2:11" ht="16.2" thickBot="1" x14ac:dyDescent="0.3">
      <c r="B2" s="141" t="s">
        <v>0</v>
      </c>
      <c r="C2" s="142"/>
      <c r="D2" s="142"/>
      <c r="E2" s="142"/>
      <c r="F2" s="1"/>
    </row>
    <row r="3" spans="2:11" ht="13.8" thickBot="1" x14ac:dyDescent="0.3">
      <c r="B3" s="143" t="s">
        <v>1</v>
      </c>
      <c r="C3" s="144"/>
      <c r="D3" s="144"/>
      <c r="E3" s="144"/>
      <c r="F3" s="145"/>
      <c r="H3" s="2"/>
      <c r="I3" s="2"/>
    </row>
    <row r="4" spans="2:11" x14ac:dyDescent="0.25">
      <c r="B4" s="146" t="s">
        <v>2</v>
      </c>
      <c r="C4" s="148" t="s">
        <v>3</v>
      </c>
      <c r="D4" s="148" t="s">
        <v>4</v>
      </c>
      <c r="E4" s="148" t="s">
        <v>5</v>
      </c>
      <c r="F4" s="3" t="s">
        <v>6</v>
      </c>
      <c r="H4" s="2"/>
      <c r="I4" s="2"/>
    </row>
    <row r="5" spans="2:11" x14ac:dyDescent="0.25">
      <c r="B5" s="147"/>
      <c r="C5" s="149"/>
      <c r="D5" s="149"/>
      <c r="E5" s="149"/>
      <c r="F5" s="4" t="s">
        <v>7</v>
      </c>
      <c r="H5" s="2"/>
      <c r="I5" s="2"/>
    </row>
    <row r="6" spans="2:11" x14ac:dyDescent="0.25">
      <c r="B6" s="78" t="s">
        <v>69</v>
      </c>
      <c r="C6" s="5">
        <v>58</v>
      </c>
      <c r="D6" s="72">
        <f>1.03*'EEE 2027'!D6</f>
        <v>16.88</v>
      </c>
      <c r="E6" s="6">
        <v>4</v>
      </c>
      <c r="F6" s="7">
        <f t="shared" ref="F6:F15" si="0">(D6*E6)*C6</f>
        <v>3916.16</v>
      </c>
      <c r="H6" s="8"/>
      <c r="I6" s="8"/>
    </row>
    <row r="7" spans="2:11" x14ac:dyDescent="0.25">
      <c r="B7" s="78" t="s">
        <v>70</v>
      </c>
      <c r="C7" s="5">
        <v>28</v>
      </c>
      <c r="D7" s="72">
        <f>1.03*'EEE 2027'!D7</f>
        <v>20.260000000000002</v>
      </c>
      <c r="E7" s="6">
        <v>5</v>
      </c>
      <c r="F7" s="7">
        <f t="shared" si="0"/>
        <v>2836.4</v>
      </c>
      <c r="H7" s="8"/>
      <c r="I7" s="8"/>
    </row>
    <row r="8" spans="2:11" x14ac:dyDescent="0.25">
      <c r="B8" s="78" t="s">
        <v>8</v>
      </c>
      <c r="C8" s="5">
        <v>58</v>
      </c>
      <c r="D8" s="72">
        <f>1.03*'EEE 2027'!D8</f>
        <v>19.14</v>
      </c>
      <c r="E8" s="6">
        <v>9</v>
      </c>
      <c r="F8" s="7">
        <f t="shared" si="0"/>
        <v>9991.08</v>
      </c>
      <c r="H8" s="8"/>
      <c r="I8" s="8"/>
    </row>
    <row r="9" spans="2:11" x14ac:dyDescent="0.25">
      <c r="B9" s="78" t="s">
        <v>9</v>
      </c>
      <c r="C9" s="5">
        <v>28</v>
      </c>
      <c r="D9" s="72">
        <f>1.03*'EEE 2027'!D9</f>
        <v>23.64</v>
      </c>
      <c r="E9" s="6">
        <v>9</v>
      </c>
      <c r="F9" s="7">
        <f t="shared" si="0"/>
        <v>5957.28</v>
      </c>
      <c r="H9" s="8"/>
      <c r="I9" s="8"/>
    </row>
    <row r="10" spans="2:11" x14ac:dyDescent="0.25">
      <c r="B10" s="78" t="s">
        <v>71</v>
      </c>
      <c r="C10" s="5">
        <v>58</v>
      </c>
      <c r="D10" s="72">
        <f>1.03*'EEE 2027'!D10</f>
        <v>19.14</v>
      </c>
      <c r="E10" s="6">
        <v>5</v>
      </c>
      <c r="F10" s="7">
        <f t="shared" si="0"/>
        <v>5550.6</v>
      </c>
      <c r="H10" s="8"/>
      <c r="I10" s="8"/>
    </row>
    <row r="11" spans="2:11" x14ac:dyDescent="0.25">
      <c r="B11" s="78" t="s">
        <v>72</v>
      </c>
      <c r="C11" s="5">
        <v>28</v>
      </c>
      <c r="D11" s="72">
        <f>1.03*'EEE 2027'!D11</f>
        <v>23.64</v>
      </c>
      <c r="E11" s="6">
        <v>7</v>
      </c>
      <c r="F11" s="7">
        <f t="shared" si="0"/>
        <v>4633.4399999999996</v>
      </c>
      <c r="H11" s="8"/>
      <c r="I11" s="8"/>
    </row>
    <row r="12" spans="2:11" x14ac:dyDescent="0.25">
      <c r="B12" s="78" t="s">
        <v>10</v>
      </c>
      <c r="C12" s="5">
        <v>58</v>
      </c>
      <c r="D12" s="72">
        <f>1.03*'EEE 2027'!D12</f>
        <v>16.88</v>
      </c>
      <c r="E12" s="6">
        <v>9</v>
      </c>
      <c r="F12" s="7">
        <f t="shared" si="0"/>
        <v>8811.36</v>
      </c>
      <c r="H12" s="8"/>
      <c r="K12" s="8"/>
    </row>
    <row r="13" spans="2:11" x14ac:dyDescent="0.25">
      <c r="B13" s="78" t="s">
        <v>11</v>
      </c>
      <c r="C13" s="5">
        <v>28</v>
      </c>
      <c r="D13" s="72">
        <f>1.03*'EEE 2027'!D13</f>
        <v>20.260000000000002</v>
      </c>
      <c r="E13" s="6">
        <v>9</v>
      </c>
      <c r="F13" s="7">
        <f t="shared" si="0"/>
        <v>5105.5200000000004</v>
      </c>
      <c r="H13" s="8"/>
      <c r="I13" s="8"/>
    </row>
    <row r="14" spans="2:11" x14ac:dyDescent="0.25">
      <c r="B14" s="78" t="s">
        <v>12</v>
      </c>
      <c r="C14" s="5">
        <v>58</v>
      </c>
      <c r="D14" s="72">
        <f>1.03*'EEE 2027'!D14</f>
        <v>19.14</v>
      </c>
      <c r="E14" s="6">
        <v>4</v>
      </c>
      <c r="F14" s="7">
        <f t="shared" si="0"/>
        <v>4440.4799999999996</v>
      </c>
      <c r="H14" s="8"/>
    </row>
    <row r="15" spans="2:11" x14ac:dyDescent="0.25">
      <c r="B15" s="78" t="s">
        <v>13</v>
      </c>
      <c r="C15" s="5">
        <v>28</v>
      </c>
      <c r="D15" s="72">
        <f>1.03*'EEE 2027'!D15</f>
        <v>23.64</v>
      </c>
      <c r="E15" s="6">
        <v>4</v>
      </c>
      <c r="F15" s="7">
        <f t="shared" si="0"/>
        <v>2647.68</v>
      </c>
      <c r="H15" s="8"/>
    </row>
    <row r="16" spans="2:11" x14ac:dyDescent="0.25">
      <c r="B16" s="78" t="s">
        <v>14</v>
      </c>
      <c r="C16" s="5">
        <v>86</v>
      </c>
      <c r="D16" s="72">
        <f>1.03*'EEE 2027'!D16</f>
        <v>23.64</v>
      </c>
      <c r="E16" s="6"/>
      <c r="F16" s="9">
        <f>C16*D16</f>
        <v>2033.04</v>
      </c>
      <c r="H16" s="8"/>
      <c r="I16" s="77"/>
    </row>
    <row r="17" spans="2:16" x14ac:dyDescent="0.25">
      <c r="B17" s="10" t="s">
        <v>15</v>
      </c>
      <c r="C17" s="11"/>
      <c r="D17" s="73"/>
      <c r="E17" s="13"/>
      <c r="F17" s="81">
        <f>SUM(F6:F16)</f>
        <v>55923.040000000001</v>
      </c>
      <c r="H17" s="8"/>
      <c r="I17" s="8"/>
    </row>
    <row r="18" spans="2:16" x14ac:dyDescent="0.25">
      <c r="B18" s="153" t="s">
        <v>16</v>
      </c>
      <c r="C18" s="175" t="s">
        <v>3</v>
      </c>
      <c r="D18" s="154" t="s">
        <v>4</v>
      </c>
      <c r="E18" s="177" t="s">
        <v>5</v>
      </c>
      <c r="F18" s="4" t="s">
        <v>6</v>
      </c>
      <c r="H18" s="14"/>
      <c r="I18" s="14"/>
    </row>
    <row r="19" spans="2:16" x14ac:dyDescent="0.25">
      <c r="B19" s="147"/>
      <c r="C19" s="176"/>
      <c r="D19" s="149"/>
      <c r="E19" s="178"/>
      <c r="F19" s="4" t="s">
        <v>7</v>
      </c>
      <c r="H19" s="8"/>
      <c r="I19" s="8"/>
    </row>
    <row r="20" spans="2:16" x14ac:dyDescent="0.25">
      <c r="B20" s="57" t="s">
        <v>67</v>
      </c>
      <c r="C20" s="15"/>
      <c r="D20" s="15"/>
      <c r="E20" s="16"/>
      <c r="F20" s="80">
        <v>1210</v>
      </c>
      <c r="H20" s="17"/>
      <c r="I20" s="17"/>
      <c r="J20" s="17"/>
      <c r="K20" s="18"/>
      <c r="L20" s="18"/>
      <c r="M20" s="18"/>
      <c r="N20" s="17"/>
      <c r="O20" s="18"/>
      <c r="P20" s="17"/>
    </row>
    <row r="21" spans="2:16" x14ac:dyDescent="0.25">
      <c r="B21" s="57" t="s">
        <v>73</v>
      </c>
      <c r="C21" s="6">
        <f>C16</f>
        <v>86</v>
      </c>
      <c r="D21" s="79"/>
      <c r="E21" s="79"/>
      <c r="F21" s="80">
        <v>1465</v>
      </c>
      <c r="H21" s="17"/>
      <c r="I21" s="17"/>
      <c r="J21" s="17"/>
      <c r="K21" s="18"/>
      <c r="L21" s="18"/>
      <c r="M21" s="18"/>
      <c r="N21" s="17"/>
      <c r="O21" s="18"/>
      <c r="P21" s="17"/>
    </row>
    <row r="22" spans="2:16" x14ac:dyDescent="0.25">
      <c r="B22" s="57" t="s">
        <v>74</v>
      </c>
      <c r="C22" s="6">
        <f>C16</f>
        <v>86</v>
      </c>
      <c r="D22" s="79">
        <v>100.49</v>
      </c>
      <c r="E22" s="79">
        <f t="shared" ref="E22:E28" si="1">C22*D22</f>
        <v>8642.14</v>
      </c>
      <c r="F22" s="80">
        <f t="shared" ref="F22:F28" si="2">E22</f>
        <v>8642.14</v>
      </c>
      <c r="H22" s="19"/>
      <c r="I22" s="19"/>
      <c r="J22" s="19"/>
      <c r="K22" s="18"/>
      <c r="L22" s="18"/>
      <c r="M22" s="18"/>
      <c r="N22" s="17"/>
      <c r="O22" s="18"/>
      <c r="P22" s="17"/>
    </row>
    <row r="23" spans="2:16" x14ac:dyDescent="0.25">
      <c r="B23" s="57" t="s">
        <v>17</v>
      </c>
      <c r="C23" s="6">
        <f>C16</f>
        <v>86</v>
      </c>
      <c r="D23" s="79">
        <v>3</v>
      </c>
      <c r="E23" s="79">
        <f>C23*D23</f>
        <v>258</v>
      </c>
      <c r="F23" s="80">
        <f>E23</f>
        <v>258</v>
      </c>
      <c r="H23" s="19"/>
      <c r="I23" s="19"/>
      <c r="J23" s="19"/>
      <c r="K23" s="18"/>
      <c r="L23" s="18"/>
      <c r="M23" s="18"/>
      <c r="N23" s="17"/>
      <c r="O23" s="18"/>
      <c r="P23" s="17"/>
    </row>
    <row r="24" spans="2:16" x14ac:dyDescent="0.25">
      <c r="B24" s="57" t="s">
        <v>68</v>
      </c>
      <c r="C24" s="6">
        <f>C16</f>
        <v>86</v>
      </c>
      <c r="D24" s="79">
        <v>55.04</v>
      </c>
      <c r="E24" s="80">
        <f t="shared" si="1"/>
        <v>4733.4399999999996</v>
      </c>
      <c r="F24" s="80">
        <f t="shared" si="2"/>
        <v>4733.4399999999996</v>
      </c>
      <c r="H24" s="19"/>
      <c r="I24" s="19"/>
      <c r="J24" s="19"/>
      <c r="K24" s="18"/>
      <c r="L24" s="18"/>
      <c r="M24" s="18"/>
      <c r="N24" s="17"/>
      <c r="O24" s="18"/>
      <c r="P24" s="17"/>
    </row>
    <row r="25" spans="2:16" x14ac:dyDescent="0.25">
      <c r="B25" s="57" t="s">
        <v>79</v>
      </c>
      <c r="C25" s="6">
        <f>C24</f>
        <v>86</v>
      </c>
      <c r="D25" s="79">
        <v>4</v>
      </c>
      <c r="E25" s="79">
        <f t="shared" si="1"/>
        <v>344</v>
      </c>
      <c r="F25" s="80">
        <f t="shared" si="2"/>
        <v>344</v>
      </c>
      <c r="H25" s="19"/>
      <c r="I25" s="19"/>
      <c r="J25" s="19"/>
      <c r="K25" s="18"/>
      <c r="L25" s="18"/>
      <c r="M25" s="18"/>
      <c r="N25" s="17"/>
      <c r="O25" s="18"/>
      <c r="P25" s="17"/>
    </row>
    <row r="26" spans="2:16" ht="13.8" x14ac:dyDescent="0.3">
      <c r="B26" s="57" t="s">
        <v>18</v>
      </c>
      <c r="C26" s="6">
        <f>C16</f>
        <v>86</v>
      </c>
      <c r="D26" s="79">
        <v>2</v>
      </c>
      <c r="E26" s="79">
        <f t="shared" si="1"/>
        <v>172</v>
      </c>
      <c r="F26" s="80">
        <f t="shared" si="2"/>
        <v>172</v>
      </c>
      <c r="H26" s="20"/>
      <c r="I26" s="20"/>
      <c r="J26" s="20"/>
      <c r="K26" s="17"/>
      <c r="L26" s="17"/>
      <c r="M26" s="17"/>
      <c r="N26" s="17"/>
      <c r="O26" s="17"/>
      <c r="P26" s="17"/>
    </row>
    <row r="27" spans="2:16" x14ac:dyDescent="0.25">
      <c r="B27" s="57" t="s">
        <v>19</v>
      </c>
      <c r="C27" s="6">
        <f t="shared" ref="C27:C28" si="3">C21</f>
        <v>86</v>
      </c>
      <c r="D27" s="79">
        <v>2.5</v>
      </c>
      <c r="E27" s="79">
        <f t="shared" si="1"/>
        <v>215</v>
      </c>
      <c r="F27" s="80">
        <f t="shared" si="2"/>
        <v>215</v>
      </c>
      <c r="H27" s="19"/>
      <c r="I27" s="19"/>
      <c r="J27" s="19"/>
      <c r="K27" s="17"/>
      <c r="L27" s="17"/>
      <c r="M27" s="18"/>
      <c r="N27" s="17"/>
      <c r="O27" s="18"/>
      <c r="P27" s="17"/>
    </row>
    <row r="28" spans="2:16" x14ac:dyDescent="0.25">
      <c r="B28" s="57" t="s">
        <v>20</v>
      </c>
      <c r="C28" s="6">
        <f t="shared" si="3"/>
        <v>86</v>
      </c>
      <c r="D28" s="79">
        <v>4</v>
      </c>
      <c r="E28" s="79">
        <f t="shared" si="1"/>
        <v>344</v>
      </c>
      <c r="F28" s="80">
        <f t="shared" si="2"/>
        <v>344</v>
      </c>
      <c r="H28" s="19"/>
      <c r="I28" s="19"/>
      <c r="J28" s="19"/>
      <c r="K28" s="17"/>
      <c r="L28" s="17"/>
      <c r="M28" s="18"/>
      <c r="N28" s="19"/>
      <c r="O28" s="18"/>
      <c r="P28" s="17"/>
    </row>
    <row r="29" spans="2:16" x14ac:dyDescent="0.25">
      <c r="B29" s="57" t="s">
        <v>21</v>
      </c>
      <c r="C29" s="15"/>
      <c r="D29" s="15"/>
      <c r="E29" s="16"/>
      <c r="F29" s="80">
        <v>660.32</v>
      </c>
      <c r="H29" s="19"/>
      <c r="I29" s="19"/>
      <c r="J29" s="19"/>
      <c r="K29" s="17"/>
      <c r="L29" s="17"/>
      <c r="M29" s="18"/>
      <c r="N29" s="19"/>
      <c r="O29" s="18"/>
      <c r="P29" s="17"/>
    </row>
    <row r="30" spans="2:16" x14ac:dyDescent="0.25">
      <c r="B30" s="10" t="s">
        <v>75</v>
      </c>
      <c r="C30" s="12"/>
      <c r="D30" s="12"/>
      <c r="E30" s="13"/>
      <c r="F30" s="81">
        <f>SUM(F20:F29)</f>
        <v>18043.900000000001</v>
      </c>
      <c r="H30" s="19"/>
      <c r="I30" s="19"/>
      <c r="J30" s="19"/>
      <c r="K30" s="17"/>
      <c r="L30" s="17"/>
      <c r="M30" s="18"/>
      <c r="N30" s="21"/>
      <c r="O30" s="18"/>
      <c r="P30" s="17"/>
    </row>
    <row r="31" spans="2:16" x14ac:dyDescent="0.25">
      <c r="B31" s="22" t="s">
        <v>22</v>
      </c>
      <c r="C31" s="23"/>
      <c r="D31" s="23"/>
      <c r="E31" s="24"/>
      <c r="F31" s="82">
        <f>F30+F17</f>
        <v>73966.94</v>
      </c>
      <c r="H31" s="25"/>
      <c r="I31" s="25"/>
      <c r="J31" s="25"/>
      <c r="K31" s="21"/>
      <c r="L31" s="21"/>
      <c r="M31" s="21"/>
      <c r="N31" s="19"/>
      <c r="O31" s="21"/>
      <c r="P31" s="21"/>
    </row>
    <row r="32" spans="2:16" x14ac:dyDescent="0.25">
      <c r="B32" s="22" t="s">
        <v>23</v>
      </c>
      <c r="C32" s="23"/>
      <c r="D32" s="23"/>
      <c r="E32" s="24"/>
      <c r="F32" s="82">
        <f>F31*0.06</f>
        <v>4438.0200000000004</v>
      </c>
      <c r="H32" s="19"/>
      <c r="I32" s="19"/>
      <c r="J32" s="19"/>
      <c r="K32" s="17"/>
      <c r="L32" s="17"/>
      <c r="M32" s="18"/>
      <c r="N32" s="21"/>
      <c r="O32" s="18"/>
      <c r="P32" s="17"/>
    </row>
    <row r="33" spans="2:16" ht="13.8" thickBot="1" x14ac:dyDescent="0.3">
      <c r="B33" s="74" t="s">
        <v>24</v>
      </c>
      <c r="C33" s="75"/>
      <c r="D33" s="75"/>
      <c r="E33" s="76"/>
      <c r="F33" s="83">
        <f>F31+F32</f>
        <v>78404.960000000006</v>
      </c>
      <c r="H33" s="25"/>
      <c r="I33" s="25"/>
      <c r="J33" s="25"/>
      <c r="K33" s="21"/>
      <c r="L33" s="21"/>
      <c r="M33" s="21"/>
      <c r="N33" s="19"/>
      <c r="O33" s="21"/>
      <c r="P33" s="21"/>
    </row>
    <row r="34" spans="2:16" ht="13.8" thickBot="1" x14ac:dyDescent="0.3">
      <c r="B34" s="150" t="s">
        <v>25</v>
      </c>
      <c r="C34" s="151"/>
      <c r="D34" s="151"/>
      <c r="E34" s="152"/>
      <c r="F34" s="84">
        <f>F33</f>
        <v>78404.960000000006</v>
      </c>
      <c r="H34" s="19"/>
      <c r="I34" s="19"/>
      <c r="J34" s="19"/>
      <c r="K34" s="17"/>
      <c r="L34" s="17"/>
      <c r="M34" s="18"/>
      <c r="N34" s="19"/>
      <c r="O34" s="18"/>
      <c r="P34" s="17"/>
    </row>
    <row r="35" spans="2:16" ht="13.8" thickBot="1" x14ac:dyDescent="0.3">
      <c r="B35" s="26"/>
      <c r="C35" s="27"/>
      <c r="D35" s="27"/>
      <c r="E35" s="28" t="s">
        <v>26</v>
      </c>
      <c r="F35" s="85">
        <f>+F34*0.21</f>
        <v>16465.04</v>
      </c>
      <c r="H35" s="19"/>
      <c r="I35" s="19"/>
      <c r="J35" s="19"/>
      <c r="K35" s="17"/>
      <c r="L35" s="17"/>
      <c r="M35" s="18"/>
      <c r="N35" s="19"/>
      <c r="O35" s="18"/>
      <c r="P35" s="17"/>
    </row>
    <row r="36" spans="2:16" ht="14.4" thickBot="1" x14ac:dyDescent="0.35">
      <c r="B36" s="150" t="s">
        <v>27</v>
      </c>
      <c r="C36" s="151"/>
      <c r="D36" s="151"/>
      <c r="E36" s="152"/>
      <c r="F36" s="86">
        <f>F34+F35</f>
        <v>94870</v>
      </c>
      <c r="H36" s="19"/>
      <c r="I36" s="19"/>
      <c r="J36" s="19"/>
      <c r="K36" s="19"/>
      <c r="L36" s="19"/>
      <c r="M36" s="19"/>
      <c r="N36" s="19"/>
      <c r="O36" s="18"/>
      <c r="P36" s="31"/>
    </row>
    <row r="37" spans="2:16" ht="14.4" thickBot="1" x14ac:dyDescent="0.35">
      <c r="B37" s="143" t="s">
        <v>28</v>
      </c>
      <c r="C37" s="144"/>
      <c r="D37" s="144"/>
      <c r="E37" s="144"/>
      <c r="F37" s="145"/>
      <c r="H37" s="19"/>
      <c r="I37" s="19"/>
      <c r="J37" s="19"/>
      <c r="K37" s="19"/>
      <c r="L37" s="19"/>
      <c r="M37" s="19"/>
      <c r="N37" s="19"/>
      <c r="P37" s="31"/>
    </row>
    <row r="38" spans="2:16" ht="27" thickBot="1" x14ac:dyDescent="0.3">
      <c r="B38" s="32" t="s">
        <v>29</v>
      </c>
      <c r="C38" s="33" t="s">
        <v>30</v>
      </c>
      <c r="D38" s="34" t="s">
        <v>31</v>
      </c>
      <c r="E38" s="35" t="s">
        <v>32</v>
      </c>
      <c r="F38" s="36" t="s">
        <v>33</v>
      </c>
      <c r="H38" s="17"/>
      <c r="I38" s="17"/>
      <c r="J38" s="17"/>
      <c r="K38" s="18"/>
      <c r="L38" s="18"/>
      <c r="M38" s="18"/>
      <c r="N38" s="17"/>
      <c r="O38" s="18"/>
      <c r="P38" s="17"/>
    </row>
    <row r="39" spans="2:16" ht="13.8" thickBot="1" x14ac:dyDescent="0.3">
      <c r="B39" s="37" t="s">
        <v>34</v>
      </c>
      <c r="C39" s="38">
        <f>F34</f>
        <v>78404.960000000006</v>
      </c>
      <c r="D39" s="39">
        <v>86</v>
      </c>
      <c r="E39" s="40">
        <v>7</v>
      </c>
      <c r="F39" s="41">
        <f>(C39/D39)*E39</f>
        <v>6381.8</v>
      </c>
      <c r="H39" s="19"/>
      <c r="I39" s="19"/>
      <c r="J39" s="19"/>
      <c r="K39" s="18"/>
      <c r="L39" s="18"/>
      <c r="M39" s="18"/>
      <c r="N39" s="17"/>
      <c r="O39" s="18"/>
      <c r="P39" s="17"/>
    </row>
    <row r="40" spans="2:16" ht="27" thickBot="1" x14ac:dyDescent="0.3">
      <c r="B40" s="42"/>
      <c r="C40" s="43"/>
      <c r="D40" s="34" t="s">
        <v>35</v>
      </c>
      <c r="E40" s="44" t="s">
        <v>36</v>
      </c>
      <c r="F40" s="45" t="s">
        <v>33</v>
      </c>
      <c r="H40" s="19"/>
      <c r="I40" s="19"/>
      <c r="J40" s="19"/>
      <c r="K40" s="18"/>
      <c r="L40" s="18"/>
      <c r="M40" s="18"/>
      <c r="N40" s="17"/>
      <c r="O40" s="18"/>
      <c r="P40" s="17"/>
    </row>
    <row r="41" spans="2:16" ht="13.8" thickBot="1" x14ac:dyDescent="0.3">
      <c r="B41" s="42" t="s">
        <v>76</v>
      </c>
      <c r="C41" s="46"/>
      <c r="D41" s="38">
        <v>2.64</v>
      </c>
      <c r="E41" s="38">
        <v>1611</v>
      </c>
      <c r="F41" s="41">
        <f>D41*E41</f>
        <v>4253.04</v>
      </c>
      <c r="H41" s="19"/>
      <c r="I41" s="19"/>
      <c r="J41" s="19"/>
      <c r="K41" s="18"/>
      <c r="L41" s="18"/>
      <c r="M41" s="18"/>
      <c r="N41" s="17"/>
      <c r="O41" s="18"/>
      <c r="P41" s="17"/>
    </row>
    <row r="42" spans="2:16" ht="13.8" thickBot="1" x14ac:dyDescent="0.3">
      <c r="B42" s="155"/>
      <c r="C42" s="156"/>
      <c r="D42" s="156"/>
      <c r="E42" s="157"/>
      <c r="F42" s="47">
        <f>F39+F41</f>
        <v>10634.84</v>
      </c>
      <c r="H42" s="19"/>
      <c r="I42" s="19"/>
      <c r="J42" s="19"/>
      <c r="K42" s="18"/>
      <c r="L42" s="18"/>
      <c r="M42" s="18"/>
      <c r="N42" s="17"/>
      <c r="O42" s="18"/>
      <c r="P42" s="17"/>
    </row>
    <row r="43" spans="2:16" ht="27" thickBot="1" x14ac:dyDescent="0.3">
      <c r="B43" s="48" t="s">
        <v>37</v>
      </c>
      <c r="C43" s="158"/>
      <c r="D43" s="159"/>
      <c r="E43" s="160"/>
      <c r="F43" s="45" t="s">
        <v>33</v>
      </c>
      <c r="H43" s="19"/>
      <c r="I43" s="19"/>
      <c r="J43" s="19"/>
      <c r="K43" s="18"/>
      <c r="L43" s="18"/>
      <c r="M43" s="18"/>
      <c r="N43" s="17"/>
      <c r="O43" s="18"/>
      <c r="P43" s="17"/>
    </row>
    <row r="44" spans="2:16" ht="14.4" thickBot="1" x14ac:dyDescent="0.35">
      <c r="B44" s="42" t="s">
        <v>57</v>
      </c>
      <c r="C44" s="161"/>
      <c r="D44" s="161"/>
      <c r="E44" s="161"/>
      <c r="F44" s="100">
        <v>32000</v>
      </c>
      <c r="H44" s="20"/>
      <c r="I44" s="20"/>
      <c r="J44" s="20"/>
      <c r="K44" s="17"/>
      <c r="L44" s="17"/>
      <c r="M44" s="17"/>
      <c r="N44" s="17"/>
      <c r="O44" s="17"/>
      <c r="P44" s="17"/>
    </row>
    <row r="45" spans="2:16" ht="13.8" thickBot="1" x14ac:dyDescent="0.3">
      <c r="B45" s="150" t="s">
        <v>38</v>
      </c>
      <c r="C45" s="162"/>
      <c r="D45" s="162"/>
      <c r="E45" s="163"/>
      <c r="F45" s="30">
        <f>F42+F44</f>
        <v>42634.84</v>
      </c>
      <c r="H45" s="19"/>
      <c r="I45" s="19"/>
      <c r="J45" s="19"/>
      <c r="K45" s="17"/>
      <c r="L45" s="17"/>
      <c r="M45" s="18"/>
      <c r="N45" s="17"/>
      <c r="O45" s="18"/>
      <c r="P45" s="17"/>
    </row>
    <row r="46" spans="2:16" ht="13.8" thickBot="1" x14ac:dyDescent="0.3">
      <c r="B46" s="26"/>
      <c r="C46" s="27"/>
      <c r="D46" s="27"/>
      <c r="E46" s="28" t="s">
        <v>26</v>
      </c>
      <c r="F46" s="29">
        <f>+F45*0.21</f>
        <v>8953.32</v>
      </c>
      <c r="H46" s="19"/>
      <c r="I46" s="19"/>
      <c r="J46" s="19"/>
      <c r="K46" s="17"/>
      <c r="L46" s="17"/>
      <c r="M46" s="18"/>
      <c r="N46" s="19"/>
      <c r="O46" s="18"/>
      <c r="P46" s="17"/>
    </row>
    <row r="47" spans="2:16" ht="13.8" thickBot="1" x14ac:dyDescent="0.3">
      <c r="B47" s="150" t="s">
        <v>39</v>
      </c>
      <c r="C47" s="151"/>
      <c r="D47" s="151"/>
      <c r="E47" s="152"/>
      <c r="F47" s="30">
        <f>F45+F46</f>
        <v>51588.160000000003</v>
      </c>
      <c r="H47" s="19"/>
      <c r="I47" s="19"/>
      <c r="J47" s="19"/>
      <c r="K47" s="17"/>
      <c r="L47" s="17"/>
      <c r="M47" s="18"/>
      <c r="N47" s="19"/>
      <c r="O47" s="18"/>
      <c r="P47" s="17"/>
    </row>
    <row r="48" spans="2:16" ht="13.8" thickBot="1" x14ac:dyDescent="0.3">
      <c r="B48" s="164" t="s">
        <v>40</v>
      </c>
      <c r="C48" s="165"/>
      <c r="D48" s="165"/>
      <c r="E48" s="165"/>
      <c r="F48" s="89">
        <f>F34-F45</f>
        <v>35770.120000000003</v>
      </c>
      <c r="H48" s="19"/>
      <c r="I48" s="19"/>
      <c r="J48" s="19"/>
      <c r="K48" s="17"/>
      <c r="L48" s="17"/>
      <c r="M48" s="18"/>
      <c r="N48" s="21"/>
      <c r="O48" s="18"/>
      <c r="P48" s="17"/>
    </row>
    <row r="49" spans="2:16" ht="13.8" thickBot="1" x14ac:dyDescent="0.3">
      <c r="B49" s="166"/>
      <c r="C49" s="167"/>
      <c r="D49" s="168"/>
      <c r="E49" s="50" t="s">
        <v>41</v>
      </c>
      <c r="F49" s="51">
        <f>+F48*0.21</f>
        <v>7511.73</v>
      </c>
      <c r="H49" s="25"/>
      <c r="I49" s="25"/>
      <c r="J49" s="25"/>
      <c r="K49" s="21"/>
      <c r="L49" s="21"/>
      <c r="M49" s="21"/>
      <c r="N49" s="19"/>
      <c r="O49" s="21"/>
      <c r="P49" s="21"/>
    </row>
    <row r="50" spans="2:16" ht="13.8" thickBot="1" x14ac:dyDescent="0.3">
      <c r="B50" s="164" t="s">
        <v>42</v>
      </c>
      <c r="C50" s="165"/>
      <c r="D50" s="165"/>
      <c r="E50" s="165"/>
      <c r="F50" s="49">
        <f>F48+F49</f>
        <v>43281.85</v>
      </c>
      <c r="H50" s="19"/>
      <c r="I50" s="19"/>
      <c r="J50" s="19"/>
      <c r="K50" s="17"/>
      <c r="L50" s="17"/>
      <c r="M50" s="18"/>
      <c r="N50" s="21"/>
      <c r="O50" s="18"/>
      <c r="P50" s="17"/>
    </row>
    <row r="51" spans="2:16" ht="13.8" thickBot="1" x14ac:dyDescent="0.3">
      <c r="B51" s="169"/>
      <c r="C51" s="170"/>
      <c r="D51" s="170"/>
      <c r="E51" s="170"/>
      <c r="F51" s="171"/>
      <c r="H51" s="25"/>
      <c r="I51" s="25"/>
      <c r="J51" s="25"/>
      <c r="K51" s="21"/>
      <c r="L51" s="21"/>
      <c r="M51" s="21"/>
      <c r="N51" s="19"/>
      <c r="O51" s="21"/>
      <c r="P51" s="21"/>
    </row>
    <row r="52" spans="2:16" ht="27" thickBot="1" x14ac:dyDescent="0.3">
      <c r="B52" s="52" t="s">
        <v>43</v>
      </c>
      <c r="C52" s="45" t="s">
        <v>7</v>
      </c>
      <c r="D52" s="45" t="s">
        <v>44</v>
      </c>
      <c r="E52" s="45" t="s">
        <v>45</v>
      </c>
      <c r="F52" s="51"/>
      <c r="H52" s="19"/>
      <c r="I52" s="19"/>
      <c r="J52" s="19"/>
      <c r="K52" s="17"/>
      <c r="L52" s="17"/>
      <c r="M52" s="18"/>
      <c r="N52" s="19"/>
      <c r="O52" s="18"/>
      <c r="P52" s="17"/>
    </row>
    <row r="53" spans="2:16" ht="13.8" thickBot="1" x14ac:dyDescent="0.3">
      <c r="B53" s="53" t="s">
        <v>46</v>
      </c>
      <c r="C53" s="54">
        <f>F34</f>
        <v>78404.960000000006</v>
      </c>
      <c r="D53" s="54">
        <f>+C53*0.21</f>
        <v>16465.04</v>
      </c>
      <c r="E53" s="54">
        <f>C53+D53</f>
        <v>94870</v>
      </c>
      <c r="F53" s="51"/>
      <c r="H53" s="19"/>
      <c r="I53" s="19"/>
      <c r="J53" s="19"/>
      <c r="K53" s="17"/>
      <c r="L53" s="17"/>
      <c r="M53" s="18"/>
      <c r="N53" s="19"/>
      <c r="O53" s="18"/>
      <c r="P53" s="17"/>
    </row>
    <row r="54" spans="2:16" ht="27" thickBot="1" x14ac:dyDescent="0.35">
      <c r="B54" s="52" t="s">
        <v>47</v>
      </c>
      <c r="C54" s="45" t="s">
        <v>7</v>
      </c>
      <c r="D54" s="45" t="s">
        <v>48</v>
      </c>
      <c r="E54" s="45" t="s">
        <v>45</v>
      </c>
      <c r="F54" s="51"/>
      <c r="H54" s="19"/>
      <c r="I54" s="19"/>
      <c r="J54" s="19"/>
      <c r="K54" s="19"/>
      <c r="L54" s="19"/>
      <c r="M54" s="19"/>
      <c r="N54" s="19"/>
      <c r="O54" s="18"/>
      <c r="P54" s="31"/>
    </row>
    <row r="55" spans="2:16" x14ac:dyDescent="0.25">
      <c r="B55" s="53" t="s">
        <v>49</v>
      </c>
      <c r="C55" s="54">
        <f>F48</f>
        <v>35770.120000000003</v>
      </c>
      <c r="D55" s="54">
        <f>F49</f>
        <v>7511.73</v>
      </c>
      <c r="E55" s="54">
        <f>F50</f>
        <v>43281.85</v>
      </c>
      <c r="F55" s="51"/>
    </row>
    <row r="56" spans="2:16" ht="13.8" thickBot="1" x14ac:dyDescent="0.3">
      <c r="B56" s="53"/>
      <c r="C56" s="54"/>
      <c r="D56" s="54"/>
      <c r="E56" s="54"/>
      <c r="F56" s="51"/>
    </row>
    <row r="57" spans="2:16" ht="27" thickBot="1" x14ac:dyDescent="0.3">
      <c r="B57" s="55" t="s">
        <v>50</v>
      </c>
      <c r="C57" s="56" t="s">
        <v>51</v>
      </c>
      <c r="D57" s="56" t="s">
        <v>52</v>
      </c>
      <c r="E57" s="56" t="s">
        <v>53</v>
      </c>
      <c r="F57" s="45" t="s">
        <v>54</v>
      </c>
    </row>
    <row r="58" spans="2:16" x14ac:dyDescent="0.25">
      <c r="B58" s="57" t="s">
        <v>88</v>
      </c>
      <c r="C58" s="93">
        <v>3543</v>
      </c>
      <c r="D58" s="91">
        <v>2</v>
      </c>
      <c r="E58" s="92">
        <v>1</v>
      </c>
      <c r="F58" s="94">
        <f>C58*D58*E58</f>
        <v>7086</v>
      </c>
    </row>
    <row r="59" spans="2:16" x14ac:dyDescent="0.25">
      <c r="B59" s="58"/>
      <c r="C59" s="59"/>
      <c r="D59" s="60"/>
      <c r="E59" s="59"/>
      <c r="F59" s="61"/>
    </row>
    <row r="60" spans="2:16" x14ac:dyDescent="0.25">
      <c r="B60" s="62"/>
      <c r="C60" s="63"/>
      <c r="D60" s="63"/>
      <c r="E60" s="64"/>
      <c r="F60" s="65"/>
      <c r="O60" s="66"/>
      <c r="P60" s="66"/>
    </row>
    <row r="61" spans="2:16" x14ac:dyDescent="0.25">
      <c r="B61" s="172"/>
      <c r="C61" s="173"/>
      <c r="D61" s="173"/>
      <c r="E61" s="173"/>
      <c r="F61" s="174"/>
      <c r="O61" s="66"/>
      <c r="P61" s="66"/>
    </row>
    <row r="62" spans="2:16" ht="13.8" thickBot="1" x14ac:dyDescent="0.3">
      <c r="B62" s="67"/>
      <c r="C62" s="68"/>
      <c r="D62" s="68"/>
      <c r="E62" s="68"/>
      <c r="F62" s="69"/>
      <c r="O62" s="66"/>
      <c r="P62" s="66"/>
    </row>
    <row r="64" spans="2:16" x14ac:dyDescent="0.25">
      <c r="B64" s="70" t="s">
        <v>91</v>
      </c>
    </row>
    <row r="66" spans="2:4" x14ac:dyDescent="0.25">
      <c r="B66" t="s">
        <v>55</v>
      </c>
      <c r="D66" s="54">
        <f>F34</f>
        <v>78404.960000000006</v>
      </c>
    </row>
    <row r="68" spans="2:4" x14ac:dyDescent="0.25">
      <c r="B68" t="s">
        <v>56</v>
      </c>
      <c r="D68" s="71">
        <f>D66*0.05</f>
        <v>3920.25</v>
      </c>
    </row>
  </sheetData>
  <mergeCells count="24">
    <mergeCell ref="B48:E48"/>
    <mergeCell ref="B49:D49"/>
    <mergeCell ref="B50:E50"/>
    <mergeCell ref="B51:F51"/>
    <mergeCell ref="B61:F61"/>
    <mergeCell ref="B47:E47"/>
    <mergeCell ref="B18:B19"/>
    <mergeCell ref="C18:C19"/>
    <mergeCell ref="D18:D19"/>
    <mergeCell ref="E18:E19"/>
    <mergeCell ref="B34:E34"/>
    <mergeCell ref="B36:E36"/>
    <mergeCell ref="B37:F37"/>
    <mergeCell ref="B42:E42"/>
    <mergeCell ref="C43:E43"/>
    <mergeCell ref="C44:E44"/>
    <mergeCell ref="B45:E45"/>
    <mergeCell ref="B1:F1"/>
    <mergeCell ref="B2:E2"/>
    <mergeCell ref="B3:F3"/>
    <mergeCell ref="B4:B5"/>
    <mergeCell ref="C4:C5"/>
    <mergeCell ref="D4:D5"/>
    <mergeCell ref="E4:E5"/>
  </mergeCells>
  <pageMargins left="0.35" right="0.75" top="0.14000000000000001" bottom="0.14000000000000001" header="0" footer="0"/>
  <pageSetup paperSize="9" scale="82" orientation="portrait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2"/>
  <sheetViews>
    <sheetView workbookViewId="0">
      <selection activeCell="D12" sqref="D12"/>
    </sheetView>
  </sheetViews>
  <sheetFormatPr defaultColWidth="11.44140625" defaultRowHeight="13.2" x14ac:dyDescent="0.25"/>
  <cols>
    <col min="1" max="1" width="11.44140625" customWidth="1"/>
    <col min="2" max="2" width="29.88671875" customWidth="1"/>
    <col min="5" max="5" width="13.88671875" customWidth="1"/>
    <col min="6" max="6" width="13.109375" customWidth="1"/>
    <col min="7" max="7" width="18.33203125" customWidth="1"/>
    <col min="258" max="258" width="11.44140625" customWidth="1"/>
    <col min="259" max="259" width="29.88671875" customWidth="1"/>
    <col min="262" max="262" width="13.88671875" customWidth="1"/>
    <col min="263" max="263" width="18.33203125" customWidth="1"/>
    <col min="514" max="514" width="11.44140625" customWidth="1"/>
    <col min="515" max="515" width="29.88671875" customWidth="1"/>
    <col min="518" max="518" width="13.88671875" customWidth="1"/>
    <col min="519" max="519" width="18.33203125" customWidth="1"/>
    <col min="770" max="770" width="11.44140625" customWidth="1"/>
    <col min="771" max="771" width="29.88671875" customWidth="1"/>
    <col min="774" max="774" width="13.88671875" customWidth="1"/>
    <col min="775" max="775" width="18.33203125" customWidth="1"/>
    <col min="1026" max="1026" width="11.44140625" customWidth="1"/>
    <col min="1027" max="1027" width="29.88671875" customWidth="1"/>
    <col min="1030" max="1030" width="13.88671875" customWidth="1"/>
    <col min="1031" max="1031" width="18.33203125" customWidth="1"/>
    <col min="1282" max="1282" width="11.44140625" customWidth="1"/>
    <col min="1283" max="1283" width="29.88671875" customWidth="1"/>
    <col min="1286" max="1286" width="13.88671875" customWidth="1"/>
    <col min="1287" max="1287" width="18.33203125" customWidth="1"/>
    <col min="1538" max="1538" width="11.44140625" customWidth="1"/>
    <col min="1539" max="1539" width="29.88671875" customWidth="1"/>
    <col min="1542" max="1542" width="13.88671875" customWidth="1"/>
    <col min="1543" max="1543" width="18.33203125" customWidth="1"/>
    <col min="1794" max="1794" width="11.44140625" customWidth="1"/>
    <col min="1795" max="1795" width="29.88671875" customWidth="1"/>
    <col min="1798" max="1798" width="13.88671875" customWidth="1"/>
    <col min="1799" max="1799" width="18.33203125" customWidth="1"/>
    <col min="2050" max="2050" width="11.44140625" customWidth="1"/>
    <col min="2051" max="2051" width="29.88671875" customWidth="1"/>
    <col min="2054" max="2054" width="13.88671875" customWidth="1"/>
    <col min="2055" max="2055" width="18.33203125" customWidth="1"/>
    <col min="2306" max="2306" width="11.44140625" customWidth="1"/>
    <col min="2307" max="2307" width="29.88671875" customWidth="1"/>
    <col min="2310" max="2310" width="13.88671875" customWidth="1"/>
    <col min="2311" max="2311" width="18.33203125" customWidth="1"/>
    <col min="2562" max="2562" width="11.44140625" customWidth="1"/>
    <col min="2563" max="2563" width="29.88671875" customWidth="1"/>
    <col min="2566" max="2566" width="13.88671875" customWidth="1"/>
    <col min="2567" max="2567" width="18.33203125" customWidth="1"/>
    <col min="2818" max="2818" width="11.44140625" customWidth="1"/>
    <col min="2819" max="2819" width="29.88671875" customWidth="1"/>
    <col min="2822" max="2822" width="13.88671875" customWidth="1"/>
    <col min="2823" max="2823" width="18.33203125" customWidth="1"/>
    <col min="3074" max="3074" width="11.44140625" customWidth="1"/>
    <col min="3075" max="3075" width="29.88671875" customWidth="1"/>
    <col min="3078" max="3078" width="13.88671875" customWidth="1"/>
    <col min="3079" max="3079" width="18.33203125" customWidth="1"/>
    <col min="3330" max="3330" width="11.44140625" customWidth="1"/>
    <col min="3331" max="3331" width="29.88671875" customWidth="1"/>
    <col min="3334" max="3334" width="13.88671875" customWidth="1"/>
    <col min="3335" max="3335" width="18.33203125" customWidth="1"/>
    <col min="3586" max="3586" width="11.44140625" customWidth="1"/>
    <col min="3587" max="3587" width="29.88671875" customWidth="1"/>
    <col min="3590" max="3590" width="13.88671875" customWidth="1"/>
    <col min="3591" max="3591" width="18.33203125" customWidth="1"/>
    <col min="3842" max="3842" width="11.44140625" customWidth="1"/>
    <col min="3843" max="3843" width="29.88671875" customWidth="1"/>
    <col min="3846" max="3846" width="13.88671875" customWidth="1"/>
    <col min="3847" max="3847" width="18.33203125" customWidth="1"/>
    <col min="4098" max="4098" width="11.44140625" customWidth="1"/>
    <col min="4099" max="4099" width="29.88671875" customWidth="1"/>
    <col min="4102" max="4102" width="13.88671875" customWidth="1"/>
    <col min="4103" max="4103" width="18.33203125" customWidth="1"/>
    <col min="4354" max="4354" width="11.44140625" customWidth="1"/>
    <col min="4355" max="4355" width="29.88671875" customWidth="1"/>
    <col min="4358" max="4358" width="13.88671875" customWidth="1"/>
    <col min="4359" max="4359" width="18.33203125" customWidth="1"/>
    <col min="4610" max="4610" width="11.44140625" customWidth="1"/>
    <col min="4611" max="4611" width="29.88671875" customWidth="1"/>
    <col min="4614" max="4614" width="13.88671875" customWidth="1"/>
    <col min="4615" max="4615" width="18.33203125" customWidth="1"/>
    <col min="4866" max="4866" width="11.44140625" customWidth="1"/>
    <col min="4867" max="4867" width="29.88671875" customWidth="1"/>
    <col min="4870" max="4870" width="13.88671875" customWidth="1"/>
    <col min="4871" max="4871" width="18.33203125" customWidth="1"/>
    <col min="5122" max="5122" width="11.44140625" customWidth="1"/>
    <col min="5123" max="5123" width="29.88671875" customWidth="1"/>
    <col min="5126" max="5126" width="13.88671875" customWidth="1"/>
    <col min="5127" max="5127" width="18.33203125" customWidth="1"/>
    <col min="5378" max="5378" width="11.44140625" customWidth="1"/>
    <col min="5379" max="5379" width="29.88671875" customWidth="1"/>
    <col min="5382" max="5382" width="13.88671875" customWidth="1"/>
    <col min="5383" max="5383" width="18.33203125" customWidth="1"/>
    <col min="5634" max="5634" width="11.44140625" customWidth="1"/>
    <col min="5635" max="5635" width="29.88671875" customWidth="1"/>
    <col min="5638" max="5638" width="13.88671875" customWidth="1"/>
    <col min="5639" max="5639" width="18.33203125" customWidth="1"/>
    <col min="5890" max="5890" width="11.44140625" customWidth="1"/>
    <col min="5891" max="5891" width="29.88671875" customWidth="1"/>
    <col min="5894" max="5894" width="13.88671875" customWidth="1"/>
    <col min="5895" max="5895" width="18.33203125" customWidth="1"/>
    <col min="6146" max="6146" width="11.44140625" customWidth="1"/>
    <col min="6147" max="6147" width="29.88671875" customWidth="1"/>
    <col min="6150" max="6150" width="13.88671875" customWidth="1"/>
    <col min="6151" max="6151" width="18.33203125" customWidth="1"/>
    <col min="6402" max="6402" width="11.44140625" customWidth="1"/>
    <col min="6403" max="6403" width="29.88671875" customWidth="1"/>
    <col min="6406" max="6406" width="13.88671875" customWidth="1"/>
    <col min="6407" max="6407" width="18.33203125" customWidth="1"/>
    <col min="6658" max="6658" width="11.44140625" customWidth="1"/>
    <col min="6659" max="6659" width="29.88671875" customWidth="1"/>
    <col min="6662" max="6662" width="13.88671875" customWidth="1"/>
    <col min="6663" max="6663" width="18.33203125" customWidth="1"/>
    <col min="6914" max="6914" width="11.44140625" customWidth="1"/>
    <col min="6915" max="6915" width="29.88671875" customWidth="1"/>
    <col min="6918" max="6918" width="13.88671875" customWidth="1"/>
    <col min="6919" max="6919" width="18.33203125" customWidth="1"/>
    <col min="7170" max="7170" width="11.44140625" customWidth="1"/>
    <col min="7171" max="7171" width="29.88671875" customWidth="1"/>
    <col min="7174" max="7174" width="13.88671875" customWidth="1"/>
    <col min="7175" max="7175" width="18.33203125" customWidth="1"/>
    <col min="7426" max="7426" width="11.44140625" customWidth="1"/>
    <col min="7427" max="7427" width="29.88671875" customWidth="1"/>
    <col min="7430" max="7430" width="13.88671875" customWidth="1"/>
    <col min="7431" max="7431" width="18.33203125" customWidth="1"/>
    <col min="7682" max="7682" width="11.44140625" customWidth="1"/>
    <col min="7683" max="7683" width="29.88671875" customWidth="1"/>
    <col min="7686" max="7686" width="13.88671875" customWidth="1"/>
    <col min="7687" max="7687" width="18.33203125" customWidth="1"/>
    <col min="7938" max="7938" width="11.44140625" customWidth="1"/>
    <col min="7939" max="7939" width="29.88671875" customWidth="1"/>
    <col min="7942" max="7942" width="13.88671875" customWidth="1"/>
    <col min="7943" max="7943" width="18.33203125" customWidth="1"/>
    <col min="8194" max="8194" width="11.44140625" customWidth="1"/>
    <col min="8195" max="8195" width="29.88671875" customWidth="1"/>
    <col min="8198" max="8198" width="13.88671875" customWidth="1"/>
    <col min="8199" max="8199" width="18.33203125" customWidth="1"/>
    <col min="8450" max="8450" width="11.44140625" customWidth="1"/>
    <col min="8451" max="8451" width="29.88671875" customWidth="1"/>
    <col min="8454" max="8454" width="13.88671875" customWidth="1"/>
    <col min="8455" max="8455" width="18.33203125" customWidth="1"/>
    <col min="8706" max="8706" width="11.44140625" customWidth="1"/>
    <col min="8707" max="8707" width="29.88671875" customWidth="1"/>
    <col min="8710" max="8710" width="13.88671875" customWidth="1"/>
    <col min="8711" max="8711" width="18.33203125" customWidth="1"/>
    <col min="8962" max="8962" width="11.44140625" customWidth="1"/>
    <col min="8963" max="8963" width="29.88671875" customWidth="1"/>
    <col min="8966" max="8966" width="13.88671875" customWidth="1"/>
    <col min="8967" max="8967" width="18.33203125" customWidth="1"/>
    <col min="9218" max="9218" width="11.44140625" customWidth="1"/>
    <col min="9219" max="9219" width="29.88671875" customWidth="1"/>
    <col min="9222" max="9222" width="13.88671875" customWidth="1"/>
    <col min="9223" max="9223" width="18.33203125" customWidth="1"/>
    <col min="9474" max="9474" width="11.44140625" customWidth="1"/>
    <col min="9475" max="9475" width="29.88671875" customWidth="1"/>
    <col min="9478" max="9478" width="13.88671875" customWidth="1"/>
    <col min="9479" max="9479" width="18.33203125" customWidth="1"/>
    <col min="9730" max="9730" width="11.44140625" customWidth="1"/>
    <col min="9731" max="9731" width="29.88671875" customWidth="1"/>
    <col min="9734" max="9734" width="13.88671875" customWidth="1"/>
    <col min="9735" max="9735" width="18.33203125" customWidth="1"/>
    <col min="9986" max="9986" width="11.44140625" customWidth="1"/>
    <col min="9987" max="9987" width="29.88671875" customWidth="1"/>
    <col min="9990" max="9990" width="13.88671875" customWidth="1"/>
    <col min="9991" max="9991" width="18.33203125" customWidth="1"/>
    <col min="10242" max="10242" width="11.44140625" customWidth="1"/>
    <col min="10243" max="10243" width="29.88671875" customWidth="1"/>
    <col min="10246" max="10246" width="13.88671875" customWidth="1"/>
    <col min="10247" max="10247" width="18.33203125" customWidth="1"/>
    <col min="10498" max="10498" width="11.44140625" customWidth="1"/>
    <col min="10499" max="10499" width="29.88671875" customWidth="1"/>
    <col min="10502" max="10502" width="13.88671875" customWidth="1"/>
    <col min="10503" max="10503" width="18.33203125" customWidth="1"/>
    <col min="10754" max="10754" width="11.44140625" customWidth="1"/>
    <col min="10755" max="10755" width="29.88671875" customWidth="1"/>
    <col min="10758" max="10758" width="13.88671875" customWidth="1"/>
    <col min="10759" max="10759" width="18.33203125" customWidth="1"/>
    <col min="11010" max="11010" width="11.44140625" customWidth="1"/>
    <col min="11011" max="11011" width="29.88671875" customWidth="1"/>
    <col min="11014" max="11014" width="13.88671875" customWidth="1"/>
    <col min="11015" max="11015" width="18.33203125" customWidth="1"/>
    <col min="11266" max="11266" width="11.44140625" customWidth="1"/>
    <col min="11267" max="11267" width="29.88671875" customWidth="1"/>
    <col min="11270" max="11270" width="13.88671875" customWidth="1"/>
    <col min="11271" max="11271" width="18.33203125" customWidth="1"/>
    <col min="11522" max="11522" width="11.44140625" customWidth="1"/>
    <col min="11523" max="11523" width="29.88671875" customWidth="1"/>
    <col min="11526" max="11526" width="13.88671875" customWidth="1"/>
    <col min="11527" max="11527" width="18.33203125" customWidth="1"/>
    <col min="11778" max="11778" width="11.44140625" customWidth="1"/>
    <col min="11779" max="11779" width="29.88671875" customWidth="1"/>
    <col min="11782" max="11782" width="13.88671875" customWidth="1"/>
    <col min="11783" max="11783" width="18.33203125" customWidth="1"/>
    <col min="12034" max="12034" width="11.44140625" customWidth="1"/>
    <col min="12035" max="12035" width="29.88671875" customWidth="1"/>
    <col min="12038" max="12038" width="13.88671875" customWidth="1"/>
    <col min="12039" max="12039" width="18.33203125" customWidth="1"/>
    <col min="12290" max="12290" width="11.44140625" customWidth="1"/>
    <col min="12291" max="12291" width="29.88671875" customWidth="1"/>
    <col min="12294" max="12294" width="13.88671875" customWidth="1"/>
    <col min="12295" max="12295" width="18.33203125" customWidth="1"/>
    <col min="12546" max="12546" width="11.44140625" customWidth="1"/>
    <col min="12547" max="12547" width="29.88671875" customWidth="1"/>
    <col min="12550" max="12550" width="13.88671875" customWidth="1"/>
    <col min="12551" max="12551" width="18.33203125" customWidth="1"/>
    <col min="12802" max="12802" width="11.44140625" customWidth="1"/>
    <col min="12803" max="12803" width="29.88671875" customWidth="1"/>
    <col min="12806" max="12806" width="13.88671875" customWidth="1"/>
    <col min="12807" max="12807" width="18.33203125" customWidth="1"/>
    <col min="13058" max="13058" width="11.44140625" customWidth="1"/>
    <col min="13059" max="13059" width="29.88671875" customWidth="1"/>
    <col min="13062" max="13062" width="13.88671875" customWidth="1"/>
    <col min="13063" max="13063" width="18.33203125" customWidth="1"/>
    <col min="13314" max="13314" width="11.44140625" customWidth="1"/>
    <col min="13315" max="13315" width="29.88671875" customWidth="1"/>
    <col min="13318" max="13318" width="13.88671875" customWidth="1"/>
    <col min="13319" max="13319" width="18.33203125" customWidth="1"/>
    <col min="13570" max="13570" width="11.44140625" customWidth="1"/>
    <col min="13571" max="13571" width="29.88671875" customWidth="1"/>
    <col min="13574" max="13574" width="13.88671875" customWidth="1"/>
    <col min="13575" max="13575" width="18.33203125" customWidth="1"/>
    <col min="13826" max="13826" width="11.44140625" customWidth="1"/>
    <col min="13827" max="13827" width="29.88671875" customWidth="1"/>
    <col min="13830" max="13830" width="13.88671875" customWidth="1"/>
    <col min="13831" max="13831" width="18.33203125" customWidth="1"/>
    <col min="14082" max="14082" width="11.44140625" customWidth="1"/>
    <col min="14083" max="14083" width="29.88671875" customWidth="1"/>
    <col min="14086" max="14086" width="13.88671875" customWidth="1"/>
    <col min="14087" max="14087" width="18.33203125" customWidth="1"/>
    <col min="14338" max="14338" width="11.44140625" customWidth="1"/>
    <col min="14339" max="14339" width="29.88671875" customWidth="1"/>
    <col min="14342" max="14342" width="13.88671875" customWidth="1"/>
    <col min="14343" max="14343" width="18.33203125" customWidth="1"/>
    <col min="14594" max="14594" width="11.44140625" customWidth="1"/>
    <col min="14595" max="14595" width="29.88671875" customWidth="1"/>
    <col min="14598" max="14598" width="13.88671875" customWidth="1"/>
    <col min="14599" max="14599" width="18.33203125" customWidth="1"/>
    <col min="14850" max="14850" width="11.44140625" customWidth="1"/>
    <col min="14851" max="14851" width="29.88671875" customWidth="1"/>
    <col min="14854" max="14854" width="13.88671875" customWidth="1"/>
    <col min="14855" max="14855" width="18.33203125" customWidth="1"/>
    <col min="15106" max="15106" width="11.44140625" customWidth="1"/>
    <col min="15107" max="15107" width="29.88671875" customWidth="1"/>
    <col min="15110" max="15110" width="13.88671875" customWidth="1"/>
    <col min="15111" max="15111" width="18.33203125" customWidth="1"/>
    <col min="15362" max="15362" width="11.44140625" customWidth="1"/>
    <col min="15363" max="15363" width="29.88671875" customWidth="1"/>
    <col min="15366" max="15366" width="13.88671875" customWidth="1"/>
    <col min="15367" max="15367" width="18.33203125" customWidth="1"/>
    <col min="15618" max="15618" width="11.44140625" customWidth="1"/>
    <col min="15619" max="15619" width="29.88671875" customWidth="1"/>
    <col min="15622" max="15622" width="13.88671875" customWidth="1"/>
    <col min="15623" max="15623" width="18.33203125" customWidth="1"/>
    <col min="15874" max="15874" width="11.44140625" customWidth="1"/>
    <col min="15875" max="15875" width="29.88671875" customWidth="1"/>
    <col min="15878" max="15878" width="13.88671875" customWidth="1"/>
    <col min="15879" max="15879" width="18.33203125" customWidth="1"/>
    <col min="16130" max="16130" width="11.44140625" customWidth="1"/>
    <col min="16131" max="16131" width="29.88671875" customWidth="1"/>
    <col min="16134" max="16134" width="13.88671875" customWidth="1"/>
    <col min="16135" max="16135" width="18.33203125" customWidth="1"/>
  </cols>
  <sheetData>
    <row r="3" spans="2:10" x14ac:dyDescent="0.25">
      <c r="B3" s="179" t="s">
        <v>83</v>
      </c>
      <c r="C3" s="179"/>
      <c r="D3" s="179"/>
      <c r="E3" s="179"/>
      <c r="F3" s="179"/>
      <c r="G3" s="179"/>
    </row>
    <row r="4" spans="2:10" ht="13.8" thickBot="1" x14ac:dyDescent="0.3">
      <c r="H4" t="s">
        <v>58</v>
      </c>
    </row>
    <row r="5" spans="2:10" ht="13.8" thickBot="1" x14ac:dyDescent="0.3">
      <c r="B5" t="s">
        <v>59</v>
      </c>
      <c r="C5" s="49">
        <f>'EEE 2025'!F50</f>
        <v>37682.269999999997</v>
      </c>
      <c r="G5" t="s">
        <v>59</v>
      </c>
      <c r="H5" s="49"/>
    </row>
    <row r="6" spans="2:10" x14ac:dyDescent="0.25">
      <c r="B6" t="s">
        <v>60</v>
      </c>
      <c r="C6">
        <v>86</v>
      </c>
      <c r="G6" t="s">
        <v>60</v>
      </c>
    </row>
    <row r="7" spans="2:10" x14ac:dyDescent="0.25">
      <c r="B7" t="s">
        <v>61</v>
      </c>
      <c r="C7" s="87">
        <f>C5/C6</f>
        <v>438.16590000000002</v>
      </c>
      <c r="G7" t="s">
        <v>61</v>
      </c>
      <c r="H7" s="71"/>
    </row>
    <row r="8" spans="2:10" x14ac:dyDescent="0.25">
      <c r="F8" s="90"/>
    </row>
    <row r="9" spans="2:10" x14ac:dyDescent="0.25">
      <c r="B9" t="s">
        <v>62</v>
      </c>
      <c r="C9">
        <v>17</v>
      </c>
      <c r="D9" s="88">
        <f>C7</f>
        <v>438.16590000000002</v>
      </c>
      <c r="E9" s="102">
        <f>C9*D9</f>
        <v>7448.82</v>
      </c>
      <c r="F9" s="101"/>
      <c r="I9" s="71"/>
      <c r="J9" s="71"/>
    </row>
    <row r="10" spans="2:10" x14ac:dyDescent="0.25">
      <c r="B10" t="s">
        <v>63</v>
      </c>
      <c r="C10">
        <v>31</v>
      </c>
      <c r="D10" s="88">
        <f>C7</f>
        <v>438.16590000000002</v>
      </c>
      <c r="E10" s="102">
        <f>C10*D10</f>
        <v>13583.14</v>
      </c>
      <c r="F10" s="101"/>
      <c r="I10" s="71"/>
      <c r="J10" s="71"/>
    </row>
    <row r="11" spans="2:10" x14ac:dyDescent="0.25">
      <c r="B11" t="s">
        <v>64</v>
      </c>
      <c r="C11">
        <v>31</v>
      </c>
      <c r="D11" s="88">
        <f>C7</f>
        <v>438.16590000000002</v>
      </c>
      <c r="E11" s="102">
        <f>C11*D11</f>
        <v>13583.14</v>
      </c>
      <c r="F11" s="101"/>
      <c r="I11" s="71"/>
      <c r="J11" s="71"/>
    </row>
    <row r="12" spans="2:10" x14ac:dyDescent="0.25">
      <c r="B12" t="s">
        <v>65</v>
      </c>
      <c r="C12">
        <v>7</v>
      </c>
      <c r="D12" s="88">
        <f>C7</f>
        <v>438.16590000000002</v>
      </c>
      <c r="E12" s="102">
        <v>3067.17</v>
      </c>
      <c r="F12" s="101"/>
      <c r="I12" s="71"/>
      <c r="J12" s="71"/>
    </row>
    <row r="13" spans="2:10" x14ac:dyDescent="0.25">
      <c r="C13">
        <f>C9+C10+C11+C12</f>
        <v>86</v>
      </c>
      <c r="D13" s="88"/>
      <c r="E13" s="103">
        <f>SUM(E9:E12)</f>
        <v>37682.269999999997</v>
      </c>
      <c r="F13" s="70"/>
      <c r="J13" s="71"/>
    </row>
    <row r="14" spans="2:10" x14ac:dyDescent="0.25">
      <c r="E14" s="71"/>
      <c r="F14" s="71"/>
    </row>
    <row r="15" spans="2:10" x14ac:dyDescent="0.25">
      <c r="C15" s="71"/>
    </row>
    <row r="17" spans="2:9" x14ac:dyDescent="0.25">
      <c r="B17" t="s">
        <v>66</v>
      </c>
      <c r="D17" s="54">
        <f>'EEE 2025'!F34</f>
        <v>73367.16</v>
      </c>
      <c r="I17" s="54"/>
    </row>
    <row r="19" spans="2:9" x14ac:dyDescent="0.25">
      <c r="B19" s="95" t="s">
        <v>56</v>
      </c>
      <c r="C19" s="95"/>
      <c r="D19" s="96">
        <f>D17*0.05</f>
        <v>3668.36</v>
      </c>
      <c r="I19" s="71"/>
    </row>
    <row r="36" spans="3:6" x14ac:dyDescent="0.25">
      <c r="C36" s="71"/>
    </row>
    <row r="38" spans="3:6" x14ac:dyDescent="0.25">
      <c r="D38" s="71"/>
      <c r="E38" s="71"/>
      <c r="F38" s="71"/>
    </row>
    <row r="39" spans="3:6" x14ac:dyDescent="0.25">
      <c r="D39" s="71"/>
      <c r="E39" s="71"/>
      <c r="F39" s="71"/>
    </row>
    <row r="40" spans="3:6" x14ac:dyDescent="0.25">
      <c r="D40" s="71"/>
      <c r="E40" s="71"/>
      <c r="F40" s="71"/>
    </row>
    <row r="41" spans="3:6" x14ac:dyDescent="0.25">
      <c r="D41" s="71"/>
      <c r="E41" s="71"/>
      <c r="F41" s="71"/>
    </row>
    <row r="42" spans="3:6" x14ac:dyDescent="0.25">
      <c r="E42" s="71"/>
      <c r="F42" s="71"/>
    </row>
  </sheetData>
  <mergeCells count="1">
    <mergeCell ref="B3:G3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2"/>
  <sheetViews>
    <sheetView workbookViewId="0">
      <selection activeCell="D17" sqref="D17"/>
    </sheetView>
  </sheetViews>
  <sheetFormatPr defaultColWidth="11.44140625" defaultRowHeight="13.2" x14ac:dyDescent="0.25"/>
  <cols>
    <col min="1" max="1" width="11.44140625" customWidth="1"/>
    <col min="2" max="2" width="29.88671875" customWidth="1"/>
    <col min="5" max="5" width="13.88671875" customWidth="1"/>
    <col min="6" max="6" width="13.109375" customWidth="1"/>
    <col min="7" max="7" width="18.33203125" customWidth="1"/>
    <col min="258" max="258" width="11.44140625" customWidth="1"/>
    <col min="259" max="259" width="29.88671875" customWidth="1"/>
    <col min="262" max="262" width="13.88671875" customWidth="1"/>
    <col min="263" max="263" width="18.33203125" customWidth="1"/>
    <col min="514" max="514" width="11.44140625" customWidth="1"/>
    <col min="515" max="515" width="29.88671875" customWidth="1"/>
    <col min="518" max="518" width="13.88671875" customWidth="1"/>
    <col min="519" max="519" width="18.33203125" customWidth="1"/>
    <col min="770" max="770" width="11.44140625" customWidth="1"/>
    <col min="771" max="771" width="29.88671875" customWidth="1"/>
    <col min="774" max="774" width="13.88671875" customWidth="1"/>
    <col min="775" max="775" width="18.33203125" customWidth="1"/>
    <col min="1026" max="1026" width="11.44140625" customWidth="1"/>
    <col min="1027" max="1027" width="29.88671875" customWidth="1"/>
    <col min="1030" max="1030" width="13.88671875" customWidth="1"/>
    <col min="1031" max="1031" width="18.33203125" customWidth="1"/>
    <col min="1282" max="1282" width="11.44140625" customWidth="1"/>
    <col min="1283" max="1283" width="29.88671875" customWidth="1"/>
    <col min="1286" max="1286" width="13.88671875" customWidth="1"/>
    <col min="1287" max="1287" width="18.33203125" customWidth="1"/>
    <col min="1538" max="1538" width="11.44140625" customWidth="1"/>
    <col min="1539" max="1539" width="29.88671875" customWidth="1"/>
    <col min="1542" max="1542" width="13.88671875" customWidth="1"/>
    <col min="1543" max="1543" width="18.33203125" customWidth="1"/>
    <col min="1794" max="1794" width="11.44140625" customWidth="1"/>
    <col min="1795" max="1795" width="29.88671875" customWidth="1"/>
    <col min="1798" max="1798" width="13.88671875" customWidth="1"/>
    <col min="1799" max="1799" width="18.33203125" customWidth="1"/>
    <col min="2050" max="2050" width="11.44140625" customWidth="1"/>
    <col min="2051" max="2051" width="29.88671875" customWidth="1"/>
    <col min="2054" max="2054" width="13.88671875" customWidth="1"/>
    <col min="2055" max="2055" width="18.33203125" customWidth="1"/>
    <col min="2306" max="2306" width="11.44140625" customWidth="1"/>
    <col min="2307" max="2307" width="29.88671875" customWidth="1"/>
    <col min="2310" max="2310" width="13.88671875" customWidth="1"/>
    <col min="2311" max="2311" width="18.33203125" customWidth="1"/>
    <col min="2562" max="2562" width="11.44140625" customWidth="1"/>
    <col min="2563" max="2563" width="29.88671875" customWidth="1"/>
    <col min="2566" max="2566" width="13.88671875" customWidth="1"/>
    <col min="2567" max="2567" width="18.33203125" customWidth="1"/>
    <col min="2818" max="2818" width="11.44140625" customWidth="1"/>
    <col min="2819" max="2819" width="29.88671875" customWidth="1"/>
    <col min="2822" max="2822" width="13.88671875" customWidth="1"/>
    <col min="2823" max="2823" width="18.33203125" customWidth="1"/>
    <col min="3074" max="3074" width="11.44140625" customWidth="1"/>
    <col min="3075" max="3075" width="29.88671875" customWidth="1"/>
    <col min="3078" max="3078" width="13.88671875" customWidth="1"/>
    <col min="3079" max="3079" width="18.33203125" customWidth="1"/>
    <col min="3330" max="3330" width="11.44140625" customWidth="1"/>
    <col min="3331" max="3331" width="29.88671875" customWidth="1"/>
    <col min="3334" max="3334" width="13.88671875" customWidth="1"/>
    <col min="3335" max="3335" width="18.33203125" customWidth="1"/>
    <col min="3586" max="3586" width="11.44140625" customWidth="1"/>
    <col min="3587" max="3587" width="29.88671875" customWidth="1"/>
    <col min="3590" max="3590" width="13.88671875" customWidth="1"/>
    <col min="3591" max="3591" width="18.33203125" customWidth="1"/>
    <col min="3842" max="3842" width="11.44140625" customWidth="1"/>
    <col min="3843" max="3843" width="29.88671875" customWidth="1"/>
    <col min="3846" max="3846" width="13.88671875" customWidth="1"/>
    <col min="3847" max="3847" width="18.33203125" customWidth="1"/>
    <col min="4098" max="4098" width="11.44140625" customWidth="1"/>
    <col min="4099" max="4099" width="29.88671875" customWidth="1"/>
    <col min="4102" max="4102" width="13.88671875" customWidth="1"/>
    <col min="4103" max="4103" width="18.33203125" customWidth="1"/>
    <col min="4354" max="4354" width="11.44140625" customWidth="1"/>
    <col min="4355" max="4355" width="29.88671875" customWidth="1"/>
    <col min="4358" max="4358" width="13.88671875" customWidth="1"/>
    <col min="4359" max="4359" width="18.33203125" customWidth="1"/>
    <col min="4610" max="4610" width="11.44140625" customWidth="1"/>
    <col min="4611" max="4611" width="29.88671875" customWidth="1"/>
    <col min="4614" max="4614" width="13.88671875" customWidth="1"/>
    <col min="4615" max="4615" width="18.33203125" customWidth="1"/>
    <col min="4866" max="4866" width="11.44140625" customWidth="1"/>
    <col min="4867" max="4867" width="29.88671875" customWidth="1"/>
    <col min="4870" max="4870" width="13.88671875" customWidth="1"/>
    <col min="4871" max="4871" width="18.33203125" customWidth="1"/>
    <col min="5122" max="5122" width="11.44140625" customWidth="1"/>
    <col min="5123" max="5123" width="29.88671875" customWidth="1"/>
    <col min="5126" max="5126" width="13.88671875" customWidth="1"/>
    <col min="5127" max="5127" width="18.33203125" customWidth="1"/>
    <col min="5378" max="5378" width="11.44140625" customWidth="1"/>
    <col min="5379" max="5379" width="29.88671875" customWidth="1"/>
    <col min="5382" max="5382" width="13.88671875" customWidth="1"/>
    <col min="5383" max="5383" width="18.33203125" customWidth="1"/>
    <col min="5634" max="5634" width="11.44140625" customWidth="1"/>
    <col min="5635" max="5635" width="29.88671875" customWidth="1"/>
    <col min="5638" max="5638" width="13.88671875" customWidth="1"/>
    <col min="5639" max="5639" width="18.33203125" customWidth="1"/>
    <col min="5890" max="5890" width="11.44140625" customWidth="1"/>
    <col min="5891" max="5891" width="29.88671875" customWidth="1"/>
    <col min="5894" max="5894" width="13.88671875" customWidth="1"/>
    <col min="5895" max="5895" width="18.33203125" customWidth="1"/>
    <col min="6146" max="6146" width="11.44140625" customWidth="1"/>
    <col min="6147" max="6147" width="29.88671875" customWidth="1"/>
    <col min="6150" max="6150" width="13.88671875" customWidth="1"/>
    <col min="6151" max="6151" width="18.33203125" customWidth="1"/>
    <col min="6402" max="6402" width="11.44140625" customWidth="1"/>
    <col min="6403" max="6403" width="29.88671875" customWidth="1"/>
    <col min="6406" max="6406" width="13.88671875" customWidth="1"/>
    <col min="6407" max="6407" width="18.33203125" customWidth="1"/>
    <col min="6658" max="6658" width="11.44140625" customWidth="1"/>
    <col min="6659" max="6659" width="29.88671875" customWidth="1"/>
    <col min="6662" max="6662" width="13.88671875" customWidth="1"/>
    <col min="6663" max="6663" width="18.33203125" customWidth="1"/>
    <col min="6914" max="6914" width="11.44140625" customWidth="1"/>
    <col min="6915" max="6915" width="29.88671875" customWidth="1"/>
    <col min="6918" max="6918" width="13.88671875" customWidth="1"/>
    <col min="6919" max="6919" width="18.33203125" customWidth="1"/>
    <col min="7170" max="7170" width="11.44140625" customWidth="1"/>
    <col min="7171" max="7171" width="29.88671875" customWidth="1"/>
    <col min="7174" max="7174" width="13.88671875" customWidth="1"/>
    <col min="7175" max="7175" width="18.33203125" customWidth="1"/>
    <col min="7426" max="7426" width="11.44140625" customWidth="1"/>
    <col min="7427" max="7427" width="29.88671875" customWidth="1"/>
    <col min="7430" max="7430" width="13.88671875" customWidth="1"/>
    <col min="7431" max="7431" width="18.33203125" customWidth="1"/>
    <col min="7682" max="7682" width="11.44140625" customWidth="1"/>
    <col min="7683" max="7683" width="29.88671875" customWidth="1"/>
    <col min="7686" max="7686" width="13.88671875" customWidth="1"/>
    <col min="7687" max="7687" width="18.33203125" customWidth="1"/>
    <col min="7938" max="7938" width="11.44140625" customWidth="1"/>
    <col min="7939" max="7939" width="29.88671875" customWidth="1"/>
    <col min="7942" max="7942" width="13.88671875" customWidth="1"/>
    <col min="7943" max="7943" width="18.33203125" customWidth="1"/>
    <col min="8194" max="8194" width="11.44140625" customWidth="1"/>
    <col min="8195" max="8195" width="29.88671875" customWidth="1"/>
    <col min="8198" max="8198" width="13.88671875" customWidth="1"/>
    <col min="8199" max="8199" width="18.33203125" customWidth="1"/>
    <col min="8450" max="8450" width="11.44140625" customWidth="1"/>
    <col min="8451" max="8451" width="29.88671875" customWidth="1"/>
    <col min="8454" max="8454" width="13.88671875" customWidth="1"/>
    <col min="8455" max="8455" width="18.33203125" customWidth="1"/>
    <col min="8706" max="8706" width="11.44140625" customWidth="1"/>
    <col min="8707" max="8707" width="29.88671875" customWidth="1"/>
    <col min="8710" max="8710" width="13.88671875" customWidth="1"/>
    <col min="8711" max="8711" width="18.33203125" customWidth="1"/>
    <col min="8962" max="8962" width="11.44140625" customWidth="1"/>
    <col min="8963" max="8963" width="29.88671875" customWidth="1"/>
    <col min="8966" max="8966" width="13.88671875" customWidth="1"/>
    <col min="8967" max="8967" width="18.33203125" customWidth="1"/>
    <col min="9218" max="9218" width="11.44140625" customWidth="1"/>
    <col min="9219" max="9219" width="29.88671875" customWidth="1"/>
    <col min="9222" max="9222" width="13.88671875" customWidth="1"/>
    <col min="9223" max="9223" width="18.33203125" customWidth="1"/>
    <col min="9474" max="9474" width="11.44140625" customWidth="1"/>
    <col min="9475" max="9475" width="29.88671875" customWidth="1"/>
    <col min="9478" max="9478" width="13.88671875" customWidth="1"/>
    <col min="9479" max="9479" width="18.33203125" customWidth="1"/>
    <col min="9730" max="9730" width="11.44140625" customWidth="1"/>
    <col min="9731" max="9731" width="29.88671875" customWidth="1"/>
    <col min="9734" max="9734" width="13.88671875" customWidth="1"/>
    <col min="9735" max="9735" width="18.33203125" customWidth="1"/>
    <col min="9986" max="9986" width="11.44140625" customWidth="1"/>
    <col min="9987" max="9987" width="29.88671875" customWidth="1"/>
    <col min="9990" max="9990" width="13.88671875" customWidth="1"/>
    <col min="9991" max="9991" width="18.33203125" customWidth="1"/>
    <col min="10242" max="10242" width="11.44140625" customWidth="1"/>
    <col min="10243" max="10243" width="29.88671875" customWidth="1"/>
    <col min="10246" max="10246" width="13.88671875" customWidth="1"/>
    <col min="10247" max="10247" width="18.33203125" customWidth="1"/>
    <col min="10498" max="10498" width="11.44140625" customWidth="1"/>
    <col min="10499" max="10499" width="29.88671875" customWidth="1"/>
    <col min="10502" max="10502" width="13.88671875" customWidth="1"/>
    <col min="10503" max="10503" width="18.33203125" customWidth="1"/>
    <col min="10754" max="10754" width="11.44140625" customWidth="1"/>
    <col min="10755" max="10755" width="29.88671875" customWidth="1"/>
    <col min="10758" max="10758" width="13.88671875" customWidth="1"/>
    <col min="10759" max="10759" width="18.33203125" customWidth="1"/>
    <col min="11010" max="11010" width="11.44140625" customWidth="1"/>
    <col min="11011" max="11011" width="29.88671875" customWidth="1"/>
    <col min="11014" max="11014" width="13.88671875" customWidth="1"/>
    <col min="11015" max="11015" width="18.33203125" customWidth="1"/>
    <col min="11266" max="11266" width="11.44140625" customWidth="1"/>
    <col min="11267" max="11267" width="29.88671875" customWidth="1"/>
    <col min="11270" max="11270" width="13.88671875" customWidth="1"/>
    <col min="11271" max="11271" width="18.33203125" customWidth="1"/>
    <col min="11522" max="11522" width="11.44140625" customWidth="1"/>
    <col min="11523" max="11523" width="29.88671875" customWidth="1"/>
    <col min="11526" max="11526" width="13.88671875" customWidth="1"/>
    <col min="11527" max="11527" width="18.33203125" customWidth="1"/>
    <col min="11778" max="11778" width="11.44140625" customWidth="1"/>
    <col min="11779" max="11779" width="29.88671875" customWidth="1"/>
    <col min="11782" max="11782" width="13.88671875" customWidth="1"/>
    <col min="11783" max="11783" width="18.33203125" customWidth="1"/>
    <col min="12034" max="12034" width="11.44140625" customWidth="1"/>
    <col min="12035" max="12035" width="29.88671875" customWidth="1"/>
    <col min="12038" max="12038" width="13.88671875" customWidth="1"/>
    <col min="12039" max="12039" width="18.33203125" customWidth="1"/>
    <col min="12290" max="12290" width="11.44140625" customWidth="1"/>
    <col min="12291" max="12291" width="29.88671875" customWidth="1"/>
    <col min="12294" max="12294" width="13.88671875" customWidth="1"/>
    <col min="12295" max="12295" width="18.33203125" customWidth="1"/>
    <col min="12546" max="12546" width="11.44140625" customWidth="1"/>
    <col min="12547" max="12547" width="29.88671875" customWidth="1"/>
    <col min="12550" max="12550" width="13.88671875" customWidth="1"/>
    <col min="12551" max="12551" width="18.33203125" customWidth="1"/>
    <col min="12802" max="12802" width="11.44140625" customWidth="1"/>
    <col min="12803" max="12803" width="29.88671875" customWidth="1"/>
    <col min="12806" max="12806" width="13.88671875" customWidth="1"/>
    <col min="12807" max="12807" width="18.33203125" customWidth="1"/>
    <col min="13058" max="13058" width="11.44140625" customWidth="1"/>
    <col min="13059" max="13059" width="29.88671875" customWidth="1"/>
    <col min="13062" max="13062" width="13.88671875" customWidth="1"/>
    <col min="13063" max="13063" width="18.33203125" customWidth="1"/>
    <col min="13314" max="13314" width="11.44140625" customWidth="1"/>
    <col min="13315" max="13315" width="29.88671875" customWidth="1"/>
    <col min="13318" max="13318" width="13.88671875" customWidth="1"/>
    <col min="13319" max="13319" width="18.33203125" customWidth="1"/>
    <col min="13570" max="13570" width="11.44140625" customWidth="1"/>
    <col min="13571" max="13571" width="29.88671875" customWidth="1"/>
    <col min="13574" max="13574" width="13.88671875" customWidth="1"/>
    <col min="13575" max="13575" width="18.33203125" customWidth="1"/>
    <col min="13826" max="13826" width="11.44140625" customWidth="1"/>
    <col min="13827" max="13827" width="29.88671875" customWidth="1"/>
    <col min="13830" max="13830" width="13.88671875" customWidth="1"/>
    <col min="13831" max="13831" width="18.33203125" customWidth="1"/>
    <col min="14082" max="14082" width="11.44140625" customWidth="1"/>
    <col min="14083" max="14083" width="29.88671875" customWidth="1"/>
    <col min="14086" max="14086" width="13.88671875" customWidth="1"/>
    <col min="14087" max="14087" width="18.33203125" customWidth="1"/>
    <col min="14338" max="14338" width="11.44140625" customWidth="1"/>
    <col min="14339" max="14339" width="29.88671875" customWidth="1"/>
    <col min="14342" max="14342" width="13.88671875" customWidth="1"/>
    <col min="14343" max="14343" width="18.33203125" customWidth="1"/>
    <col min="14594" max="14594" width="11.44140625" customWidth="1"/>
    <col min="14595" max="14595" width="29.88671875" customWidth="1"/>
    <col min="14598" max="14598" width="13.88671875" customWidth="1"/>
    <col min="14599" max="14599" width="18.33203125" customWidth="1"/>
    <col min="14850" max="14850" width="11.44140625" customWidth="1"/>
    <col min="14851" max="14851" width="29.88671875" customWidth="1"/>
    <col min="14854" max="14854" width="13.88671875" customWidth="1"/>
    <col min="14855" max="14855" width="18.33203125" customWidth="1"/>
    <col min="15106" max="15106" width="11.44140625" customWidth="1"/>
    <col min="15107" max="15107" width="29.88671875" customWidth="1"/>
    <col min="15110" max="15110" width="13.88671875" customWidth="1"/>
    <col min="15111" max="15111" width="18.33203125" customWidth="1"/>
    <col min="15362" max="15362" width="11.44140625" customWidth="1"/>
    <col min="15363" max="15363" width="29.88671875" customWidth="1"/>
    <col min="15366" max="15366" width="13.88671875" customWidth="1"/>
    <col min="15367" max="15367" width="18.33203125" customWidth="1"/>
    <col min="15618" max="15618" width="11.44140625" customWidth="1"/>
    <col min="15619" max="15619" width="29.88671875" customWidth="1"/>
    <col min="15622" max="15622" width="13.88671875" customWidth="1"/>
    <col min="15623" max="15623" width="18.33203125" customWidth="1"/>
    <col min="15874" max="15874" width="11.44140625" customWidth="1"/>
    <col min="15875" max="15875" width="29.88671875" customWidth="1"/>
    <col min="15878" max="15878" width="13.88671875" customWidth="1"/>
    <col min="15879" max="15879" width="18.33203125" customWidth="1"/>
    <col min="16130" max="16130" width="11.44140625" customWidth="1"/>
    <col min="16131" max="16131" width="29.88671875" customWidth="1"/>
    <col min="16134" max="16134" width="13.88671875" customWidth="1"/>
    <col min="16135" max="16135" width="18.33203125" customWidth="1"/>
  </cols>
  <sheetData>
    <row r="3" spans="2:10" x14ac:dyDescent="0.25">
      <c r="B3" s="179" t="s">
        <v>84</v>
      </c>
      <c r="C3" s="179"/>
      <c r="D3" s="179"/>
      <c r="E3" s="179"/>
      <c r="F3" s="179"/>
      <c r="G3" s="179"/>
    </row>
    <row r="4" spans="2:10" ht="13.8" thickBot="1" x14ac:dyDescent="0.3">
      <c r="H4" t="s">
        <v>58</v>
      </c>
    </row>
    <row r="5" spans="2:10" ht="13.8" thickBot="1" x14ac:dyDescent="0.3">
      <c r="B5" t="s">
        <v>59</v>
      </c>
      <c r="C5" s="49">
        <f>'EEE 2026'!F50</f>
        <v>39496.199999999997</v>
      </c>
      <c r="G5" t="s">
        <v>59</v>
      </c>
      <c r="H5" s="49"/>
    </row>
    <row r="6" spans="2:10" x14ac:dyDescent="0.25">
      <c r="B6" t="s">
        <v>60</v>
      </c>
      <c r="C6">
        <v>86</v>
      </c>
      <c r="G6" t="s">
        <v>60</v>
      </c>
    </row>
    <row r="7" spans="2:10" x14ac:dyDescent="0.25">
      <c r="B7" t="s">
        <v>61</v>
      </c>
      <c r="C7" s="87">
        <f>C5/C6</f>
        <v>459.25810000000001</v>
      </c>
      <c r="G7" t="s">
        <v>61</v>
      </c>
      <c r="H7" s="71"/>
    </row>
    <row r="8" spans="2:10" x14ac:dyDescent="0.25">
      <c r="F8" s="90"/>
    </row>
    <row r="9" spans="2:10" x14ac:dyDescent="0.25">
      <c r="B9" t="s">
        <v>62</v>
      </c>
      <c r="C9">
        <v>18</v>
      </c>
      <c r="D9" s="88">
        <f>C7</f>
        <v>459.25810000000001</v>
      </c>
      <c r="E9" s="102">
        <f>C9*D9</f>
        <v>8266.65</v>
      </c>
      <c r="F9" s="101"/>
      <c r="I9" s="71"/>
      <c r="J9" s="71"/>
    </row>
    <row r="10" spans="2:10" x14ac:dyDescent="0.25">
      <c r="B10" t="s">
        <v>63</v>
      </c>
      <c r="C10">
        <v>31</v>
      </c>
      <c r="D10" s="88">
        <f>C7</f>
        <v>459.25810000000001</v>
      </c>
      <c r="E10" s="102">
        <f>C10*D10</f>
        <v>14237</v>
      </c>
      <c r="F10" s="101"/>
      <c r="I10" s="71"/>
      <c r="J10" s="71"/>
    </row>
    <row r="11" spans="2:10" x14ac:dyDescent="0.25">
      <c r="B11" t="s">
        <v>64</v>
      </c>
      <c r="C11">
        <v>31</v>
      </c>
      <c r="D11" s="88">
        <f>C7</f>
        <v>459.25810000000001</v>
      </c>
      <c r="E11" s="102">
        <f>C11*D11</f>
        <v>14237</v>
      </c>
      <c r="F11" s="101"/>
      <c r="I11" s="71"/>
      <c r="J11" s="71"/>
    </row>
    <row r="12" spans="2:10" x14ac:dyDescent="0.25">
      <c r="B12" t="s">
        <v>65</v>
      </c>
      <c r="C12">
        <v>6</v>
      </c>
      <c r="D12" s="88">
        <f>C7</f>
        <v>459.25810000000001</v>
      </c>
      <c r="E12" s="104">
        <v>2754.7</v>
      </c>
      <c r="F12" s="101"/>
      <c r="I12" s="71"/>
      <c r="J12" s="71"/>
    </row>
    <row r="13" spans="2:10" x14ac:dyDescent="0.25">
      <c r="C13">
        <f>C9+C10+C11+C12</f>
        <v>86</v>
      </c>
      <c r="D13" s="88"/>
      <c r="E13" s="103">
        <f>SUM(E9:E12)</f>
        <v>39495.35</v>
      </c>
      <c r="F13" s="70"/>
      <c r="J13" s="71"/>
    </row>
    <row r="14" spans="2:10" x14ac:dyDescent="0.25">
      <c r="E14" s="71"/>
      <c r="F14" s="71"/>
    </row>
    <row r="15" spans="2:10" x14ac:dyDescent="0.25">
      <c r="C15" s="71"/>
    </row>
    <row r="17" spans="2:9" x14ac:dyDescent="0.25">
      <c r="B17" t="s">
        <v>66</v>
      </c>
      <c r="D17" s="54">
        <f>'EEE 2026'!F34</f>
        <v>74999.11</v>
      </c>
      <c r="I17" s="54"/>
    </row>
    <row r="19" spans="2:9" x14ac:dyDescent="0.25">
      <c r="B19" s="95" t="s">
        <v>56</v>
      </c>
      <c r="C19" s="95"/>
      <c r="D19" s="96">
        <f>D17*0.05</f>
        <v>3749.96</v>
      </c>
      <c r="I19" s="71"/>
    </row>
    <row r="36" spans="3:6" x14ac:dyDescent="0.25">
      <c r="C36" s="71"/>
    </row>
    <row r="38" spans="3:6" x14ac:dyDescent="0.25">
      <c r="D38" s="71"/>
      <c r="E38" s="71"/>
      <c r="F38" s="71"/>
    </row>
    <row r="39" spans="3:6" x14ac:dyDescent="0.25">
      <c r="D39" s="71"/>
      <c r="E39" s="71"/>
      <c r="F39" s="71"/>
    </row>
    <row r="40" spans="3:6" x14ac:dyDescent="0.25">
      <c r="D40" s="71"/>
      <c r="E40" s="71"/>
      <c r="F40" s="71"/>
    </row>
    <row r="41" spans="3:6" x14ac:dyDescent="0.25">
      <c r="D41" s="71"/>
      <c r="E41" s="71"/>
      <c r="F41" s="71"/>
    </row>
    <row r="42" spans="3:6" x14ac:dyDescent="0.25">
      <c r="E42" s="71"/>
      <c r="F42" s="71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2"/>
  <sheetViews>
    <sheetView workbookViewId="0">
      <selection activeCell="D18" sqref="D18"/>
    </sheetView>
  </sheetViews>
  <sheetFormatPr defaultColWidth="11.44140625" defaultRowHeight="13.2" x14ac:dyDescent="0.25"/>
  <cols>
    <col min="1" max="1" width="11.44140625" customWidth="1"/>
    <col min="2" max="2" width="29.88671875" customWidth="1"/>
    <col min="5" max="5" width="13.88671875" customWidth="1"/>
    <col min="6" max="6" width="13.109375" customWidth="1"/>
    <col min="7" max="7" width="18.33203125" customWidth="1"/>
    <col min="258" max="258" width="11.44140625" customWidth="1"/>
    <col min="259" max="259" width="29.88671875" customWidth="1"/>
    <col min="262" max="262" width="13.88671875" customWidth="1"/>
    <col min="263" max="263" width="18.33203125" customWidth="1"/>
    <col min="514" max="514" width="11.44140625" customWidth="1"/>
    <col min="515" max="515" width="29.88671875" customWidth="1"/>
    <col min="518" max="518" width="13.88671875" customWidth="1"/>
    <col min="519" max="519" width="18.33203125" customWidth="1"/>
    <col min="770" max="770" width="11.44140625" customWidth="1"/>
    <col min="771" max="771" width="29.88671875" customWidth="1"/>
    <col min="774" max="774" width="13.88671875" customWidth="1"/>
    <col min="775" max="775" width="18.33203125" customWidth="1"/>
    <col min="1026" max="1026" width="11.44140625" customWidth="1"/>
    <col min="1027" max="1027" width="29.88671875" customWidth="1"/>
    <col min="1030" max="1030" width="13.88671875" customWidth="1"/>
    <col min="1031" max="1031" width="18.33203125" customWidth="1"/>
    <col min="1282" max="1282" width="11.44140625" customWidth="1"/>
    <col min="1283" max="1283" width="29.88671875" customWidth="1"/>
    <col min="1286" max="1286" width="13.88671875" customWidth="1"/>
    <col min="1287" max="1287" width="18.33203125" customWidth="1"/>
    <col min="1538" max="1538" width="11.44140625" customWidth="1"/>
    <col min="1539" max="1539" width="29.88671875" customWidth="1"/>
    <col min="1542" max="1542" width="13.88671875" customWidth="1"/>
    <col min="1543" max="1543" width="18.33203125" customWidth="1"/>
    <col min="1794" max="1794" width="11.44140625" customWidth="1"/>
    <col min="1795" max="1795" width="29.88671875" customWidth="1"/>
    <col min="1798" max="1798" width="13.88671875" customWidth="1"/>
    <col min="1799" max="1799" width="18.33203125" customWidth="1"/>
    <col min="2050" max="2050" width="11.44140625" customWidth="1"/>
    <col min="2051" max="2051" width="29.88671875" customWidth="1"/>
    <col min="2054" max="2054" width="13.88671875" customWidth="1"/>
    <col min="2055" max="2055" width="18.33203125" customWidth="1"/>
    <col min="2306" max="2306" width="11.44140625" customWidth="1"/>
    <col min="2307" max="2307" width="29.88671875" customWidth="1"/>
    <col min="2310" max="2310" width="13.88671875" customWidth="1"/>
    <col min="2311" max="2311" width="18.33203125" customWidth="1"/>
    <col min="2562" max="2562" width="11.44140625" customWidth="1"/>
    <col min="2563" max="2563" width="29.88671875" customWidth="1"/>
    <col min="2566" max="2566" width="13.88671875" customWidth="1"/>
    <col min="2567" max="2567" width="18.33203125" customWidth="1"/>
    <col min="2818" max="2818" width="11.44140625" customWidth="1"/>
    <col min="2819" max="2819" width="29.88671875" customWidth="1"/>
    <col min="2822" max="2822" width="13.88671875" customWidth="1"/>
    <col min="2823" max="2823" width="18.33203125" customWidth="1"/>
    <col min="3074" max="3074" width="11.44140625" customWidth="1"/>
    <col min="3075" max="3075" width="29.88671875" customWidth="1"/>
    <col min="3078" max="3078" width="13.88671875" customWidth="1"/>
    <col min="3079" max="3079" width="18.33203125" customWidth="1"/>
    <col min="3330" max="3330" width="11.44140625" customWidth="1"/>
    <col min="3331" max="3331" width="29.88671875" customWidth="1"/>
    <col min="3334" max="3334" width="13.88671875" customWidth="1"/>
    <col min="3335" max="3335" width="18.33203125" customWidth="1"/>
    <col min="3586" max="3586" width="11.44140625" customWidth="1"/>
    <col min="3587" max="3587" width="29.88671875" customWidth="1"/>
    <col min="3590" max="3590" width="13.88671875" customWidth="1"/>
    <col min="3591" max="3591" width="18.33203125" customWidth="1"/>
    <col min="3842" max="3842" width="11.44140625" customWidth="1"/>
    <col min="3843" max="3843" width="29.88671875" customWidth="1"/>
    <col min="3846" max="3846" width="13.88671875" customWidth="1"/>
    <col min="3847" max="3847" width="18.33203125" customWidth="1"/>
    <col min="4098" max="4098" width="11.44140625" customWidth="1"/>
    <col min="4099" max="4099" width="29.88671875" customWidth="1"/>
    <col min="4102" max="4102" width="13.88671875" customWidth="1"/>
    <col min="4103" max="4103" width="18.33203125" customWidth="1"/>
    <col min="4354" max="4354" width="11.44140625" customWidth="1"/>
    <col min="4355" max="4355" width="29.88671875" customWidth="1"/>
    <col min="4358" max="4358" width="13.88671875" customWidth="1"/>
    <col min="4359" max="4359" width="18.33203125" customWidth="1"/>
    <col min="4610" max="4610" width="11.44140625" customWidth="1"/>
    <col min="4611" max="4611" width="29.88671875" customWidth="1"/>
    <col min="4614" max="4614" width="13.88671875" customWidth="1"/>
    <col min="4615" max="4615" width="18.33203125" customWidth="1"/>
    <col min="4866" max="4866" width="11.44140625" customWidth="1"/>
    <col min="4867" max="4867" width="29.88671875" customWidth="1"/>
    <col min="4870" max="4870" width="13.88671875" customWidth="1"/>
    <col min="4871" max="4871" width="18.33203125" customWidth="1"/>
    <col min="5122" max="5122" width="11.44140625" customWidth="1"/>
    <col min="5123" max="5123" width="29.88671875" customWidth="1"/>
    <col min="5126" max="5126" width="13.88671875" customWidth="1"/>
    <col min="5127" max="5127" width="18.33203125" customWidth="1"/>
    <col min="5378" max="5378" width="11.44140625" customWidth="1"/>
    <col min="5379" max="5379" width="29.88671875" customWidth="1"/>
    <col min="5382" max="5382" width="13.88671875" customWidth="1"/>
    <col min="5383" max="5383" width="18.33203125" customWidth="1"/>
    <col min="5634" max="5634" width="11.44140625" customWidth="1"/>
    <col min="5635" max="5635" width="29.88671875" customWidth="1"/>
    <col min="5638" max="5638" width="13.88671875" customWidth="1"/>
    <col min="5639" max="5639" width="18.33203125" customWidth="1"/>
    <col min="5890" max="5890" width="11.44140625" customWidth="1"/>
    <col min="5891" max="5891" width="29.88671875" customWidth="1"/>
    <col min="5894" max="5894" width="13.88671875" customWidth="1"/>
    <col min="5895" max="5895" width="18.33203125" customWidth="1"/>
    <col min="6146" max="6146" width="11.44140625" customWidth="1"/>
    <col min="6147" max="6147" width="29.88671875" customWidth="1"/>
    <col min="6150" max="6150" width="13.88671875" customWidth="1"/>
    <col min="6151" max="6151" width="18.33203125" customWidth="1"/>
    <col min="6402" max="6402" width="11.44140625" customWidth="1"/>
    <col min="6403" max="6403" width="29.88671875" customWidth="1"/>
    <col min="6406" max="6406" width="13.88671875" customWidth="1"/>
    <col min="6407" max="6407" width="18.33203125" customWidth="1"/>
    <col min="6658" max="6658" width="11.44140625" customWidth="1"/>
    <col min="6659" max="6659" width="29.88671875" customWidth="1"/>
    <col min="6662" max="6662" width="13.88671875" customWidth="1"/>
    <col min="6663" max="6663" width="18.33203125" customWidth="1"/>
    <col min="6914" max="6914" width="11.44140625" customWidth="1"/>
    <col min="6915" max="6915" width="29.88671875" customWidth="1"/>
    <col min="6918" max="6918" width="13.88671875" customWidth="1"/>
    <col min="6919" max="6919" width="18.33203125" customWidth="1"/>
    <col min="7170" max="7170" width="11.44140625" customWidth="1"/>
    <col min="7171" max="7171" width="29.88671875" customWidth="1"/>
    <col min="7174" max="7174" width="13.88671875" customWidth="1"/>
    <col min="7175" max="7175" width="18.33203125" customWidth="1"/>
    <col min="7426" max="7426" width="11.44140625" customWidth="1"/>
    <col min="7427" max="7427" width="29.88671875" customWidth="1"/>
    <col min="7430" max="7430" width="13.88671875" customWidth="1"/>
    <col min="7431" max="7431" width="18.33203125" customWidth="1"/>
    <col min="7682" max="7682" width="11.44140625" customWidth="1"/>
    <col min="7683" max="7683" width="29.88671875" customWidth="1"/>
    <col min="7686" max="7686" width="13.88671875" customWidth="1"/>
    <col min="7687" max="7687" width="18.33203125" customWidth="1"/>
    <col min="7938" max="7938" width="11.44140625" customWidth="1"/>
    <col min="7939" max="7939" width="29.88671875" customWidth="1"/>
    <col min="7942" max="7942" width="13.88671875" customWidth="1"/>
    <col min="7943" max="7943" width="18.33203125" customWidth="1"/>
    <col min="8194" max="8194" width="11.44140625" customWidth="1"/>
    <col min="8195" max="8195" width="29.88671875" customWidth="1"/>
    <col min="8198" max="8198" width="13.88671875" customWidth="1"/>
    <col min="8199" max="8199" width="18.33203125" customWidth="1"/>
    <col min="8450" max="8450" width="11.44140625" customWidth="1"/>
    <col min="8451" max="8451" width="29.88671875" customWidth="1"/>
    <col min="8454" max="8454" width="13.88671875" customWidth="1"/>
    <col min="8455" max="8455" width="18.33203125" customWidth="1"/>
    <col min="8706" max="8706" width="11.44140625" customWidth="1"/>
    <col min="8707" max="8707" width="29.88671875" customWidth="1"/>
    <col min="8710" max="8710" width="13.88671875" customWidth="1"/>
    <col min="8711" max="8711" width="18.33203125" customWidth="1"/>
    <col min="8962" max="8962" width="11.44140625" customWidth="1"/>
    <col min="8963" max="8963" width="29.88671875" customWidth="1"/>
    <col min="8966" max="8966" width="13.88671875" customWidth="1"/>
    <col min="8967" max="8967" width="18.33203125" customWidth="1"/>
    <col min="9218" max="9218" width="11.44140625" customWidth="1"/>
    <col min="9219" max="9219" width="29.88671875" customWidth="1"/>
    <col min="9222" max="9222" width="13.88671875" customWidth="1"/>
    <col min="9223" max="9223" width="18.33203125" customWidth="1"/>
    <col min="9474" max="9474" width="11.44140625" customWidth="1"/>
    <col min="9475" max="9475" width="29.88671875" customWidth="1"/>
    <col min="9478" max="9478" width="13.88671875" customWidth="1"/>
    <col min="9479" max="9479" width="18.33203125" customWidth="1"/>
    <col min="9730" max="9730" width="11.44140625" customWidth="1"/>
    <col min="9731" max="9731" width="29.88671875" customWidth="1"/>
    <col min="9734" max="9734" width="13.88671875" customWidth="1"/>
    <col min="9735" max="9735" width="18.33203125" customWidth="1"/>
    <col min="9986" max="9986" width="11.44140625" customWidth="1"/>
    <col min="9987" max="9987" width="29.88671875" customWidth="1"/>
    <col min="9990" max="9990" width="13.88671875" customWidth="1"/>
    <col min="9991" max="9991" width="18.33203125" customWidth="1"/>
    <col min="10242" max="10242" width="11.44140625" customWidth="1"/>
    <col min="10243" max="10243" width="29.88671875" customWidth="1"/>
    <col min="10246" max="10246" width="13.88671875" customWidth="1"/>
    <col min="10247" max="10247" width="18.33203125" customWidth="1"/>
    <col min="10498" max="10498" width="11.44140625" customWidth="1"/>
    <col min="10499" max="10499" width="29.88671875" customWidth="1"/>
    <col min="10502" max="10502" width="13.88671875" customWidth="1"/>
    <col min="10503" max="10503" width="18.33203125" customWidth="1"/>
    <col min="10754" max="10754" width="11.44140625" customWidth="1"/>
    <col min="10755" max="10755" width="29.88671875" customWidth="1"/>
    <col min="10758" max="10758" width="13.88671875" customWidth="1"/>
    <col min="10759" max="10759" width="18.33203125" customWidth="1"/>
    <col min="11010" max="11010" width="11.44140625" customWidth="1"/>
    <col min="11011" max="11011" width="29.88671875" customWidth="1"/>
    <col min="11014" max="11014" width="13.88671875" customWidth="1"/>
    <col min="11015" max="11015" width="18.33203125" customWidth="1"/>
    <col min="11266" max="11266" width="11.44140625" customWidth="1"/>
    <col min="11267" max="11267" width="29.88671875" customWidth="1"/>
    <col min="11270" max="11270" width="13.88671875" customWidth="1"/>
    <col min="11271" max="11271" width="18.33203125" customWidth="1"/>
    <col min="11522" max="11522" width="11.44140625" customWidth="1"/>
    <col min="11523" max="11523" width="29.88671875" customWidth="1"/>
    <col min="11526" max="11526" width="13.88671875" customWidth="1"/>
    <col min="11527" max="11527" width="18.33203125" customWidth="1"/>
    <col min="11778" max="11778" width="11.44140625" customWidth="1"/>
    <col min="11779" max="11779" width="29.88671875" customWidth="1"/>
    <col min="11782" max="11782" width="13.88671875" customWidth="1"/>
    <col min="11783" max="11783" width="18.33203125" customWidth="1"/>
    <col min="12034" max="12034" width="11.44140625" customWidth="1"/>
    <col min="12035" max="12035" width="29.88671875" customWidth="1"/>
    <col min="12038" max="12038" width="13.88671875" customWidth="1"/>
    <col min="12039" max="12039" width="18.33203125" customWidth="1"/>
    <col min="12290" max="12290" width="11.44140625" customWidth="1"/>
    <col min="12291" max="12291" width="29.88671875" customWidth="1"/>
    <col min="12294" max="12294" width="13.88671875" customWidth="1"/>
    <col min="12295" max="12295" width="18.33203125" customWidth="1"/>
    <col min="12546" max="12546" width="11.44140625" customWidth="1"/>
    <col min="12547" max="12547" width="29.88671875" customWidth="1"/>
    <col min="12550" max="12550" width="13.88671875" customWidth="1"/>
    <col min="12551" max="12551" width="18.33203125" customWidth="1"/>
    <col min="12802" max="12802" width="11.44140625" customWidth="1"/>
    <col min="12803" max="12803" width="29.88671875" customWidth="1"/>
    <col min="12806" max="12806" width="13.88671875" customWidth="1"/>
    <col min="12807" max="12807" width="18.33203125" customWidth="1"/>
    <col min="13058" max="13058" width="11.44140625" customWidth="1"/>
    <col min="13059" max="13059" width="29.88671875" customWidth="1"/>
    <col min="13062" max="13062" width="13.88671875" customWidth="1"/>
    <col min="13063" max="13063" width="18.33203125" customWidth="1"/>
    <col min="13314" max="13314" width="11.44140625" customWidth="1"/>
    <col min="13315" max="13315" width="29.88671875" customWidth="1"/>
    <col min="13318" max="13318" width="13.88671875" customWidth="1"/>
    <col min="13319" max="13319" width="18.33203125" customWidth="1"/>
    <col min="13570" max="13570" width="11.44140625" customWidth="1"/>
    <col min="13571" max="13571" width="29.88671875" customWidth="1"/>
    <col min="13574" max="13574" width="13.88671875" customWidth="1"/>
    <col min="13575" max="13575" width="18.33203125" customWidth="1"/>
    <col min="13826" max="13826" width="11.44140625" customWidth="1"/>
    <col min="13827" max="13827" width="29.88671875" customWidth="1"/>
    <col min="13830" max="13830" width="13.88671875" customWidth="1"/>
    <col min="13831" max="13831" width="18.33203125" customWidth="1"/>
    <col min="14082" max="14082" width="11.44140625" customWidth="1"/>
    <col min="14083" max="14083" width="29.88671875" customWidth="1"/>
    <col min="14086" max="14086" width="13.88671875" customWidth="1"/>
    <col min="14087" max="14087" width="18.33203125" customWidth="1"/>
    <col min="14338" max="14338" width="11.44140625" customWidth="1"/>
    <col min="14339" max="14339" width="29.88671875" customWidth="1"/>
    <col min="14342" max="14342" width="13.88671875" customWidth="1"/>
    <col min="14343" max="14343" width="18.33203125" customWidth="1"/>
    <col min="14594" max="14594" width="11.44140625" customWidth="1"/>
    <col min="14595" max="14595" width="29.88671875" customWidth="1"/>
    <col min="14598" max="14598" width="13.88671875" customWidth="1"/>
    <col min="14599" max="14599" width="18.33203125" customWidth="1"/>
    <col min="14850" max="14850" width="11.44140625" customWidth="1"/>
    <col min="14851" max="14851" width="29.88671875" customWidth="1"/>
    <col min="14854" max="14854" width="13.88671875" customWidth="1"/>
    <col min="14855" max="14855" width="18.33203125" customWidth="1"/>
    <col min="15106" max="15106" width="11.44140625" customWidth="1"/>
    <col min="15107" max="15107" width="29.88671875" customWidth="1"/>
    <col min="15110" max="15110" width="13.88671875" customWidth="1"/>
    <col min="15111" max="15111" width="18.33203125" customWidth="1"/>
    <col min="15362" max="15362" width="11.44140625" customWidth="1"/>
    <col min="15363" max="15363" width="29.88671875" customWidth="1"/>
    <col min="15366" max="15366" width="13.88671875" customWidth="1"/>
    <col min="15367" max="15367" width="18.33203125" customWidth="1"/>
    <col min="15618" max="15618" width="11.44140625" customWidth="1"/>
    <col min="15619" max="15619" width="29.88671875" customWidth="1"/>
    <col min="15622" max="15622" width="13.88671875" customWidth="1"/>
    <col min="15623" max="15623" width="18.33203125" customWidth="1"/>
    <col min="15874" max="15874" width="11.44140625" customWidth="1"/>
    <col min="15875" max="15875" width="29.88671875" customWidth="1"/>
    <col min="15878" max="15878" width="13.88671875" customWidth="1"/>
    <col min="15879" max="15879" width="18.33203125" customWidth="1"/>
    <col min="16130" max="16130" width="11.44140625" customWidth="1"/>
    <col min="16131" max="16131" width="29.88671875" customWidth="1"/>
    <col min="16134" max="16134" width="13.88671875" customWidth="1"/>
    <col min="16135" max="16135" width="18.33203125" customWidth="1"/>
  </cols>
  <sheetData>
    <row r="3" spans="2:10" x14ac:dyDescent="0.25">
      <c r="B3" s="179" t="s">
        <v>84</v>
      </c>
      <c r="C3" s="179"/>
      <c r="D3" s="179"/>
      <c r="E3" s="179"/>
      <c r="F3" s="179"/>
      <c r="G3" s="179"/>
    </row>
    <row r="4" spans="2:10" ht="13.8" thickBot="1" x14ac:dyDescent="0.3">
      <c r="H4" t="s">
        <v>58</v>
      </c>
    </row>
    <row r="5" spans="2:10" ht="13.8" thickBot="1" x14ac:dyDescent="0.3">
      <c r="B5" t="s">
        <v>59</v>
      </c>
      <c r="C5" s="49">
        <f>'EEE 2027'!F50</f>
        <v>41360.050000000003</v>
      </c>
      <c r="G5" t="s">
        <v>59</v>
      </c>
      <c r="H5" s="49"/>
    </row>
    <row r="6" spans="2:10" x14ac:dyDescent="0.25">
      <c r="B6" t="s">
        <v>60</v>
      </c>
      <c r="C6">
        <v>86</v>
      </c>
      <c r="G6" t="s">
        <v>60</v>
      </c>
    </row>
    <row r="7" spans="2:10" x14ac:dyDescent="0.25">
      <c r="B7" t="s">
        <v>61</v>
      </c>
      <c r="C7" s="87">
        <f>C5/C6</f>
        <v>480.93079999999998</v>
      </c>
      <c r="G7" t="s">
        <v>61</v>
      </c>
      <c r="H7" s="71"/>
    </row>
    <row r="8" spans="2:10" x14ac:dyDescent="0.25">
      <c r="F8" s="90"/>
    </row>
    <row r="9" spans="2:10" x14ac:dyDescent="0.25">
      <c r="B9" t="s">
        <v>62</v>
      </c>
      <c r="C9">
        <v>18</v>
      </c>
      <c r="D9" s="88">
        <f>C7</f>
        <v>480.93079999999998</v>
      </c>
      <c r="E9" s="102">
        <f>C9*D9</f>
        <v>8656.75</v>
      </c>
      <c r="F9" s="101"/>
      <c r="I9" s="71"/>
      <c r="J9" s="71"/>
    </row>
    <row r="10" spans="2:10" x14ac:dyDescent="0.25">
      <c r="B10" t="s">
        <v>63</v>
      </c>
      <c r="C10">
        <v>31</v>
      </c>
      <c r="D10" s="88">
        <f>C7</f>
        <v>480.93079999999998</v>
      </c>
      <c r="E10" s="102">
        <f>C10*D10</f>
        <v>14908.85</v>
      </c>
      <c r="F10" s="101"/>
      <c r="I10" s="71"/>
      <c r="J10" s="71"/>
    </row>
    <row r="11" spans="2:10" x14ac:dyDescent="0.25">
      <c r="B11" t="s">
        <v>64</v>
      </c>
      <c r="C11">
        <v>31</v>
      </c>
      <c r="D11" s="88">
        <f>C7</f>
        <v>480.93079999999998</v>
      </c>
      <c r="E11" s="102">
        <f>C11*D11</f>
        <v>14908.85</v>
      </c>
      <c r="F11" s="101"/>
      <c r="I11" s="71"/>
      <c r="J11" s="71"/>
    </row>
    <row r="12" spans="2:10" x14ac:dyDescent="0.25">
      <c r="B12" t="s">
        <v>65</v>
      </c>
      <c r="C12">
        <v>6</v>
      </c>
      <c r="D12" s="88">
        <f>C7</f>
        <v>480.93079999999998</v>
      </c>
      <c r="E12" s="104">
        <v>2754.7</v>
      </c>
      <c r="F12" s="101"/>
      <c r="I12" s="71"/>
      <c r="J12" s="71"/>
    </row>
    <row r="13" spans="2:10" x14ac:dyDescent="0.25">
      <c r="C13">
        <f>C9+C10+C11+C12</f>
        <v>86</v>
      </c>
      <c r="D13" s="88"/>
      <c r="E13" s="103">
        <f>SUM(E9:E12)</f>
        <v>41229.15</v>
      </c>
      <c r="F13" s="70"/>
      <c r="J13" s="71"/>
    </row>
    <row r="14" spans="2:10" x14ac:dyDescent="0.25">
      <c r="E14" s="71"/>
      <c r="F14" s="71"/>
    </row>
    <row r="15" spans="2:10" x14ac:dyDescent="0.25">
      <c r="C15" s="71"/>
    </row>
    <row r="17" spans="2:9" x14ac:dyDescent="0.25">
      <c r="B17" t="s">
        <v>66</v>
      </c>
      <c r="D17" s="54">
        <f>'EEE 2027'!F34</f>
        <v>76675.97</v>
      </c>
      <c r="I17" s="54"/>
    </row>
    <row r="19" spans="2:9" x14ac:dyDescent="0.25">
      <c r="B19" s="95" t="s">
        <v>56</v>
      </c>
      <c r="C19" s="95"/>
      <c r="D19" s="96">
        <f>D17*0.05</f>
        <v>3833.8</v>
      </c>
      <c r="I19" s="71"/>
    </row>
    <row r="36" spans="3:6" x14ac:dyDescent="0.25">
      <c r="C36" s="71"/>
    </row>
    <row r="38" spans="3:6" x14ac:dyDescent="0.25">
      <c r="D38" s="71"/>
      <c r="E38" s="71"/>
      <c r="F38" s="71"/>
    </row>
    <row r="39" spans="3:6" x14ac:dyDescent="0.25">
      <c r="D39" s="71"/>
      <c r="E39" s="71"/>
      <c r="F39" s="71"/>
    </row>
    <row r="40" spans="3:6" x14ac:dyDescent="0.25">
      <c r="D40" s="71"/>
      <c r="E40" s="71"/>
      <c r="F40" s="71"/>
    </row>
    <row r="41" spans="3:6" x14ac:dyDescent="0.25">
      <c r="D41" s="71"/>
      <c r="E41" s="71"/>
      <c r="F41" s="71"/>
    </row>
    <row r="42" spans="3:6" x14ac:dyDescent="0.25">
      <c r="E42" s="71"/>
      <c r="F42" s="71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2"/>
  <sheetViews>
    <sheetView workbookViewId="0">
      <selection activeCell="D18" sqref="D18"/>
    </sheetView>
  </sheetViews>
  <sheetFormatPr defaultColWidth="11.44140625" defaultRowHeight="13.2" x14ac:dyDescent="0.25"/>
  <cols>
    <col min="1" max="1" width="11.44140625" customWidth="1"/>
    <col min="2" max="2" width="29.88671875" customWidth="1"/>
    <col min="5" max="5" width="13.88671875" customWidth="1"/>
    <col min="6" max="6" width="13.109375" customWidth="1"/>
    <col min="7" max="7" width="18.33203125" customWidth="1"/>
    <col min="258" max="258" width="11.44140625" customWidth="1"/>
    <col min="259" max="259" width="29.88671875" customWidth="1"/>
    <col min="262" max="262" width="13.88671875" customWidth="1"/>
    <col min="263" max="263" width="18.33203125" customWidth="1"/>
    <col min="514" max="514" width="11.44140625" customWidth="1"/>
    <col min="515" max="515" width="29.88671875" customWidth="1"/>
    <col min="518" max="518" width="13.88671875" customWidth="1"/>
    <col min="519" max="519" width="18.33203125" customWidth="1"/>
    <col min="770" max="770" width="11.44140625" customWidth="1"/>
    <col min="771" max="771" width="29.88671875" customWidth="1"/>
    <col min="774" max="774" width="13.88671875" customWidth="1"/>
    <col min="775" max="775" width="18.33203125" customWidth="1"/>
    <col min="1026" max="1026" width="11.44140625" customWidth="1"/>
    <col min="1027" max="1027" width="29.88671875" customWidth="1"/>
    <col min="1030" max="1030" width="13.88671875" customWidth="1"/>
    <col min="1031" max="1031" width="18.33203125" customWidth="1"/>
    <col min="1282" max="1282" width="11.44140625" customWidth="1"/>
    <col min="1283" max="1283" width="29.88671875" customWidth="1"/>
    <col min="1286" max="1286" width="13.88671875" customWidth="1"/>
    <col min="1287" max="1287" width="18.33203125" customWidth="1"/>
    <col min="1538" max="1538" width="11.44140625" customWidth="1"/>
    <col min="1539" max="1539" width="29.88671875" customWidth="1"/>
    <col min="1542" max="1542" width="13.88671875" customWidth="1"/>
    <col min="1543" max="1543" width="18.33203125" customWidth="1"/>
    <col min="1794" max="1794" width="11.44140625" customWidth="1"/>
    <col min="1795" max="1795" width="29.88671875" customWidth="1"/>
    <col min="1798" max="1798" width="13.88671875" customWidth="1"/>
    <col min="1799" max="1799" width="18.33203125" customWidth="1"/>
    <col min="2050" max="2050" width="11.44140625" customWidth="1"/>
    <col min="2051" max="2051" width="29.88671875" customWidth="1"/>
    <col min="2054" max="2054" width="13.88671875" customWidth="1"/>
    <col min="2055" max="2055" width="18.33203125" customWidth="1"/>
    <col min="2306" max="2306" width="11.44140625" customWidth="1"/>
    <col min="2307" max="2307" width="29.88671875" customWidth="1"/>
    <col min="2310" max="2310" width="13.88671875" customWidth="1"/>
    <col min="2311" max="2311" width="18.33203125" customWidth="1"/>
    <col min="2562" max="2562" width="11.44140625" customWidth="1"/>
    <col min="2563" max="2563" width="29.88671875" customWidth="1"/>
    <col min="2566" max="2566" width="13.88671875" customWidth="1"/>
    <col min="2567" max="2567" width="18.33203125" customWidth="1"/>
    <col min="2818" max="2818" width="11.44140625" customWidth="1"/>
    <col min="2819" max="2819" width="29.88671875" customWidth="1"/>
    <col min="2822" max="2822" width="13.88671875" customWidth="1"/>
    <col min="2823" max="2823" width="18.33203125" customWidth="1"/>
    <col min="3074" max="3074" width="11.44140625" customWidth="1"/>
    <col min="3075" max="3075" width="29.88671875" customWidth="1"/>
    <col min="3078" max="3078" width="13.88671875" customWidth="1"/>
    <col min="3079" max="3079" width="18.33203125" customWidth="1"/>
    <col min="3330" max="3330" width="11.44140625" customWidth="1"/>
    <col min="3331" max="3331" width="29.88671875" customWidth="1"/>
    <col min="3334" max="3334" width="13.88671875" customWidth="1"/>
    <col min="3335" max="3335" width="18.33203125" customWidth="1"/>
    <col min="3586" max="3586" width="11.44140625" customWidth="1"/>
    <col min="3587" max="3587" width="29.88671875" customWidth="1"/>
    <col min="3590" max="3590" width="13.88671875" customWidth="1"/>
    <col min="3591" max="3591" width="18.33203125" customWidth="1"/>
    <col min="3842" max="3842" width="11.44140625" customWidth="1"/>
    <col min="3843" max="3843" width="29.88671875" customWidth="1"/>
    <col min="3846" max="3846" width="13.88671875" customWidth="1"/>
    <col min="3847" max="3847" width="18.33203125" customWidth="1"/>
    <col min="4098" max="4098" width="11.44140625" customWidth="1"/>
    <col min="4099" max="4099" width="29.88671875" customWidth="1"/>
    <col min="4102" max="4102" width="13.88671875" customWidth="1"/>
    <col min="4103" max="4103" width="18.33203125" customWidth="1"/>
    <col min="4354" max="4354" width="11.44140625" customWidth="1"/>
    <col min="4355" max="4355" width="29.88671875" customWidth="1"/>
    <col min="4358" max="4358" width="13.88671875" customWidth="1"/>
    <col min="4359" max="4359" width="18.33203125" customWidth="1"/>
    <col min="4610" max="4610" width="11.44140625" customWidth="1"/>
    <col min="4611" max="4611" width="29.88671875" customWidth="1"/>
    <col min="4614" max="4614" width="13.88671875" customWidth="1"/>
    <col min="4615" max="4615" width="18.33203125" customWidth="1"/>
    <col min="4866" max="4866" width="11.44140625" customWidth="1"/>
    <col min="4867" max="4867" width="29.88671875" customWidth="1"/>
    <col min="4870" max="4870" width="13.88671875" customWidth="1"/>
    <col min="4871" max="4871" width="18.33203125" customWidth="1"/>
    <col min="5122" max="5122" width="11.44140625" customWidth="1"/>
    <col min="5123" max="5123" width="29.88671875" customWidth="1"/>
    <col min="5126" max="5126" width="13.88671875" customWidth="1"/>
    <col min="5127" max="5127" width="18.33203125" customWidth="1"/>
    <col min="5378" max="5378" width="11.44140625" customWidth="1"/>
    <col min="5379" max="5379" width="29.88671875" customWidth="1"/>
    <col min="5382" max="5382" width="13.88671875" customWidth="1"/>
    <col min="5383" max="5383" width="18.33203125" customWidth="1"/>
    <col min="5634" max="5634" width="11.44140625" customWidth="1"/>
    <col min="5635" max="5635" width="29.88671875" customWidth="1"/>
    <col min="5638" max="5638" width="13.88671875" customWidth="1"/>
    <col min="5639" max="5639" width="18.33203125" customWidth="1"/>
    <col min="5890" max="5890" width="11.44140625" customWidth="1"/>
    <col min="5891" max="5891" width="29.88671875" customWidth="1"/>
    <col min="5894" max="5894" width="13.88671875" customWidth="1"/>
    <col min="5895" max="5895" width="18.33203125" customWidth="1"/>
    <col min="6146" max="6146" width="11.44140625" customWidth="1"/>
    <col min="6147" max="6147" width="29.88671875" customWidth="1"/>
    <col min="6150" max="6150" width="13.88671875" customWidth="1"/>
    <col min="6151" max="6151" width="18.33203125" customWidth="1"/>
    <col min="6402" max="6402" width="11.44140625" customWidth="1"/>
    <col min="6403" max="6403" width="29.88671875" customWidth="1"/>
    <col min="6406" max="6406" width="13.88671875" customWidth="1"/>
    <col min="6407" max="6407" width="18.33203125" customWidth="1"/>
    <col min="6658" max="6658" width="11.44140625" customWidth="1"/>
    <col min="6659" max="6659" width="29.88671875" customWidth="1"/>
    <col min="6662" max="6662" width="13.88671875" customWidth="1"/>
    <col min="6663" max="6663" width="18.33203125" customWidth="1"/>
    <col min="6914" max="6914" width="11.44140625" customWidth="1"/>
    <col min="6915" max="6915" width="29.88671875" customWidth="1"/>
    <col min="6918" max="6918" width="13.88671875" customWidth="1"/>
    <col min="6919" max="6919" width="18.33203125" customWidth="1"/>
    <col min="7170" max="7170" width="11.44140625" customWidth="1"/>
    <col min="7171" max="7171" width="29.88671875" customWidth="1"/>
    <col min="7174" max="7174" width="13.88671875" customWidth="1"/>
    <col min="7175" max="7175" width="18.33203125" customWidth="1"/>
    <col min="7426" max="7426" width="11.44140625" customWidth="1"/>
    <col min="7427" max="7427" width="29.88671875" customWidth="1"/>
    <col min="7430" max="7430" width="13.88671875" customWidth="1"/>
    <col min="7431" max="7431" width="18.33203125" customWidth="1"/>
    <col min="7682" max="7682" width="11.44140625" customWidth="1"/>
    <col min="7683" max="7683" width="29.88671875" customWidth="1"/>
    <col min="7686" max="7686" width="13.88671875" customWidth="1"/>
    <col min="7687" max="7687" width="18.33203125" customWidth="1"/>
    <col min="7938" max="7938" width="11.44140625" customWidth="1"/>
    <col min="7939" max="7939" width="29.88671875" customWidth="1"/>
    <col min="7942" max="7942" width="13.88671875" customWidth="1"/>
    <col min="7943" max="7943" width="18.33203125" customWidth="1"/>
    <col min="8194" max="8194" width="11.44140625" customWidth="1"/>
    <col min="8195" max="8195" width="29.88671875" customWidth="1"/>
    <col min="8198" max="8198" width="13.88671875" customWidth="1"/>
    <col min="8199" max="8199" width="18.33203125" customWidth="1"/>
    <col min="8450" max="8450" width="11.44140625" customWidth="1"/>
    <col min="8451" max="8451" width="29.88671875" customWidth="1"/>
    <col min="8454" max="8454" width="13.88671875" customWidth="1"/>
    <col min="8455" max="8455" width="18.33203125" customWidth="1"/>
    <col min="8706" max="8706" width="11.44140625" customWidth="1"/>
    <col min="8707" max="8707" width="29.88671875" customWidth="1"/>
    <col min="8710" max="8710" width="13.88671875" customWidth="1"/>
    <col min="8711" max="8711" width="18.33203125" customWidth="1"/>
    <col min="8962" max="8962" width="11.44140625" customWidth="1"/>
    <col min="8963" max="8963" width="29.88671875" customWidth="1"/>
    <col min="8966" max="8966" width="13.88671875" customWidth="1"/>
    <col min="8967" max="8967" width="18.33203125" customWidth="1"/>
    <col min="9218" max="9218" width="11.44140625" customWidth="1"/>
    <col min="9219" max="9219" width="29.88671875" customWidth="1"/>
    <col min="9222" max="9222" width="13.88671875" customWidth="1"/>
    <col min="9223" max="9223" width="18.33203125" customWidth="1"/>
    <col min="9474" max="9474" width="11.44140625" customWidth="1"/>
    <col min="9475" max="9475" width="29.88671875" customWidth="1"/>
    <col min="9478" max="9478" width="13.88671875" customWidth="1"/>
    <col min="9479" max="9479" width="18.33203125" customWidth="1"/>
    <col min="9730" max="9730" width="11.44140625" customWidth="1"/>
    <col min="9731" max="9731" width="29.88671875" customWidth="1"/>
    <col min="9734" max="9734" width="13.88671875" customWidth="1"/>
    <col min="9735" max="9735" width="18.33203125" customWidth="1"/>
    <col min="9986" max="9986" width="11.44140625" customWidth="1"/>
    <col min="9987" max="9987" width="29.88671875" customWidth="1"/>
    <col min="9990" max="9990" width="13.88671875" customWidth="1"/>
    <col min="9991" max="9991" width="18.33203125" customWidth="1"/>
    <col min="10242" max="10242" width="11.44140625" customWidth="1"/>
    <col min="10243" max="10243" width="29.88671875" customWidth="1"/>
    <col min="10246" max="10246" width="13.88671875" customWidth="1"/>
    <col min="10247" max="10247" width="18.33203125" customWidth="1"/>
    <col min="10498" max="10498" width="11.44140625" customWidth="1"/>
    <col min="10499" max="10499" width="29.88671875" customWidth="1"/>
    <col min="10502" max="10502" width="13.88671875" customWidth="1"/>
    <col min="10503" max="10503" width="18.33203125" customWidth="1"/>
    <col min="10754" max="10754" width="11.44140625" customWidth="1"/>
    <col min="10755" max="10755" width="29.88671875" customWidth="1"/>
    <col min="10758" max="10758" width="13.88671875" customWidth="1"/>
    <col min="10759" max="10759" width="18.33203125" customWidth="1"/>
    <col min="11010" max="11010" width="11.44140625" customWidth="1"/>
    <col min="11011" max="11011" width="29.88671875" customWidth="1"/>
    <col min="11014" max="11014" width="13.88671875" customWidth="1"/>
    <col min="11015" max="11015" width="18.33203125" customWidth="1"/>
    <col min="11266" max="11266" width="11.44140625" customWidth="1"/>
    <col min="11267" max="11267" width="29.88671875" customWidth="1"/>
    <col min="11270" max="11270" width="13.88671875" customWidth="1"/>
    <col min="11271" max="11271" width="18.33203125" customWidth="1"/>
    <col min="11522" max="11522" width="11.44140625" customWidth="1"/>
    <col min="11523" max="11523" width="29.88671875" customWidth="1"/>
    <col min="11526" max="11526" width="13.88671875" customWidth="1"/>
    <col min="11527" max="11527" width="18.33203125" customWidth="1"/>
    <col min="11778" max="11778" width="11.44140625" customWidth="1"/>
    <col min="11779" max="11779" width="29.88671875" customWidth="1"/>
    <col min="11782" max="11782" width="13.88671875" customWidth="1"/>
    <col min="11783" max="11783" width="18.33203125" customWidth="1"/>
    <col min="12034" max="12034" width="11.44140625" customWidth="1"/>
    <col min="12035" max="12035" width="29.88671875" customWidth="1"/>
    <col min="12038" max="12038" width="13.88671875" customWidth="1"/>
    <col min="12039" max="12039" width="18.33203125" customWidth="1"/>
    <col min="12290" max="12290" width="11.44140625" customWidth="1"/>
    <col min="12291" max="12291" width="29.88671875" customWidth="1"/>
    <col min="12294" max="12294" width="13.88671875" customWidth="1"/>
    <col min="12295" max="12295" width="18.33203125" customWidth="1"/>
    <col min="12546" max="12546" width="11.44140625" customWidth="1"/>
    <col min="12547" max="12547" width="29.88671875" customWidth="1"/>
    <col min="12550" max="12550" width="13.88671875" customWidth="1"/>
    <col min="12551" max="12551" width="18.33203125" customWidth="1"/>
    <col min="12802" max="12802" width="11.44140625" customWidth="1"/>
    <col min="12803" max="12803" width="29.88671875" customWidth="1"/>
    <col min="12806" max="12806" width="13.88671875" customWidth="1"/>
    <col min="12807" max="12807" width="18.33203125" customWidth="1"/>
    <col min="13058" max="13058" width="11.44140625" customWidth="1"/>
    <col min="13059" max="13059" width="29.88671875" customWidth="1"/>
    <col min="13062" max="13062" width="13.88671875" customWidth="1"/>
    <col min="13063" max="13063" width="18.33203125" customWidth="1"/>
    <col min="13314" max="13314" width="11.44140625" customWidth="1"/>
    <col min="13315" max="13315" width="29.88671875" customWidth="1"/>
    <col min="13318" max="13318" width="13.88671875" customWidth="1"/>
    <col min="13319" max="13319" width="18.33203125" customWidth="1"/>
    <col min="13570" max="13570" width="11.44140625" customWidth="1"/>
    <col min="13571" max="13571" width="29.88671875" customWidth="1"/>
    <col min="13574" max="13574" width="13.88671875" customWidth="1"/>
    <col min="13575" max="13575" width="18.33203125" customWidth="1"/>
    <col min="13826" max="13826" width="11.44140625" customWidth="1"/>
    <col min="13827" max="13827" width="29.88671875" customWidth="1"/>
    <col min="13830" max="13830" width="13.88671875" customWidth="1"/>
    <col min="13831" max="13831" width="18.33203125" customWidth="1"/>
    <col min="14082" max="14082" width="11.44140625" customWidth="1"/>
    <col min="14083" max="14083" width="29.88671875" customWidth="1"/>
    <col min="14086" max="14086" width="13.88671875" customWidth="1"/>
    <col min="14087" max="14087" width="18.33203125" customWidth="1"/>
    <col min="14338" max="14338" width="11.44140625" customWidth="1"/>
    <col min="14339" max="14339" width="29.88671875" customWidth="1"/>
    <col min="14342" max="14342" width="13.88671875" customWidth="1"/>
    <col min="14343" max="14343" width="18.33203125" customWidth="1"/>
    <col min="14594" max="14594" width="11.44140625" customWidth="1"/>
    <col min="14595" max="14595" width="29.88671875" customWidth="1"/>
    <col min="14598" max="14598" width="13.88671875" customWidth="1"/>
    <col min="14599" max="14599" width="18.33203125" customWidth="1"/>
    <col min="14850" max="14850" width="11.44140625" customWidth="1"/>
    <col min="14851" max="14851" width="29.88671875" customWidth="1"/>
    <col min="14854" max="14854" width="13.88671875" customWidth="1"/>
    <col min="14855" max="14855" width="18.33203125" customWidth="1"/>
    <col min="15106" max="15106" width="11.44140625" customWidth="1"/>
    <col min="15107" max="15107" width="29.88671875" customWidth="1"/>
    <col min="15110" max="15110" width="13.88671875" customWidth="1"/>
    <col min="15111" max="15111" width="18.33203125" customWidth="1"/>
    <col min="15362" max="15362" width="11.44140625" customWidth="1"/>
    <col min="15363" max="15363" width="29.88671875" customWidth="1"/>
    <col min="15366" max="15366" width="13.88671875" customWidth="1"/>
    <col min="15367" max="15367" width="18.33203125" customWidth="1"/>
    <col min="15618" max="15618" width="11.44140625" customWidth="1"/>
    <col min="15619" max="15619" width="29.88671875" customWidth="1"/>
    <col min="15622" max="15622" width="13.88671875" customWidth="1"/>
    <col min="15623" max="15623" width="18.33203125" customWidth="1"/>
    <col min="15874" max="15874" width="11.44140625" customWidth="1"/>
    <col min="15875" max="15875" width="29.88671875" customWidth="1"/>
    <col min="15878" max="15878" width="13.88671875" customWidth="1"/>
    <col min="15879" max="15879" width="18.33203125" customWidth="1"/>
    <col min="16130" max="16130" width="11.44140625" customWidth="1"/>
    <col min="16131" max="16131" width="29.88671875" customWidth="1"/>
    <col min="16134" max="16134" width="13.88671875" customWidth="1"/>
    <col min="16135" max="16135" width="18.33203125" customWidth="1"/>
  </cols>
  <sheetData>
    <row r="3" spans="2:10" x14ac:dyDescent="0.25">
      <c r="B3" s="179" t="s">
        <v>84</v>
      </c>
      <c r="C3" s="179"/>
      <c r="D3" s="179"/>
      <c r="E3" s="179"/>
      <c r="F3" s="179"/>
      <c r="G3" s="179"/>
    </row>
    <row r="4" spans="2:10" ht="13.8" thickBot="1" x14ac:dyDescent="0.3">
      <c r="H4" t="s">
        <v>58</v>
      </c>
    </row>
    <row r="5" spans="2:10" ht="13.8" thickBot="1" x14ac:dyDescent="0.3">
      <c r="B5" t="s">
        <v>59</v>
      </c>
      <c r="C5" s="49">
        <f>'EEE 2028'!F50</f>
        <v>43281.85</v>
      </c>
      <c r="G5" t="s">
        <v>59</v>
      </c>
      <c r="H5" s="49"/>
    </row>
    <row r="6" spans="2:10" x14ac:dyDescent="0.25">
      <c r="B6" t="s">
        <v>60</v>
      </c>
      <c r="C6">
        <v>86</v>
      </c>
      <c r="G6" t="s">
        <v>60</v>
      </c>
    </row>
    <row r="7" spans="2:10" x14ac:dyDescent="0.25">
      <c r="B7" t="s">
        <v>61</v>
      </c>
      <c r="C7" s="87">
        <f>C5/C6</f>
        <v>503.27730000000003</v>
      </c>
      <c r="G7" t="s">
        <v>61</v>
      </c>
      <c r="H7" s="71"/>
    </row>
    <row r="8" spans="2:10" x14ac:dyDescent="0.25">
      <c r="F8" s="90"/>
    </row>
    <row r="9" spans="2:10" x14ac:dyDescent="0.25">
      <c r="B9" t="s">
        <v>62</v>
      </c>
      <c r="C9">
        <v>18</v>
      </c>
      <c r="D9" s="88">
        <f>C7</f>
        <v>503.27730000000003</v>
      </c>
      <c r="E9" s="102">
        <f>C9*D9</f>
        <v>9058.99</v>
      </c>
      <c r="F9" s="101"/>
      <c r="I9" s="71"/>
      <c r="J9" s="71"/>
    </row>
    <row r="10" spans="2:10" x14ac:dyDescent="0.25">
      <c r="B10" t="s">
        <v>63</v>
      </c>
      <c r="C10">
        <v>31</v>
      </c>
      <c r="D10" s="88">
        <f>C7</f>
        <v>503.27730000000003</v>
      </c>
      <c r="E10" s="102">
        <f>C10*D10</f>
        <v>15601.6</v>
      </c>
      <c r="F10" s="101"/>
      <c r="I10" s="71"/>
      <c r="J10" s="71"/>
    </row>
    <row r="11" spans="2:10" x14ac:dyDescent="0.25">
      <c r="B11" t="s">
        <v>64</v>
      </c>
      <c r="C11">
        <v>31</v>
      </c>
      <c r="D11" s="88">
        <f>C7</f>
        <v>503.27730000000003</v>
      </c>
      <c r="E11" s="102">
        <f>C11*D11</f>
        <v>15601.6</v>
      </c>
      <c r="F11" s="101"/>
      <c r="I11" s="71"/>
      <c r="J11" s="71"/>
    </row>
    <row r="12" spans="2:10" x14ac:dyDescent="0.25">
      <c r="B12" t="s">
        <v>65</v>
      </c>
      <c r="C12">
        <v>6</v>
      </c>
      <c r="D12" s="88">
        <f>C7</f>
        <v>503.27730000000003</v>
      </c>
      <c r="E12" s="104">
        <v>2754.7</v>
      </c>
      <c r="F12" s="101"/>
      <c r="I12" s="71"/>
      <c r="J12" s="71"/>
    </row>
    <row r="13" spans="2:10" x14ac:dyDescent="0.25">
      <c r="C13">
        <f>C9+C10+C11+C12</f>
        <v>86</v>
      </c>
      <c r="D13" s="88"/>
      <c r="E13" s="103">
        <f>SUM(E9:E12)</f>
        <v>43016.89</v>
      </c>
      <c r="F13" s="70"/>
      <c r="J13" s="71"/>
    </row>
    <row r="14" spans="2:10" x14ac:dyDescent="0.25">
      <c r="E14" s="71"/>
      <c r="F14" s="71"/>
    </row>
    <row r="15" spans="2:10" x14ac:dyDescent="0.25">
      <c r="C15" s="71"/>
    </row>
    <row r="17" spans="2:9" x14ac:dyDescent="0.25">
      <c r="B17" t="s">
        <v>66</v>
      </c>
      <c r="D17" s="54">
        <f>'EEE 2028'!F34</f>
        <v>78404.960000000006</v>
      </c>
      <c r="I17" s="54"/>
    </row>
    <row r="19" spans="2:9" x14ac:dyDescent="0.25">
      <c r="B19" s="95" t="s">
        <v>56</v>
      </c>
      <c r="C19" s="95"/>
      <c r="D19" s="96">
        <f>D17*0.05</f>
        <v>3920.25</v>
      </c>
      <c r="I19" s="71"/>
    </row>
    <row r="36" spans="3:6" x14ac:dyDescent="0.25">
      <c r="C36" s="71"/>
    </row>
    <row r="38" spans="3:6" x14ac:dyDescent="0.25">
      <c r="D38" s="71"/>
      <c r="E38" s="71"/>
      <c r="F38" s="71"/>
    </row>
    <row r="39" spans="3:6" x14ac:dyDescent="0.25">
      <c r="D39" s="71"/>
      <c r="E39" s="71"/>
      <c r="F39" s="71"/>
    </row>
    <row r="40" spans="3:6" x14ac:dyDescent="0.25">
      <c r="D40" s="71"/>
      <c r="E40" s="71"/>
      <c r="F40" s="71"/>
    </row>
    <row r="41" spans="3:6" x14ac:dyDescent="0.25">
      <c r="D41" s="71"/>
      <c r="E41" s="71"/>
      <c r="F41" s="71"/>
    </row>
    <row r="42" spans="3:6" x14ac:dyDescent="0.25">
      <c r="E42" s="71"/>
      <c r="F42" s="71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10</vt:i4>
      </vt:variant>
    </vt:vector>
  </HeadingPairs>
  <TitlesOfParts>
    <vt:vector size="10" baseType="lpstr">
      <vt:lpstr>EEE 2024</vt:lpstr>
      <vt:lpstr>EEE 2025</vt:lpstr>
      <vt:lpstr>EEE 2026</vt:lpstr>
      <vt:lpstr>EEE 2027</vt:lpstr>
      <vt:lpstr>EEE 2028</vt:lpstr>
      <vt:lpstr>FACTURACIÓ 2025</vt:lpstr>
      <vt:lpstr>FACTURACIÓ 2026</vt:lpstr>
      <vt:lpstr>FACTURACIÓ 2027</vt:lpstr>
      <vt:lpstr>FACTURACIÓ 2028</vt:lpstr>
      <vt:lpstr>VEC contracte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Ibáñez, Lourdes</dc:creator>
  <cp:lastModifiedBy>Administrador</cp:lastModifiedBy>
  <cp:lastPrinted>2021-05-05T16:21:33Z</cp:lastPrinted>
  <dcterms:created xsi:type="dcterms:W3CDTF">2021-04-26T10:12:53Z</dcterms:created>
  <dcterms:modified xsi:type="dcterms:W3CDTF">2025-03-25T06:42:05Z</dcterms:modified>
</cp:coreProperties>
</file>