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office.webextensiontaskpanes+xml" PartName="/xl/webextensions/taskpanes.xml"/>
  <Override ContentType="application/vnd.ms-office.webextension+xml" PartName="/xl/webextensions/webextension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xl/webextensions/taskpanes.xml" Type="http://schemas.microsoft.com/office/2011/relationships/webextensiontaskpane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24226"/>
  <xr:revisionPtr revIDLastSave="0" documentId="13_ncr:1_{8E6AE489-930D-4754-847C-AF49CC321D08}" xr6:coauthVersionLast="47" xr6:coauthVersionMax="47" xr10:uidLastSave="{00000000-0000-0000-0000-000000000000}"/>
  <bookViews>
    <workbookView xWindow="28690" yWindow="-110" windowWidth="20620" windowHeight="11020" tabRatio="916" xr2:uid="{00000000-000D-0000-FFFF-FFFF00000000}"/>
  </bookViews>
  <sheets>
    <sheet name="Resum proposta econòmica LOT 1" sheetId="32" r:id="rId1"/>
    <sheet name="Mòbils - Comunicacions mòbils" sheetId="27" r:id="rId2"/>
    <sheet name="Veu Fixa" sheetId="16" r:id="rId3"/>
    <sheet name="Mòbils - Tràfic internacional" sheetId="28" r:id="rId4"/>
    <sheet name="Mòbils - Tràfic en Roaming" sheetId="29" r:id="rId5"/>
    <sheet name="Altres criteris" sheetId="31" r:id="rId6"/>
    <sheet name="Preus ampliació" sheetId="30" r:id="rId7"/>
    <sheet name="Cuotas Sept 2018" sheetId="22" state="hidden" r:id="rId8"/>
    <sheet name="TD_OnO" sheetId="26" state="hidden" r:id="rId9"/>
    <sheet name="Trafico ONO Pliego" sheetId="24" state="hidden" r:id="rId10"/>
  </sheets>
  <definedNames>
    <definedName name="_xlnm._FilterDatabase" localSheetId="4" hidden="1">'Mòbils - Tràfic en Roaming'!$B$76:$G$111</definedName>
    <definedName name="_xlnm._FilterDatabase" localSheetId="9" hidden="1">'Trafico ONO Pliego'!$A$1:$K$278</definedName>
    <definedName name="_xlnm._FilterDatabase" localSheetId="2" hidden="1">'Veu Fixa'!$A$32:$H$88</definedName>
    <definedName name="_xlnm.Print_Area" localSheetId="5">'Altres criteris'!$A$1:$E$24</definedName>
    <definedName name="_xlnm.Print_Area" localSheetId="1">'Mòbils - Comunicacions mòbils'!$B$1:$K$314</definedName>
    <definedName name="_xlnm.Print_Area" localSheetId="4">'Mòbils - Tràfic en Roaming'!$B$1:$G$217</definedName>
    <definedName name="_xlnm.Print_Area" localSheetId="3">'Mòbils - Tràfic internacional'!$B$1:$H$130</definedName>
    <definedName name="_xlnm.Print_Area" localSheetId="6">'Preus ampliació'!$A$1:$E$40</definedName>
    <definedName name="_xlnm.Print_Area" localSheetId="0">'Resum proposta econòmica LOT 1'!$B$1:$H$8</definedName>
    <definedName name="_xlnm.Print_Area" localSheetId="2">'Veu Fixa'!$B$1:$H$191</definedName>
    <definedName name="_xlnm.Print_Titles" localSheetId="5">'Altres criteris'!$1:$3</definedName>
    <definedName name="_xlnm.Print_Titles" localSheetId="1">'Mòbils - Comunicacions mòbils'!$1:$3</definedName>
    <definedName name="_xlnm.Print_Titles" localSheetId="4">'Mòbils - Tràfic en Roaming'!$1:$4</definedName>
    <definedName name="_xlnm.Print_Titles" localSheetId="3">'Mòbils - Tràfic internacional'!$1:$4</definedName>
    <definedName name="_xlnm.Print_Titles" localSheetId="6">'Preus ampliació'!$1:$3</definedName>
    <definedName name="_xlnm.Print_Titles" localSheetId="2">'Veu Fixa'!$1:$4</definedName>
  </definedName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0" i="27" l="1"/>
  <c r="D18" i="31"/>
  <c r="D17" i="31"/>
  <c r="F10" i="16"/>
  <c r="F9" i="16" l="1"/>
  <c r="D143" i="29" l="1"/>
  <c r="G141" i="29"/>
  <c r="G142" i="29"/>
  <c r="C143" i="29"/>
  <c r="F82" i="27"/>
  <c r="F83" i="27"/>
  <c r="F212" i="27" l="1"/>
  <c r="G212" i="27" s="1"/>
  <c r="F37" i="27" l="1"/>
  <c r="G37" i="27" s="1"/>
  <c r="G28" i="29" l="1"/>
  <c r="G13" i="28"/>
  <c r="E41" i="28"/>
  <c r="E70" i="27"/>
  <c r="F33" i="27"/>
  <c r="G33" i="27" s="1"/>
  <c r="G130" i="16"/>
  <c r="D132" i="16"/>
  <c r="C132" i="16"/>
  <c r="G131" i="16"/>
  <c r="F110" i="16"/>
  <c r="F102" i="16"/>
  <c r="G74" i="16"/>
  <c r="F14" i="16"/>
  <c r="G132" i="16" l="1"/>
  <c r="G122" i="16" s="1"/>
  <c r="F146" i="16"/>
  <c r="F149" i="16"/>
  <c r="F148" i="16"/>
  <c r="C112" i="28" l="1"/>
  <c r="D105" i="28"/>
  <c r="C105" i="28"/>
  <c r="C88" i="28"/>
  <c r="D88" i="28"/>
  <c r="C80" i="28"/>
  <c r="C73" i="28"/>
  <c r="D73" i="28"/>
  <c r="C60" i="28"/>
  <c r="H298" i="27"/>
  <c r="F283" i="27"/>
  <c r="F282" i="27"/>
  <c r="H275" i="27"/>
  <c r="E243" i="27"/>
  <c r="D243" i="27"/>
  <c r="D37" i="28"/>
  <c r="H240" i="27"/>
  <c r="H239" i="27"/>
  <c r="H233" i="27"/>
  <c r="H232" i="27"/>
  <c r="H231" i="27"/>
  <c r="H230" i="27"/>
  <c r="H229" i="27"/>
  <c r="H228" i="27"/>
  <c r="H227" i="27"/>
  <c r="H226" i="27"/>
  <c r="H222" i="27"/>
  <c r="H221" i="27"/>
  <c r="H220" i="27"/>
  <c r="H219" i="27"/>
  <c r="D277" i="27" l="1"/>
  <c r="E277" i="27"/>
  <c r="C93" i="28"/>
  <c r="C37" i="28"/>
  <c r="G12" i="28"/>
  <c r="F284" i="27"/>
  <c r="F285" i="27" s="1"/>
  <c r="H276" i="27"/>
  <c r="F190" i="27"/>
  <c r="D142" i="27" l="1"/>
  <c r="E142" i="27"/>
  <c r="H141" i="27"/>
  <c r="H140" i="27"/>
  <c r="F75" i="27"/>
  <c r="F10" i="27"/>
  <c r="G163" i="16"/>
  <c r="G162" i="16"/>
  <c r="G161" i="16"/>
  <c r="G160" i="16"/>
  <c r="G164" i="16" s="1"/>
  <c r="F154" i="16"/>
  <c r="F153" i="16"/>
  <c r="F147" i="16"/>
  <c r="F150" i="16" s="1"/>
  <c r="D125" i="16"/>
  <c r="F111" i="16"/>
  <c r="F109" i="16"/>
  <c r="F108" i="16"/>
  <c r="F104" i="16"/>
  <c r="F103" i="16"/>
  <c r="F105" i="16" s="1"/>
  <c r="C88" i="16"/>
  <c r="D88" i="16"/>
  <c r="D208" i="27"/>
  <c r="F208" i="27" s="1"/>
  <c r="G208" i="27" s="1"/>
  <c r="F112" i="16" l="1"/>
  <c r="C136" i="16" s="1"/>
  <c r="F155" i="16"/>
  <c r="C125" i="16"/>
  <c r="E77" i="28"/>
  <c r="G66" i="28"/>
  <c r="F250" i="27"/>
  <c r="F251" i="27"/>
  <c r="F252" i="27"/>
  <c r="F253" i="27"/>
  <c r="F254" i="27"/>
  <c r="F198" i="27"/>
  <c r="F199" i="27"/>
  <c r="F200" i="27"/>
  <c r="F201" i="27"/>
  <c r="F202" i="27"/>
  <c r="F249" i="27"/>
  <c r="F196" i="27"/>
  <c r="H172" i="27"/>
  <c r="H166" i="27"/>
  <c r="H165" i="27"/>
  <c r="H164" i="27"/>
  <c r="H163" i="27"/>
  <c r="H162" i="27"/>
  <c r="F153" i="27"/>
  <c r="F152" i="27"/>
  <c r="F151" i="27"/>
  <c r="F150" i="27"/>
  <c r="F149" i="27"/>
  <c r="F148" i="27"/>
  <c r="F120" i="27"/>
  <c r="F119" i="27"/>
  <c r="F118" i="27"/>
  <c r="F117" i="27"/>
  <c r="F116" i="27"/>
  <c r="D110" i="27"/>
  <c r="E110" i="27"/>
  <c r="D70" i="27"/>
  <c r="G35" i="16"/>
  <c r="F12" i="16"/>
  <c r="F11" i="16"/>
  <c r="D136" i="16" l="1"/>
  <c r="E136" i="16" s="1"/>
  <c r="F121" i="27"/>
  <c r="F255" i="27"/>
  <c r="F154" i="27"/>
  <c r="D164" i="16" l="1"/>
  <c r="C164" i="16"/>
  <c r="G124" i="16"/>
  <c r="G123" i="16"/>
  <c r="G121" i="16"/>
  <c r="G120" i="16"/>
  <c r="G119" i="16"/>
  <c r="C174" i="29" l="1"/>
  <c r="D169" i="29"/>
  <c r="C169" i="29"/>
  <c r="D161" i="29"/>
  <c r="C161" i="29"/>
  <c r="D155" i="29"/>
  <c r="C155" i="29"/>
  <c r="D150" i="29"/>
  <c r="C150" i="29"/>
  <c r="D134" i="29"/>
  <c r="C134" i="29"/>
  <c r="C125" i="29"/>
  <c r="C39" i="29"/>
  <c r="D39" i="29"/>
  <c r="D74" i="29"/>
  <c r="C74" i="29"/>
  <c r="C112" i="29"/>
  <c r="D112" i="29"/>
  <c r="D174" i="29"/>
  <c r="C179" i="29"/>
  <c r="D179" i="29"/>
  <c r="G213" i="29"/>
  <c r="G207" i="29"/>
  <c r="G103" i="28" l="1"/>
  <c r="G125" i="16" l="1"/>
  <c r="F21" i="27"/>
  <c r="D208" i="29"/>
  <c r="C208" i="29"/>
  <c r="C214" i="29"/>
  <c r="D214" i="29"/>
  <c r="E110" i="28"/>
  <c r="E111" i="28"/>
  <c r="C137" i="16" l="1"/>
  <c r="C138" i="16" s="1"/>
  <c r="C139" i="16" s="1"/>
  <c r="D191" i="29"/>
  <c r="D137" i="16" l="1"/>
  <c r="D138" i="16" s="1"/>
  <c r="D139" i="16" s="1"/>
  <c r="E137" i="16"/>
  <c r="E138" i="16" s="1"/>
  <c r="E139" i="16" s="1"/>
  <c r="D299" i="27" l="1"/>
  <c r="H295" i="27"/>
  <c r="H296" i="27" l="1"/>
  <c r="H293" i="27"/>
  <c r="H294" i="27"/>
  <c r="E299" i="27"/>
  <c r="G79" i="29"/>
  <c r="G80" i="29"/>
  <c r="G81" i="29"/>
  <c r="G82" i="29"/>
  <c r="G83" i="29"/>
  <c r="G84" i="29"/>
  <c r="G85" i="29"/>
  <c r="G86" i="29"/>
  <c r="G87" i="29"/>
  <c r="G88" i="29"/>
  <c r="G89" i="29"/>
  <c r="G90" i="29"/>
  <c r="G91" i="29"/>
  <c r="G92" i="29"/>
  <c r="G93" i="29"/>
  <c r="G94" i="29"/>
  <c r="G95" i="29"/>
  <c r="G96" i="29"/>
  <c r="G97" i="29"/>
  <c r="G98" i="29"/>
  <c r="G99" i="29"/>
  <c r="G100" i="29"/>
  <c r="G101" i="29"/>
  <c r="G102" i="29"/>
  <c r="G103" i="29"/>
  <c r="G104" i="29"/>
  <c r="G105" i="29"/>
  <c r="G106" i="29"/>
  <c r="G107" i="29"/>
  <c r="G108" i="29"/>
  <c r="G109" i="29"/>
  <c r="G110" i="29"/>
  <c r="G111" i="29"/>
  <c r="H299" i="27" l="1"/>
  <c r="F19" i="32" s="1"/>
  <c r="H135" i="27"/>
  <c r="H134" i="27"/>
  <c r="H109" i="27"/>
  <c r="H105" i="27"/>
  <c r="H107" i="27"/>
  <c r="H98" i="27"/>
  <c r="G14" i="28"/>
  <c r="D16" i="28"/>
  <c r="C16" i="28"/>
  <c r="G15" i="28"/>
  <c r="I19" i="32" l="1"/>
  <c r="G19" i="32"/>
  <c r="G16" i="28"/>
  <c r="H48" i="27" s="1"/>
  <c r="J19" i="32" l="1"/>
  <c r="K19" i="32" s="1"/>
  <c r="H19" i="32"/>
  <c r="H69" i="27"/>
  <c r="D170" i="27" l="1"/>
  <c r="G160" i="29" l="1"/>
  <c r="G159" i="29"/>
  <c r="G140" i="29"/>
  <c r="G139" i="29"/>
  <c r="G138" i="29"/>
  <c r="G143" i="29" s="1"/>
  <c r="G178" i="29"/>
  <c r="G161" i="29" l="1"/>
  <c r="H139" i="27" s="1"/>
  <c r="G179" i="29"/>
  <c r="H171" i="27" s="1"/>
  <c r="H103" i="27"/>
  <c r="F81" i="27" l="1"/>
  <c r="F80" i="27"/>
  <c r="E175" i="27"/>
  <c r="D175" i="27"/>
  <c r="H174" i="27"/>
  <c r="H133" i="27"/>
  <c r="H132" i="27"/>
  <c r="H131" i="27"/>
  <c r="H130" i="27"/>
  <c r="H129" i="27"/>
  <c r="H108" i="27"/>
  <c r="H104" i="27"/>
  <c r="H97" i="27"/>
  <c r="H96" i="27"/>
  <c r="H95" i="27"/>
  <c r="H94" i="27"/>
  <c r="H93" i="27"/>
  <c r="H92" i="27"/>
  <c r="F76" i="27"/>
  <c r="F77" i="27"/>
  <c r="F78" i="27"/>
  <c r="F79" i="27"/>
  <c r="H68" i="27"/>
  <c r="F11" i="27"/>
  <c r="F12" i="27"/>
  <c r="F13" i="27"/>
  <c r="F14" i="27"/>
  <c r="F15" i="27"/>
  <c r="F27" i="27"/>
  <c r="F23" i="27"/>
  <c r="F22" i="27"/>
  <c r="F20" i="27"/>
  <c r="F19" i="27"/>
  <c r="F84" i="27" l="1"/>
  <c r="G23" i="16"/>
  <c r="G24" i="16"/>
  <c r="G34" i="16" l="1"/>
  <c r="C169" i="16" l="1"/>
  <c r="D169" i="16" s="1"/>
  <c r="C168" i="16" l="1"/>
  <c r="E169" i="16"/>
  <c r="F197" i="27"/>
  <c r="C170" i="16" l="1"/>
  <c r="C171" i="16" s="1"/>
  <c r="D168" i="16"/>
  <c r="G212" i="29"/>
  <c r="G206" i="29"/>
  <c r="D199" i="29"/>
  <c r="C199" i="29"/>
  <c r="G198" i="29"/>
  <c r="G197" i="29"/>
  <c r="G196" i="29"/>
  <c r="G195" i="29"/>
  <c r="C191" i="29"/>
  <c r="G190" i="29"/>
  <c r="G189" i="29"/>
  <c r="G188" i="29"/>
  <c r="G173" i="29"/>
  <c r="G174" i="29" s="1"/>
  <c r="G168" i="29"/>
  <c r="G167" i="29"/>
  <c r="G154" i="29"/>
  <c r="G155" i="29" s="1"/>
  <c r="G149" i="29"/>
  <c r="G150" i="29" s="1"/>
  <c r="H136" i="27" s="1"/>
  <c r="G133" i="29"/>
  <c r="G132" i="29"/>
  <c r="G131" i="29"/>
  <c r="G130" i="29"/>
  <c r="G129" i="29"/>
  <c r="D125" i="29"/>
  <c r="G124" i="29"/>
  <c r="G123" i="29"/>
  <c r="G122" i="29"/>
  <c r="G121" i="29"/>
  <c r="G120" i="29"/>
  <c r="G119" i="29"/>
  <c r="G118" i="29"/>
  <c r="G78" i="29"/>
  <c r="G112" i="29" s="1"/>
  <c r="G73" i="29"/>
  <c r="G72" i="29"/>
  <c r="G71" i="29"/>
  <c r="G70" i="29"/>
  <c r="G69" i="29"/>
  <c r="G68" i="29"/>
  <c r="G67" i="29"/>
  <c r="G66" i="29"/>
  <c r="G65" i="29"/>
  <c r="G64" i="29"/>
  <c r="G63" i="29"/>
  <c r="G62" i="29"/>
  <c r="G61" i="29"/>
  <c r="G60" i="29"/>
  <c r="G59" i="29"/>
  <c r="G58" i="29"/>
  <c r="G57" i="29"/>
  <c r="G56" i="29"/>
  <c r="G55" i="29"/>
  <c r="G54" i="29"/>
  <c r="G53" i="29"/>
  <c r="G52" i="29"/>
  <c r="G51" i="29"/>
  <c r="G50" i="29"/>
  <c r="G49" i="29"/>
  <c r="G48" i="29"/>
  <c r="G47" i="29"/>
  <c r="G46" i="29"/>
  <c r="G45" i="29"/>
  <c r="G44" i="29"/>
  <c r="G43" i="29"/>
  <c r="G38" i="29"/>
  <c r="G37" i="29"/>
  <c r="G36" i="29"/>
  <c r="G35" i="29"/>
  <c r="G34" i="29"/>
  <c r="G33" i="29"/>
  <c r="G32" i="29"/>
  <c r="G31" i="29"/>
  <c r="G30" i="29"/>
  <c r="G29" i="29"/>
  <c r="G27" i="29"/>
  <c r="G26" i="29"/>
  <c r="G25" i="29"/>
  <c r="G24" i="29"/>
  <c r="G23" i="29"/>
  <c r="G22" i="29"/>
  <c r="G21" i="29"/>
  <c r="G20" i="29"/>
  <c r="G19" i="29"/>
  <c r="G18" i="29"/>
  <c r="G17" i="29"/>
  <c r="G16" i="29"/>
  <c r="G15" i="29"/>
  <c r="G14" i="29"/>
  <c r="G13" i="29"/>
  <c r="G12" i="29"/>
  <c r="G11" i="29"/>
  <c r="D120" i="28"/>
  <c r="C120" i="28"/>
  <c r="G119" i="28"/>
  <c r="G120" i="28" s="1"/>
  <c r="E109" i="28"/>
  <c r="G104" i="28"/>
  <c r="G105" i="28" s="1"/>
  <c r="H223" i="27" s="1"/>
  <c r="E92" i="28"/>
  <c r="G87" i="28"/>
  <c r="G86" i="28"/>
  <c r="E79" i="28"/>
  <c r="E78" i="28"/>
  <c r="E80" i="28" s="1"/>
  <c r="G72" i="28"/>
  <c r="G71" i="28"/>
  <c r="G70" i="28"/>
  <c r="G69" i="28"/>
  <c r="G68" i="28"/>
  <c r="G67" i="28"/>
  <c r="E59" i="28"/>
  <c r="E58" i="28"/>
  <c r="E57" i="28"/>
  <c r="E56" i="28"/>
  <c r="E55" i="28"/>
  <c r="E54" i="28"/>
  <c r="E53" i="28"/>
  <c r="E52" i="28"/>
  <c r="E51" i="28"/>
  <c r="E50" i="28"/>
  <c r="E49" i="28"/>
  <c r="E48" i="28"/>
  <c r="E47" i="28"/>
  <c r="E46" i="28"/>
  <c r="E45" i="28"/>
  <c r="E44" i="28"/>
  <c r="E43" i="28"/>
  <c r="E42" i="28"/>
  <c r="G36" i="28"/>
  <c r="G35" i="28"/>
  <c r="G34" i="28"/>
  <c r="G33" i="28"/>
  <c r="G32" i="28"/>
  <c r="G31" i="28"/>
  <c r="G30" i="28"/>
  <c r="G29" i="28"/>
  <c r="G28" i="28"/>
  <c r="G27" i="28"/>
  <c r="G26" i="28"/>
  <c r="G25" i="28"/>
  <c r="G24" i="28"/>
  <c r="G23" i="28"/>
  <c r="G22" i="28"/>
  <c r="G21" i="28"/>
  <c r="G20" i="28"/>
  <c r="G19" i="28"/>
  <c r="G18" i="28"/>
  <c r="H270" i="27"/>
  <c r="H269" i="27"/>
  <c r="H268" i="27"/>
  <c r="H267" i="27"/>
  <c r="H266" i="27"/>
  <c r="H265" i="27"/>
  <c r="H264" i="27"/>
  <c r="H263" i="27"/>
  <c r="H238" i="27"/>
  <c r="F195" i="27"/>
  <c r="F194" i="27"/>
  <c r="F193" i="27"/>
  <c r="F192" i="27"/>
  <c r="F191" i="27"/>
  <c r="H67" i="27"/>
  <c r="H65" i="27"/>
  <c r="H64" i="27"/>
  <c r="H63" i="27"/>
  <c r="H57" i="27"/>
  <c r="H56" i="27"/>
  <c r="H55" i="27"/>
  <c r="H54" i="27"/>
  <c r="H53" i="27"/>
  <c r="H52" i="27"/>
  <c r="H51" i="27"/>
  <c r="H47" i="27"/>
  <c r="H46" i="27"/>
  <c r="H45" i="27"/>
  <c r="H44" i="27"/>
  <c r="F26" i="27"/>
  <c r="F25" i="27"/>
  <c r="F24" i="27"/>
  <c r="F18" i="27"/>
  <c r="F17" i="27"/>
  <c r="F16" i="27"/>
  <c r="G39" i="29" l="1"/>
  <c r="F28" i="27"/>
  <c r="G37" i="28"/>
  <c r="H58" i="27" s="1"/>
  <c r="F203" i="27"/>
  <c r="G73" i="28"/>
  <c r="H99" i="27" s="1"/>
  <c r="G88" i="28"/>
  <c r="H167" i="27" s="1"/>
  <c r="H234" i="27"/>
  <c r="E112" i="28"/>
  <c r="H242" i="27" s="1"/>
  <c r="E60" i="28"/>
  <c r="H66" i="27" s="1"/>
  <c r="E93" i="28"/>
  <c r="H173" i="27" s="1"/>
  <c r="G125" i="29"/>
  <c r="H100" i="27" s="1"/>
  <c r="G169" i="29"/>
  <c r="H168" i="27" s="1"/>
  <c r="G74" i="29"/>
  <c r="H60" i="27" s="1"/>
  <c r="H59" i="27"/>
  <c r="G134" i="29"/>
  <c r="H101" i="27" s="1"/>
  <c r="D170" i="16"/>
  <c r="D171" i="16" s="1"/>
  <c r="E168" i="16"/>
  <c r="E170" i="16" s="1"/>
  <c r="E171" i="16" s="1"/>
  <c r="H106" i="27"/>
  <c r="C18" i="32"/>
  <c r="D18" i="32" s="1"/>
  <c r="E18" i="32" s="1"/>
  <c r="G191" i="29"/>
  <c r="H235" i="27" s="1"/>
  <c r="H271" i="27"/>
  <c r="H62" i="27"/>
  <c r="G208" i="29"/>
  <c r="H272" i="27" s="1"/>
  <c r="G214" i="29"/>
  <c r="H273" i="27" s="1"/>
  <c r="G199" i="29"/>
  <c r="H236" i="27" s="1"/>
  <c r="H137" i="27"/>
  <c r="H142" i="27" s="1"/>
  <c r="F15" i="32" s="1"/>
  <c r="H169" i="27"/>
  <c r="C303" i="27" l="1"/>
  <c r="D303" i="27" s="1"/>
  <c r="H175" i="27"/>
  <c r="F16" i="32" s="1"/>
  <c r="I16" i="32" s="1"/>
  <c r="J16" i="32" s="1"/>
  <c r="K16" i="32" s="1"/>
  <c r="H243" i="27"/>
  <c r="H277" i="27"/>
  <c r="H110" i="27"/>
  <c r="F14" i="32" s="1"/>
  <c r="I14" i="32" s="1"/>
  <c r="J14" i="32" s="1"/>
  <c r="K14" i="32" s="1"/>
  <c r="I15" i="32"/>
  <c r="J15" i="32" s="1"/>
  <c r="K15" i="32" s="1"/>
  <c r="H70" i="27"/>
  <c r="F13" i="32" l="1"/>
  <c r="C181" i="27"/>
  <c r="C311" i="27"/>
  <c r="C304" i="27"/>
  <c r="D304" i="27" s="1"/>
  <c r="E304" i="27" s="1"/>
  <c r="F18" i="32"/>
  <c r="G15" i="32"/>
  <c r="G14" i="32"/>
  <c r="G16" i="32"/>
  <c r="D181" i="27"/>
  <c r="E181" i="27" s="1"/>
  <c r="D180" i="27"/>
  <c r="E180" i="27" s="1"/>
  <c r="G13" i="32"/>
  <c r="C305" i="27" l="1"/>
  <c r="C306" i="27" s="1"/>
  <c r="D305" i="27"/>
  <c r="D306" i="27" s="1"/>
  <c r="G18" i="32"/>
  <c r="H18" i="32" s="1"/>
  <c r="I18" i="32"/>
  <c r="H16" i="32"/>
  <c r="H14" i="32"/>
  <c r="H15" i="32"/>
  <c r="E182" i="27"/>
  <c r="E183" i="27" s="1"/>
  <c r="D182" i="27"/>
  <c r="D183" i="27" s="1"/>
  <c r="C182" i="27"/>
  <c r="C183" i="27" s="1"/>
  <c r="H13" i="32"/>
  <c r="C312" i="27"/>
  <c r="J18" i="32" l="1"/>
  <c r="K18" i="32" s="1"/>
  <c r="D312" i="27"/>
  <c r="E312" i="27" s="1"/>
  <c r="C313" i="27"/>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5" i="16"/>
  <c r="G76" i="16"/>
  <c r="G77" i="16"/>
  <c r="G78" i="16"/>
  <c r="G79" i="16"/>
  <c r="G80" i="16"/>
  <c r="G81" i="16"/>
  <c r="G82" i="16"/>
  <c r="G83" i="16"/>
  <c r="G84" i="16"/>
  <c r="G85" i="16"/>
  <c r="G86" i="16"/>
  <c r="G87" i="16"/>
  <c r="G88" i="16" l="1"/>
  <c r="G26" i="16" s="1"/>
  <c r="C314" i="27"/>
  <c r="C6" i="32"/>
  <c r="D6" i="32" s="1"/>
  <c r="E6" i="32" s="1"/>
  <c r="G29" i="16"/>
  <c r="G28" i="16"/>
  <c r="G27" i="16"/>
  <c r="C26" i="16" l="1"/>
  <c r="C30" i="16" s="1"/>
  <c r="D26" i="16" l="1"/>
  <c r="D30" i="16" s="1"/>
  <c r="K16" i="26" l="1"/>
  <c r="K15" i="26"/>
  <c r="K14" i="26"/>
  <c r="K13" i="26"/>
  <c r="K12" i="26"/>
  <c r="K11" i="26"/>
  <c r="K10" i="26"/>
  <c r="K9" i="26"/>
  <c r="K8" i="26"/>
  <c r="K7" i="26"/>
  <c r="K6" i="26"/>
  <c r="K5" i="26"/>
  <c r="J16" i="26"/>
  <c r="J15" i="26"/>
  <c r="J14" i="26"/>
  <c r="J13" i="26"/>
  <c r="J12" i="26"/>
  <c r="J11" i="26"/>
  <c r="J10" i="26"/>
  <c r="J9" i="26"/>
  <c r="J8" i="26"/>
  <c r="J7" i="26"/>
  <c r="J6" i="26"/>
  <c r="J5" i="26"/>
  <c r="C17" i="32" l="1"/>
  <c r="D17" i="32" s="1"/>
  <c r="E17" i="32" s="1"/>
  <c r="H3" i="22"/>
  <c r="H4" i="22"/>
  <c r="H5" i="22"/>
  <c r="H6" i="22"/>
  <c r="H7" i="22"/>
  <c r="H8" i="22"/>
  <c r="H9" i="22"/>
  <c r="H10" i="22"/>
  <c r="H11" i="22"/>
  <c r="H12" i="22"/>
  <c r="H13" i="22"/>
  <c r="H14" i="22"/>
  <c r="H15" i="22"/>
  <c r="H16" i="22"/>
  <c r="H17" i="22"/>
  <c r="H18" i="22"/>
  <c r="H19" i="22"/>
  <c r="H2" i="22"/>
  <c r="G2" i="22"/>
  <c r="G3" i="22"/>
  <c r="G4" i="22"/>
  <c r="G5" i="22"/>
  <c r="G6" i="22"/>
  <c r="G7" i="22"/>
  <c r="G8" i="22"/>
  <c r="G10" i="22"/>
  <c r="G11" i="22"/>
  <c r="G12" i="22"/>
  <c r="G13" i="22"/>
  <c r="G14" i="22"/>
  <c r="G15" i="22"/>
  <c r="G16" i="22"/>
  <c r="G17" i="22"/>
  <c r="G18" i="22"/>
  <c r="G19" i="22"/>
  <c r="G9" i="22"/>
  <c r="F13" i="16"/>
  <c r="F16" i="16" l="1"/>
  <c r="F15" i="16"/>
  <c r="F17" i="16" l="1"/>
  <c r="C92" i="16" s="1"/>
  <c r="G25" i="16"/>
  <c r="G30" i="16" s="1"/>
  <c r="C93" i="16" s="1"/>
  <c r="C178" i="16" l="1"/>
  <c r="D178" i="16" s="1"/>
  <c r="E178" i="16" s="1"/>
  <c r="D92" i="16"/>
  <c r="E92" i="16"/>
  <c r="C94" i="16" l="1"/>
  <c r="C13" i="32" s="1"/>
  <c r="I13" i="32" s="1"/>
  <c r="J13" i="32" s="1"/>
  <c r="K13" i="32" s="1"/>
  <c r="C20" i="32" l="1"/>
  <c r="C21" i="32" s="1"/>
  <c r="D13" i="32"/>
  <c r="C179" i="16"/>
  <c r="C180" i="16" s="1"/>
  <c r="C5" i="32" s="1"/>
  <c r="D5" i="32" s="1"/>
  <c r="E5" i="32" s="1"/>
  <c r="C95" i="16"/>
  <c r="D93" i="16"/>
  <c r="E93" i="16" l="1"/>
  <c r="D94" i="16"/>
  <c r="D95" i="16" s="1"/>
  <c r="D20" i="32"/>
  <c r="D21" i="32" s="1"/>
  <c r="E13" i="32"/>
  <c r="D179" i="16"/>
  <c r="C181" i="16"/>
  <c r="D180" i="16" l="1"/>
  <c r="D181" i="16" s="1"/>
  <c r="E20" i="32"/>
  <c r="E21" i="32" s="1"/>
  <c r="E94" i="16"/>
  <c r="E95" i="16" s="1"/>
  <c r="E179" i="16"/>
  <c r="E180" i="16" s="1"/>
  <c r="E181" i="16" s="1"/>
  <c r="F17" i="32"/>
  <c r="F20" i="32" s="1"/>
  <c r="I17" i="32" l="1"/>
  <c r="F21" i="32"/>
  <c r="G17" i="32"/>
  <c r="J17" i="32" l="1"/>
  <c r="K17" i="32" s="1"/>
  <c r="I20" i="32"/>
  <c r="G20" i="32"/>
  <c r="G21" i="32" s="1"/>
  <c r="H17" i="32"/>
  <c r="D311" i="27"/>
  <c r="E303" i="27"/>
  <c r="E305" i="27" s="1"/>
  <c r="E306" i="27" s="1"/>
  <c r="J20" i="32" l="1"/>
  <c r="H20" i="32"/>
  <c r="H21" i="32" s="1"/>
  <c r="D313" i="27"/>
  <c r="D314" i="27" s="1"/>
  <c r="E311" i="27"/>
  <c r="E313" i="27" s="1"/>
  <c r="E314" i="27" s="1"/>
  <c r="K20" i="32" l="1"/>
  <c r="C7" i="32"/>
  <c r="C8" i="32" s="1"/>
  <c r="D7" i="32" l="1"/>
  <c r="D8" i="32" s="1"/>
  <c r="E7" i="32"/>
  <c r="E8" i="32" s="1"/>
  <c r="I21" i="32" l="1"/>
  <c r="J21" i="32" l="1"/>
  <c r="K21" i="32"/>
</calcChain>
</file>

<file path=xl/sharedStrings.xml><?xml version="1.0" encoding="utf-8"?>
<sst xmlns="http://schemas.openxmlformats.org/spreadsheetml/2006/main" count="3018" uniqueCount="738">
  <si>
    <t>Criteris puntuació automàtica Lot 1 - Serveis i sistemes de comunicacions de veu fixa i mòbils</t>
  </si>
  <si>
    <t>RESUM PREU LOT 1 - SERVEIS I SISTEMES DE COMUNICACIONS DE VEU FIXA I MÒBIL (import aplicable a criteris de puntuació automàtica)</t>
  </si>
  <si>
    <t>Concepte</t>
  </si>
  <si>
    <t>Cost total (€/mes)</t>
  </si>
  <si>
    <t>Cost total (€/any)</t>
  </si>
  <si>
    <t>Cost total contracte (2 anys)</t>
  </si>
  <si>
    <t>Serveis de veu fixa</t>
  </si>
  <si>
    <t>Serveis de comunicacions mòbils</t>
  </si>
  <si>
    <t>Cost total LOT 1 sense IVA</t>
  </si>
  <si>
    <t>Cost total LOT 1 amb IVA</t>
  </si>
  <si>
    <t>RESUM PREU LOT 1 - SERVEIS I SISTEMES DE COMUNICACIONS DE VEU FIXA I MÒBIL (desglossat per CIF)</t>
  </si>
  <si>
    <t>Entitat - CIF</t>
  </si>
  <si>
    <t>Cost Serveis i sistemes de veu fixa</t>
  </si>
  <si>
    <t>Cost Serveis de comunicacions mòbils</t>
  </si>
  <si>
    <t>Cost Total LOT 1</t>
  </si>
  <si>
    <t>C.mensual (€/mes)</t>
  </si>
  <si>
    <t>C.anual (€/any)</t>
  </si>
  <si>
    <t>C.contracte (2 anys)</t>
  </si>
  <si>
    <t>HOSPITAL CLÍNIC BARCELONA I MATERNITAT - Q0802070C</t>
  </si>
  <si>
    <t>FUNDACIÓ CLÍNIC PER LA RECERCA BIOMÈDICA - G59319681</t>
  </si>
  <si>
    <t>n/a</t>
  </si>
  <si>
    <t>CAPSBE - Q0801096I</t>
  </si>
  <si>
    <t>BARNACLINIC - A59078568</t>
  </si>
  <si>
    <t>CONSORCI HOSPITALARI DE VIC - Q5856102H</t>
  </si>
  <si>
    <t>FUNDACIÓ HOSPITAL DE LA SANTA CREU DE VIC - G08397234</t>
  </si>
  <si>
    <t>FUNDACIÓ ASSISTENCIAL D'OSONA - G65445520</t>
  </si>
  <si>
    <t>Criteris puntuació automàtica Lot 1 - Serveis de comunicacions mòbils</t>
  </si>
  <si>
    <t>El licitador haurà d’insertar els costos de la seva proposta en les caselles identificades en blau.</t>
  </si>
  <si>
    <t>Els preus unitaris ofertats pels licitadors per a un mateix ítem, hauran de ser idèntics independentment del CIF al qual es facturi.
Els costos unitaris indicats es mantindran per futures ampliacions dels serveis sol·licitats inicialment.
La facturació del tràfic cursat es farà en segons. Es facturarà el consum a partir del primer segon cursat.</t>
  </si>
  <si>
    <t>SERVEIS DE L'HOSPITAL CLÍNIC DE BARCELONA (HCB) I ENTITATS ASSOCIADES</t>
  </si>
  <si>
    <r>
      <t xml:space="preserve">HOSPITAL CLÍNIC BARCELONA I MATERNITAT </t>
    </r>
    <r>
      <rPr>
        <b/>
        <sz val="11"/>
        <color rgb="FF000000"/>
        <rFont val="Arial"/>
        <family val="2"/>
      </rPr>
      <t>- NIF Q0802070C</t>
    </r>
  </si>
  <si>
    <t>Costos fixos</t>
  </si>
  <si>
    <t>Serveis(*)</t>
  </si>
  <si>
    <t>Unitats</t>
  </si>
  <si>
    <t>Cost unitari (€/mes)</t>
  </si>
  <si>
    <t>Enllaços</t>
  </si>
  <si>
    <t>Enllaç fix-mòbil</t>
  </si>
  <si>
    <t>Línies de veu i dades</t>
  </si>
  <si>
    <t>Línia amb tarifa plana mínim 800GB</t>
  </si>
  <si>
    <t>Línia amb tarifa plana mínim 100GB</t>
  </si>
  <si>
    <t>Línia amb tarifa plana mínim 60GB</t>
  </si>
  <si>
    <t>Línia amb tarifa plana mínim 15GB</t>
  </si>
  <si>
    <t>Línia amb tarifa plana mínim 10GB</t>
  </si>
  <si>
    <t>Línia amb tarifa plana mínim 5GB</t>
  </si>
  <si>
    <t>Línies de veu</t>
  </si>
  <si>
    <t>Línia de veu extensió terminal sobretaula</t>
  </si>
  <si>
    <t>Línies només dades</t>
  </si>
  <si>
    <t>Línies SMS</t>
  </si>
  <si>
    <t>Numeració plataformes SMS</t>
  </si>
  <si>
    <t>Tarifes roaming dades</t>
  </si>
  <si>
    <t>Tarifa plana mensual 1GB món</t>
  </si>
  <si>
    <t>Tarifa plana mensual 400MB món</t>
  </si>
  <si>
    <t>Serveis addicionals</t>
  </si>
  <si>
    <t>Serveis Multisim</t>
  </si>
  <si>
    <t>Serveis Multisim Esim</t>
  </si>
  <si>
    <t xml:space="preserve">IMPORT MENSUAL (sense IVA) </t>
  </si>
  <si>
    <t>(*) Els licitadors indicaran la tarifa igual o superior més aproximada disponible. En cas de que no disposi d'algun dels perfils de preus sol·licitats, deixar la cel·la en blanc o indicar "no disponible".</t>
  </si>
  <si>
    <t>Plataforma MDM</t>
  </si>
  <si>
    <t>Serveis</t>
  </si>
  <si>
    <t>Llicències MDM/mes</t>
  </si>
  <si>
    <t>€/ Llicència</t>
  </si>
  <si>
    <t>Quota llicència per a dispositius</t>
  </si>
  <si>
    <t>Plataforma SMS massiu</t>
  </si>
  <si>
    <t>Quota servei plataforma</t>
  </si>
  <si>
    <t>Costos variables</t>
  </si>
  <si>
    <t>Tipus tràfic</t>
  </si>
  <si>
    <t>VOLUM  mensual</t>
  </si>
  <si>
    <t>Establiment (€)</t>
  </si>
  <si>
    <t>Cost minut / MB (€)</t>
  </si>
  <si>
    <t>Trucades / Connexions</t>
  </si>
  <si>
    <t>Minuts / MB</t>
  </si>
  <si>
    <t>Trucades amb origen fix (enllaç corporatiu)</t>
  </si>
  <si>
    <t>Trucades nacionals</t>
  </si>
  <si>
    <t>Corporatiu</t>
  </si>
  <si>
    <t>Mòbil - Operador actual</t>
  </si>
  <si>
    <t>Mòbil - Altres operadors</t>
  </si>
  <si>
    <t>Especial</t>
  </si>
  <si>
    <t>A fixe</t>
  </si>
  <si>
    <t>Trucades internacionals i roaming</t>
  </si>
  <si>
    <t>Internacional</t>
  </si>
  <si>
    <t>Omplir pestanya Tràfic internacional</t>
  </si>
  <si>
    <t>Trucades amb origen mòbil (terminals)</t>
  </si>
  <si>
    <t>A contestador</t>
  </si>
  <si>
    <t>Especial a 902</t>
  </si>
  <si>
    <t>Especial a la resta de 90x</t>
  </si>
  <si>
    <t>Realitzades en roaming</t>
  </si>
  <si>
    <t>Omplir pestanya Tràfic en roaming</t>
  </si>
  <si>
    <t>Rebudes en roaming</t>
  </si>
  <si>
    <t>Dades</t>
  </si>
  <si>
    <t>Dades Nacional i UE (dins tarifa plana)</t>
  </si>
  <si>
    <t>Dades Roaming</t>
  </si>
  <si>
    <t>Missatgeria nacional</t>
  </si>
  <si>
    <t>SMS Nacional</t>
  </si>
  <si>
    <t>SMS Plataforma - SMS Nacional</t>
  </si>
  <si>
    <t>MMS</t>
  </si>
  <si>
    <t>Missatgeria internacional i roaming</t>
  </si>
  <si>
    <t>SMS Internacional</t>
  </si>
  <si>
    <t>SMS Roaming</t>
  </si>
  <si>
    <t>Altres serveis</t>
  </si>
  <si>
    <t>Dicta SMS</t>
  </si>
  <si>
    <t>Servei retrucada</t>
  </si>
  <si>
    <t>Línia amb tarifa plana mínim 10 GB</t>
  </si>
  <si>
    <t>Línia només dades</t>
  </si>
  <si>
    <t>M2M</t>
  </si>
  <si>
    <t>Línia M2M</t>
  </si>
  <si>
    <t>Trucadas nacionals</t>
  </si>
  <si>
    <t>Otros servicios</t>
  </si>
  <si>
    <t>Servicio Rellamada</t>
  </si>
  <si>
    <t>Trucadas internacionals i roaming</t>
  </si>
  <si>
    <t>Resum costos serveis mòbils HCB</t>
  </si>
  <si>
    <t>Cost total sense IVA</t>
  </si>
  <si>
    <t>Cost total amb IVA</t>
  </si>
  <si>
    <t>CONSORCI HOSPITALARI DE VIC (CHV), FUNDACIÓ HOSPITAL DE LA SANTA CREU DE VIC I FUNDACIÓ ASSISTENCIAL D'OSONA</t>
  </si>
  <si>
    <r>
      <t xml:space="preserve">CONSORCI HOSPITALARI DE VIC </t>
    </r>
    <r>
      <rPr>
        <b/>
        <sz val="11"/>
        <color rgb="FF000000"/>
        <rFont val="Arial"/>
        <family val="2"/>
      </rPr>
      <t>- NIF Q5856102H</t>
    </r>
  </si>
  <si>
    <t>Línia amb tarifa plana mínim 60 GB</t>
  </si>
  <si>
    <t>Línia amb tarifa plana mínim 15 GB</t>
  </si>
  <si>
    <t>Línia amb tarifa plana mínim 5 GB</t>
  </si>
  <si>
    <t>Línia M2M 1 GB</t>
  </si>
  <si>
    <t>Plataforma SMS</t>
  </si>
  <si>
    <t>Línia Plataforma SMS</t>
  </si>
  <si>
    <t>Serveis MultiSIM</t>
  </si>
  <si>
    <t>€/llicència</t>
  </si>
  <si>
    <t>A contestadors</t>
  </si>
  <si>
    <t>Serveis de tarificació addicional</t>
  </si>
  <si>
    <t>SMS Plataforma - Justificant de recepció/Cobrament revertit</t>
  </si>
  <si>
    <t>SMS internacionals</t>
  </si>
  <si>
    <r>
      <t>FUNDACIÓ HOSPITAL DE LA SANTA CREU DE VIC</t>
    </r>
    <r>
      <rPr>
        <b/>
        <sz val="11"/>
        <color rgb="FF000000"/>
        <rFont val="Arial"/>
        <family val="2"/>
      </rPr>
      <t xml:space="preserve">- NIF </t>
    </r>
    <r>
      <rPr>
        <b/>
        <sz val="11"/>
        <rFont val="Arial"/>
        <family val="2"/>
      </rPr>
      <t>G08397234</t>
    </r>
  </si>
  <si>
    <t>Resum costos serveis mòbils CHV + FHSC + FADO</t>
  </si>
  <si>
    <t>RESUM PREU LOT 1 - SERVEIS MÒBILS</t>
  </si>
  <si>
    <t>Criteris puntuació automàtica Lot 1 - Serveis i manteniment de veu fixa</t>
  </si>
  <si>
    <t>Cost unitari servei (alta inclosa) €/mes</t>
  </si>
  <si>
    <t>COST IMPORT MENSUAL (sense IVA)  (€/mes)</t>
  </si>
  <si>
    <t>Circuit Inter-LIM (dos extrems)</t>
  </si>
  <si>
    <t>Accés Bàsic XDSI individual</t>
  </si>
  <si>
    <t>Accés Bàsic XDSI a PABX</t>
  </si>
  <si>
    <t>DDIs</t>
  </si>
  <si>
    <t>Línies analògiques</t>
  </si>
  <si>
    <t>Línies analògiques Emergències</t>
  </si>
  <si>
    <t>IMPORT MENSUAL (sense IVA)</t>
  </si>
  <si>
    <t>TIPUS DE TRÀFIC SORTINT</t>
  </si>
  <si>
    <t>Establ. (€)</t>
  </si>
  <si>
    <t xml:space="preserve">Minuts </t>
  </si>
  <si>
    <t>Contestador</t>
  </si>
  <si>
    <t>Destinació mòbil</t>
  </si>
  <si>
    <t>A fixes</t>
  </si>
  <si>
    <t>Internacionals (*)</t>
  </si>
  <si>
    <t>Veure taula de detall - Tràfic Internacional</t>
  </si>
  <si>
    <t>A números 901</t>
  </si>
  <si>
    <t>A números 902</t>
  </si>
  <si>
    <t>A Serveis d'Informació i Emergència</t>
  </si>
  <si>
    <t xml:space="preserve">TRÀFIC INTERNACIONAL </t>
  </si>
  <si>
    <t>VOLUM mensual</t>
  </si>
  <si>
    <t>Cost minut (€)</t>
  </si>
  <si>
    <t>Trucades</t>
  </si>
  <si>
    <t>Minuts</t>
  </si>
  <si>
    <t>Alemanya</t>
  </si>
  <si>
    <t>Alemanya Mòbils</t>
  </si>
  <si>
    <t>Andorra</t>
  </si>
  <si>
    <t>Andorra Mòbils</t>
  </si>
  <si>
    <t>Arabia Saudita Mòbils</t>
  </si>
  <si>
    <t>Argentina</t>
  </si>
  <si>
    <t>Argentina Mòbils</t>
  </si>
  <si>
    <t>Austria Mòbils</t>
  </si>
  <si>
    <t>Bélgica</t>
  </si>
  <si>
    <t>Bélgica Mòbils</t>
  </si>
  <si>
    <t>Bulgaria Mòbils</t>
  </si>
  <si>
    <t>Canadá</t>
  </si>
  <si>
    <t>Xile Mòbils</t>
  </si>
  <si>
    <t>Colòmbia Mòbils</t>
  </si>
  <si>
    <t>Costa Rica Mòbils</t>
  </si>
  <si>
    <t>Dominicana Rep. Mòbils</t>
  </si>
  <si>
    <t>Equador Mòbils</t>
  </si>
  <si>
    <t>EEUU</t>
  </si>
  <si>
    <t>Egipte Mòbils</t>
  </si>
  <si>
    <t>Etiopía Mòbils</t>
  </si>
  <si>
    <t>Finlàndia Mòbils</t>
  </si>
  <si>
    <t>França</t>
  </si>
  <si>
    <t>França Mòbils</t>
  </si>
  <si>
    <t>Guatemala Mòbils</t>
  </si>
  <si>
    <t>Índia</t>
  </si>
  <si>
    <t>Índia Mòbils</t>
  </si>
  <si>
    <t>Irlanda</t>
  </si>
  <si>
    <t>Itàlia</t>
  </si>
  <si>
    <t>Itàlia Mòbils</t>
  </si>
  <si>
    <t>Japó Mòbils</t>
  </si>
  <si>
    <t>Letònia</t>
  </si>
  <si>
    <t>Marroc Mòbils</t>
  </si>
  <si>
    <t>Mèxic</t>
  </si>
  <si>
    <t>Moldàvia Mòbils</t>
  </si>
  <si>
    <t>Noruega Mòbils</t>
  </si>
  <si>
    <t>Països baixos</t>
  </si>
  <si>
    <t>Països baixos Mòbils</t>
  </si>
  <si>
    <t>Palestina</t>
  </si>
  <si>
    <t>Panamà Mòbils</t>
  </si>
  <si>
    <t>Paraguai Mòbils</t>
  </si>
  <si>
    <t>Perú</t>
  </si>
  <si>
    <t>Polònia</t>
  </si>
  <si>
    <t>Portugal Mòbils</t>
  </si>
  <si>
    <t>Regne Unit</t>
  </si>
  <si>
    <t>Regne Unit Mòbils</t>
  </si>
  <si>
    <t>Sudàfrica</t>
  </si>
  <si>
    <t>Suècia Mòbils</t>
  </si>
  <si>
    <t>Suïssa</t>
  </si>
  <si>
    <t>Suïssa Mòbils</t>
  </si>
  <si>
    <t>Tanzània Mòbils</t>
  </si>
  <si>
    <t>Túnez Mòbils</t>
  </si>
  <si>
    <t>Ucrania Mòbils</t>
  </si>
  <si>
    <t>Uruguai Mòbils</t>
  </si>
  <si>
    <t>Zàmbia</t>
  </si>
  <si>
    <t>Resum costos serveis de veu fixa HCB</t>
  </si>
  <si>
    <t>SERVEIS DEL CONSORCI HOSPITALARI DE VIC (CHV)</t>
  </si>
  <si>
    <t>Accessos primaris de veu fixa</t>
  </si>
  <si>
    <t>Servei de manteniment de PABX</t>
  </si>
  <si>
    <t>Manteniment centraleta HSJM</t>
  </si>
  <si>
    <t>Manteniment centraleta HUV</t>
  </si>
  <si>
    <t>Manteniment centraleta CDV</t>
  </si>
  <si>
    <t>Manteniment operadores en PC</t>
  </si>
  <si>
    <t>A Fixe</t>
  </si>
  <si>
    <t>Resum costos serveis de veu fixa CHV</t>
  </si>
  <si>
    <t>SERVEIS DE LA FUNDACIÓ HOSPITAL DE LA SANTA CREU DE VIC (FHSC)</t>
  </si>
  <si>
    <t>Trunk SIP (2 canals)</t>
  </si>
  <si>
    <t>DDIs associats a primaris</t>
  </si>
  <si>
    <t>DDIs associats a Trunk SIP</t>
  </si>
  <si>
    <t>Manteniment centraleta HUSC</t>
  </si>
  <si>
    <t>Manteniment centraleta NADAL</t>
  </si>
  <si>
    <t>Interna a mòbil</t>
  </si>
  <si>
    <t>Resum costos serveis de veu fixa FHSC</t>
  </si>
  <si>
    <t>RESUM PREU LOT 1 - SERVEIS I SISTEMES DE VEU FIXA</t>
  </si>
  <si>
    <t>RESUM PREU LOT 1</t>
  </si>
  <si>
    <t>Preciari de tràfic internacional</t>
  </si>
  <si>
    <t>Tipus de tràfic (*)</t>
  </si>
  <si>
    <t>Zona 1: Unió Europea</t>
  </si>
  <si>
    <t>Zona 2: USA, Canadá, Magreb i resta de UE</t>
  </si>
  <si>
    <t>Zona 3: Amèrica latina</t>
  </si>
  <si>
    <t>Zona 4: Resta de països</t>
  </si>
  <si>
    <t>(*) Països inclosos a cada zona:
Zona 1: Alemanya, Àustria, Bèlgica, Bulgària, Xipre, Croàcia, Dinamarca, Eslovàquia, Eslovènia, Espanya, Estònia, Finlàndia, França, Gibraltar, Grècia, Guadalupe Holanda, Hongria, Irlanda, Illa de la Reunió, Itàlia, Letònia, Lituània, Luxemburg, Malta, Martinica, Mònaco, Polònia, Portugal, Regne Unit, Rep Txeca, Romania, San Marino, Suècia.
Zona 2: Albània, Andorra, Algèria, Bòsnia i Hercegovina, Bielorússia, Canadà, Estats Units, Illa de Man, Illa de Jersei, Illa de Guernsey, Islàndia, Liechtenstein, Macedònia, el Marroc, Moldàvia, Noruega, República de Geòrgia, Rússia, Sèrbia , Suïssa Tunísia, Turquia i Ucraïna.
Zona 3: Argentina, Bolívia, Brasil, Colòmbia, Costa Rica, Xile, Equador, El Salvador, Guatemala, Hondures, Mèxic, Nicaragua, Panamà, Paraguai, Perú, Rep. Dominicana, Uruguai, Veneçuela.
Zona 4: Resta de Països no Inclosos a Zona 3 i 1,2.</t>
  </si>
  <si>
    <t>Els Proveïdors indicaràn si hi ha un preu diferent per trucades a mòbils en les diferents Zones / països. Així mateix s'identificaran les seves Zones d'aplicació i països Inclosos en cada zona.</t>
  </si>
  <si>
    <t>Serveis de comunicacions mòbils - Detall Tràfic internacional</t>
  </si>
  <si>
    <t>Els preus unitaris ofertats pels licitadors per a un mateix ítem, hauran de ser idèntics independentment del CIF al qual es facturi.</t>
  </si>
  <si>
    <t>Tràfic internacional</t>
  </si>
  <si>
    <t>Portugal</t>
  </si>
  <si>
    <t>Arabia Saudí</t>
  </si>
  <si>
    <t>Belgica</t>
  </si>
  <si>
    <t>Dinamarca</t>
  </si>
  <si>
    <t>Equador</t>
  </si>
  <si>
    <t>Emir.Arab.U.</t>
  </si>
  <si>
    <t>Grècia</t>
  </si>
  <si>
    <t>Nordamèrica</t>
  </si>
  <si>
    <t>Singapur</t>
  </si>
  <si>
    <t>Suïssa/Liech.</t>
  </si>
  <si>
    <t>SMS internacional</t>
  </si>
  <si>
    <t>VOLUM</t>
  </si>
  <si>
    <t>SMS / mes</t>
  </si>
  <si>
    <t>Xile</t>
  </si>
  <si>
    <t>China Rep. Pop.</t>
  </si>
  <si>
    <t>Guatemala</t>
  </si>
  <si>
    <t>Rumania</t>
  </si>
  <si>
    <t>Suècia</t>
  </si>
  <si>
    <t>Tailandia</t>
  </si>
  <si>
    <t>Veneçuela</t>
  </si>
  <si>
    <t>Líban</t>
  </si>
  <si>
    <t>Moçambic</t>
  </si>
  <si>
    <t>CONSORCI HOSPITALARI DE VIC (CHV) I FUNDACIÓ HOSPITAL DE LA SANTA CREU DE VIC</t>
  </si>
  <si>
    <t>Noruega</t>
  </si>
  <si>
    <t>Colòmbia</t>
  </si>
  <si>
    <t>(**) Països inclosos per zona
Zona 1: Alemanya, Àustria, Bèlgica, Bulgària, Xipre, Croàcia, Dinamarca, Eslovàquia, Eslovènia, Espanya, Estònia, Finlàndia, França, Gibraltar, Grècia, Guadalupe, Holanda, Hongria, Irlanda, Illa Reunió, Itàlia, Letònia, Lituània, Luxemburg, Malta, Martinica, Mònaco Polònia, Portugal, UK, Rep Txeca, Romania, San Marino, Suècia.
Zona 2: Albània, Andorra, Algèria, Bòsnia &amp; Hercegovina, Bielorússia, Canadà, Estats Units, Illa de Man, Illa de Jersei, Illa Guernsey, Islàndia, Liechtenstein, Macedònia, el Marroc, Moldàvia, Noruega, República de Geòrgia, Rússia, Sèrbia , Suïssa, Tunísia, Turquia i Ucraïna.
Zona 3: Argentina, Bolívia, Brasil, Colòmbia, Costa Rica, Xile, Equador, El Salvador, Guatemala, Hondures, Mèxic, Nicaragua, Panamà, Paraguai, Perú, Rep. Dominicana, Uruguai, Veneçuela.
Zona 4: Resta de països no inclosos en la zona 1,2 i 3.</t>
  </si>
  <si>
    <t>Serveis de comunicacions mòbils - Detall Tràfic en roaming</t>
  </si>
  <si>
    <t>TRUCADES REALITZADES EN ROAMING</t>
  </si>
  <si>
    <t>Volum  mensual</t>
  </si>
  <si>
    <t>Àustria</t>
  </si>
  <si>
    <t>Bèlgica</t>
  </si>
  <si>
    <t>Benin</t>
  </si>
  <si>
    <t>Brasil</t>
  </si>
  <si>
    <t>Xipre</t>
  </si>
  <si>
    <t>Eslovènia</t>
  </si>
  <si>
    <t>Holanda</t>
  </si>
  <si>
    <t>Kazakhstan</t>
  </si>
  <si>
    <t>Oman</t>
  </si>
  <si>
    <t>Paraguai</t>
  </si>
  <si>
    <t>República Checa</t>
  </si>
  <si>
    <t>Turquia</t>
  </si>
  <si>
    <t>Uruguai</t>
  </si>
  <si>
    <r>
      <t>IMPORT MENSUAL</t>
    </r>
    <r>
      <rPr>
        <sz val="9"/>
        <color theme="1"/>
        <rFont val="Arial"/>
        <family val="2"/>
      </rPr>
      <t xml:space="preserve"> (sense IVA) </t>
    </r>
  </si>
  <si>
    <t>TRUCADES REBUDES EN ROAMING</t>
  </si>
  <si>
    <t>Cap Verd</t>
  </si>
  <si>
    <t>Corea</t>
  </si>
  <si>
    <t>Egipte</t>
  </si>
  <si>
    <t>Rep. Dominicana</t>
  </si>
  <si>
    <r>
      <t xml:space="preserve">IMPORT MENSUAL </t>
    </r>
    <r>
      <rPr>
        <sz val="9"/>
        <color theme="1"/>
        <rFont val="Arial"/>
        <family val="2"/>
      </rPr>
      <t xml:space="preserve">(sense IVA) </t>
    </r>
  </si>
  <si>
    <t>DADES EN ROAMING (MB PAGAMENT PER ÚS)</t>
  </si>
  <si>
    <t>Cost MB (€)</t>
  </si>
  <si>
    <t>Connexions</t>
  </si>
  <si>
    <t>MBs</t>
  </si>
  <si>
    <t>China</t>
  </si>
  <si>
    <t>Emirats Àrabs</t>
  </si>
  <si>
    <t>Georgia</t>
  </si>
  <si>
    <t>Indonesia</t>
  </si>
  <si>
    <t>Israel</t>
  </si>
  <si>
    <t>Japó</t>
  </si>
  <si>
    <t>Malta</t>
  </si>
  <si>
    <t>Marroc</t>
  </si>
  <si>
    <t>Mauritania</t>
  </si>
  <si>
    <t>Montenegro</t>
  </si>
  <si>
    <t>Nepal</t>
  </si>
  <si>
    <t>Qatar</t>
  </si>
  <si>
    <t>Senegal</t>
  </si>
  <si>
    <t>Vietnam</t>
  </si>
  <si>
    <t>Croàcia</t>
  </si>
  <si>
    <t>Sèrbia</t>
  </si>
  <si>
    <t>Tailàndia</t>
  </si>
  <si>
    <t xml:space="preserve">TRUCADES REALITZADES EN ROAMING </t>
  </si>
  <si>
    <t>Kuwait</t>
  </si>
  <si>
    <t>Hungría</t>
  </si>
  <si>
    <t>Hungria</t>
  </si>
  <si>
    <r>
      <t>FUNDACIÓ HOSPITAL DE LA SANTA CREU DE VIC</t>
    </r>
    <r>
      <rPr>
        <b/>
        <sz val="11"/>
        <color rgb="FF000000"/>
        <rFont val="Arial"/>
        <family val="2"/>
      </rPr>
      <t>- NIF G08397234</t>
    </r>
  </si>
  <si>
    <t>Preciari de tràfic en roaming</t>
  </si>
  <si>
    <t>Els licitadors inclouran el seu preciari de tràfic de veu i dades en roaming (trucades realitzades entre zones), trucades rebudes i tràfic de dades en pagament per ús per zona, indicant els paisos inclosos en cada zona. Aquesta informació l'hauran d'annexar a la seva proposta econòmica.</t>
  </si>
  <si>
    <t>Criteris puntuació automàtica Lot 1 - Altres criteris</t>
  </si>
  <si>
    <t>Suport en adquisició de terminals mòbils</t>
  </si>
  <si>
    <t>Element</t>
  </si>
  <si>
    <t>% sobre facturació</t>
  </si>
  <si>
    <t>% facturació en serveis de mobilitat corresponent a import disponible per l'HCB i CVH per adquisició de terminals i altres serveis del contractista</t>
  </si>
  <si>
    <t xml:space="preserve">Import de subvenció per alta de línia </t>
  </si>
  <si>
    <t>Subvenció (€)</t>
  </si>
  <si>
    <t>Import de subvenció per alta de línia amb tarifa plana 40GB o més</t>
  </si>
  <si>
    <t>Import de subvenció per alta de línia amb tarifa plana 30GB</t>
  </si>
  <si>
    <t>Import de subvenció per alta de línia amb tarifa plana 10GB</t>
  </si>
  <si>
    <t>Import de subvenció per alta de línia amb tarifa plana 5GB</t>
  </si>
  <si>
    <t>Criteris puntuació automàtica Lot 1 - Costos ampliació</t>
  </si>
  <si>
    <t>Preus d'ampliació</t>
  </si>
  <si>
    <t>Cost unitari (€)</t>
  </si>
  <si>
    <t>Obervacions/ Descripcions</t>
  </si>
  <si>
    <t>Preu mensual</t>
  </si>
  <si>
    <t>Veu Nacional - Tarifa plana mensual trucades nacionals (mínim 1.000 minuts)</t>
  </si>
  <si>
    <t>Ampliacions serveis de comunicacions mòbils</t>
  </si>
  <si>
    <t>Cost terminal smartphone gamma alta - Android</t>
  </si>
  <si>
    <t>Preu únic</t>
  </si>
  <si>
    <t>Cost terminal smartphone gamma alta - iOS</t>
  </si>
  <si>
    <t>Cost terminal smartphone gamma avançada</t>
  </si>
  <si>
    <t>Cost terminal smartphone gamma mitja</t>
  </si>
  <si>
    <t>Cost terminal smartphone gamma bàsica</t>
  </si>
  <si>
    <t>Tarifa Dades Nacional Ilimitada</t>
  </si>
  <si>
    <t>Tarifa Dades Nacional mínim 1 GB mensual</t>
  </si>
  <si>
    <t>Bono capacitat 2.000 SMS Web mensual</t>
  </si>
  <si>
    <t>Veu en Roaming - Tarifa bono mensual món</t>
  </si>
  <si>
    <t>Veu Nacional - Tarifa plana mensual trucades nacionals (mínim 150 minuts)</t>
  </si>
  <si>
    <t>Veu Nacional - Tarifa plana mensual trucades nacionals (mínim 300 minuts)</t>
  </si>
  <si>
    <t>Veu Nacional - Tarifa plana mensual trucades nacionals (mínim 6.000 minuts)</t>
  </si>
  <si>
    <t>Dades en Roaming - Tarifa diaria món (indicar països exclosos)</t>
  </si>
  <si>
    <t>Dades en Roaming - Tarifa bono mensual 1 GB món (indicar països exclosos)</t>
  </si>
  <si>
    <t>Dades en Roaming - Preu MB consumit en excés de bono mensual dades roaming</t>
  </si>
  <si>
    <t>Preu unitari (€/MB)</t>
  </si>
  <si>
    <t>Ampliacions serveis MDM</t>
  </si>
  <si>
    <t>Solució MDM - Costos per dispositiu (1.000 - 1.500 unitats mensuals)</t>
  </si>
  <si>
    <t>Preu mensual (per unitat)</t>
  </si>
  <si>
    <t>Solució MDM - Costos per dispositiu (1.501 - 2.000 unitats mensuals)</t>
  </si>
  <si>
    <t>Solució MDM - Costos per dispositiu (Més de 2.000 unitats mensuals)</t>
  </si>
  <si>
    <t>Ampliacions serveis Enviament Massiu SMS</t>
  </si>
  <si>
    <t>Plataforma SMS - Costos fixos plataforma, incloent costos d'alta i configuració inicial</t>
  </si>
  <si>
    <t>Cost SMS enviat - (0 - 30.000 unitats mensuals)</t>
  </si>
  <si>
    <t>Cost SMS enviat - (30.001 - 100.000 unitats mensuals)</t>
  </si>
  <si>
    <t>Cost SMS enviat - (100.001 - 200.000 unitats mensuals)</t>
  </si>
  <si>
    <t>Cost SMS enviat - (&gt; 200.000 unitats mensuals)</t>
  </si>
  <si>
    <t>Enviament missatge RCS (plataforma SMS)</t>
  </si>
  <si>
    <t>Preu unitari</t>
  </si>
  <si>
    <t>Cost confimació recepció missatge SMS</t>
  </si>
  <si>
    <t>Cost confirmació lectura missatge SMS</t>
  </si>
  <si>
    <t>Els licitadors inclouran observacions a les tarifes valorades indicant les seves característiques i limitacions quan sigui d'aplicació (condicions de les tarifes planes, etc.)</t>
  </si>
  <si>
    <t>PLIEGO</t>
  </si>
  <si>
    <t>CANTIDAD</t>
  </si>
  <si>
    <t>OPERADOR</t>
  </si>
  <si>
    <t>CIF</t>
  </si>
  <si>
    <t>IMPORTE</t>
  </si>
  <si>
    <t>PACTADO</t>
  </si>
  <si>
    <t>IMP uni</t>
  </si>
  <si>
    <t>PACT uni</t>
  </si>
  <si>
    <t>Acceso básico</t>
  </si>
  <si>
    <t>Q0802070C</t>
  </si>
  <si>
    <t>x</t>
  </si>
  <si>
    <t>Acceso básico a centralita</t>
  </si>
  <si>
    <t>Acceso Primario</t>
  </si>
  <si>
    <t>ADSL</t>
  </si>
  <si>
    <t>ADSL 200 Mb</t>
  </si>
  <si>
    <t>ADSL 50 Mb</t>
  </si>
  <si>
    <t>ADSL 6M</t>
  </si>
  <si>
    <t>Circuitos analógico 2 hilos</t>
  </si>
  <si>
    <t>Dtos</t>
  </si>
  <si>
    <t>FTTH</t>
  </si>
  <si>
    <t>IP Estática</t>
  </si>
  <si>
    <t>Linea analógica</t>
  </si>
  <si>
    <t>Linea analógica Emergència</t>
  </si>
  <si>
    <t>Mantenimiento voz corporativa - centralita</t>
  </si>
  <si>
    <t>Servicio Indentificación Llamadas</t>
  </si>
  <si>
    <t>SLA Premium</t>
  </si>
  <si>
    <t>SLA Profesional</t>
  </si>
  <si>
    <t>Valores</t>
  </si>
  <si>
    <t>Rótulos de fila</t>
  </si>
  <si>
    <t>Suma de LLAMADAS</t>
  </si>
  <si>
    <t>Suma de DURACION</t>
  </si>
  <si>
    <t>Suma de PACTADO</t>
  </si>
  <si>
    <t>A móviles</t>
  </si>
  <si>
    <t>A número 800/900</t>
  </si>
  <si>
    <t>Buzon Corporativo</t>
  </si>
  <si>
    <t>Internacionales</t>
  </si>
  <si>
    <t>Interprovinciales</t>
  </si>
  <si>
    <t>Provinciales</t>
  </si>
  <si>
    <t>Resto de tráfico</t>
  </si>
  <si>
    <t>Serv. información operadores</t>
  </si>
  <si>
    <t>Serv. información y emergencia</t>
  </si>
  <si>
    <t>Tarificación adicional</t>
  </si>
  <si>
    <t>Total general</t>
  </si>
  <si>
    <t>TIPO_TRAFICO</t>
  </si>
  <si>
    <t>TIPO_LLAMADA</t>
  </si>
  <si>
    <t>TIPO_DESTINO</t>
  </si>
  <si>
    <t>OPERADOR_DESTINO</t>
  </si>
  <si>
    <t>UNIDADES</t>
  </si>
  <si>
    <t>LLAMADAS</t>
  </si>
  <si>
    <t>DURACION</t>
  </si>
  <si>
    <t>Móviles - Única</t>
  </si>
  <si>
    <t>Tarifa ONO Empresas PLUS</t>
  </si>
  <si>
    <t>Móviles</t>
  </si>
  <si>
    <t>Jazztel Móviles</t>
  </si>
  <si>
    <t>Minutos</t>
  </si>
  <si>
    <t>KPN Spain Móviles</t>
  </si>
  <si>
    <t>Más Móvil Móviles</t>
  </si>
  <si>
    <t>Orange Móviles</t>
  </si>
  <si>
    <t>Telefónica Móviles</t>
  </si>
  <si>
    <t>Vodafone Móviles</t>
  </si>
  <si>
    <t>Yoigo Móviles</t>
  </si>
  <si>
    <t>Servicios Gratuitos - Mini</t>
  </si>
  <si>
    <t>Servicios Gratuitos</t>
  </si>
  <si>
    <t>Línea 800 internacional</t>
  </si>
  <si>
    <t>Servicios Gratuitos - Única</t>
  </si>
  <si>
    <t>Línea 800</t>
  </si>
  <si>
    <t>Línea 800 Vodafone</t>
  </si>
  <si>
    <t>Línea 900</t>
  </si>
  <si>
    <t>Línea 900 N.1</t>
  </si>
  <si>
    <t>Línea 900 VF-ONO</t>
  </si>
  <si>
    <t>Línea 900 Vodafone</t>
  </si>
  <si>
    <t>Otros Destinos - Mini</t>
  </si>
  <si>
    <t>Otros Destinos</t>
  </si>
  <si>
    <t>Línea 901</t>
  </si>
  <si>
    <t>Otros Destinos - Normal</t>
  </si>
  <si>
    <t>Línea 902</t>
  </si>
  <si>
    <t>Línea 902 N.1</t>
  </si>
  <si>
    <t>Línea 902 VF-ONO</t>
  </si>
  <si>
    <t>Línea 902 Vodafone</t>
  </si>
  <si>
    <t>Buzón de voz - Mini</t>
  </si>
  <si>
    <t>Buzón de voz</t>
  </si>
  <si>
    <t>Internacionales - Única</t>
  </si>
  <si>
    <t>Internacionales 0</t>
  </si>
  <si>
    <t>Internacionales 0M</t>
  </si>
  <si>
    <t>Andorra Móviles</t>
  </si>
  <si>
    <t>Internacionales 1A</t>
  </si>
  <si>
    <t>Alemania</t>
  </si>
  <si>
    <t>Francia</t>
  </si>
  <si>
    <t>Reino Unido</t>
  </si>
  <si>
    <t>Internacionales 1AM</t>
  </si>
  <si>
    <t>Alemania Móviles</t>
  </si>
  <si>
    <t>Francia Móviles</t>
  </si>
  <si>
    <t>Portugal Móviles</t>
  </si>
  <si>
    <t>Reino Unido Móviles</t>
  </si>
  <si>
    <t>Internacionales 1B</t>
  </si>
  <si>
    <t>Austria</t>
  </si>
  <si>
    <t>Finlandia</t>
  </si>
  <si>
    <t>Grecia</t>
  </si>
  <si>
    <t>Italia</t>
  </si>
  <si>
    <t>Países Bajos</t>
  </si>
  <si>
    <t>Suecia</t>
  </si>
  <si>
    <t>Internacionales 1BM</t>
  </si>
  <si>
    <t>Austria Móviles</t>
  </si>
  <si>
    <t>Bélgica Móviles</t>
  </si>
  <si>
    <t>Dinamarca Móviles</t>
  </si>
  <si>
    <t>Finlandia Móviles</t>
  </si>
  <si>
    <t>Grecia Móviles</t>
  </si>
  <si>
    <t>Irlanda Móviles</t>
  </si>
  <si>
    <t>Italia Móviles</t>
  </si>
  <si>
    <t>Países Bajos Móviles</t>
  </si>
  <si>
    <t>Suecia Móviles</t>
  </si>
  <si>
    <t>Internacionales 2A</t>
  </si>
  <si>
    <t>Suiza</t>
  </si>
  <si>
    <t>Internacionales 2AM</t>
  </si>
  <si>
    <t>Suiza Móviles</t>
  </si>
  <si>
    <t>Internacionales 2BM</t>
  </si>
  <si>
    <t>Noruega Móviles</t>
  </si>
  <si>
    <t>Internacionales 3A</t>
  </si>
  <si>
    <t>Marruecos</t>
  </si>
  <si>
    <t>Polonia</t>
  </si>
  <si>
    <t>Internacionales 3AM</t>
  </si>
  <si>
    <t>Hungría Móviles</t>
  </si>
  <si>
    <t>Marruecos Móviles</t>
  </si>
  <si>
    <t>Polonia Móviles</t>
  </si>
  <si>
    <t>República Checa Móviles</t>
  </si>
  <si>
    <t>Internacionales 3B</t>
  </si>
  <si>
    <t>Bulgaria</t>
  </si>
  <si>
    <t>Croacia</t>
  </si>
  <si>
    <t>Eslovenia</t>
  </si>
  <si>
    <t>Moldavia</t>
  </si>
  <si>
    <t>Rusia</t>
  </si>
  <si>
    <t>Turquía</t>
  </si>
  <si>
    <t>Ucrania</t>
  </si>
  <si>
    <t>Internacionales 3BM</t>
  </si>
  <si>
    <t>Argelia Móviles</t>
  </si>
  <si>
    <t>Bielorrusia Móviles</t>
  </si>
  <si>
    <t>Bulgaria Móviles</t>
  </si>
  <si>
    <t>Estonia Móviles</t>
  </si>
  <si>
    <t>Macedonia Móviles</t>
  </si>
  <si>
    <t>Rumania Móviles</t>
  </si>
  <si>
    <t>Rusia Móviles</t>
  </si>
  <si>
    <t>Serbia Móviles</t>
  </si>
  <si>
    <t>Ucrania Móviles</t>
  </si>
  <si>
    <t>Internacionales 4A</t>
  </si>
  <si>
    <t>Internacionales 4B</t>
  </si>
  <si>
    <t>Dominicana Rep.</t>
  </si>
  <si>
    <t>Internacionales 4BM</t>
  </si>
  <si>
    <t>Dominicana Rep. Móviles</t>
  </si>
  <si>
    <t>Internacionales 5A</t>
  </si>
  <si>
    <t>Bolivia</t>
  </si>
  <si>
    <t>Chile</t>
  </si>
  <si>
    <t>Colombia</t>
  </si>
  <si>
    <t>El Salvador</t>
  </si>
  <si>
    <t>Méjico</t>
  </si>
  <si>
    <t>Panamá</t>
  </si>
  <si>
    <t>Internacionales 5AM</t>
  </si>
  <si>
    <t>Argentina Móviles</t>
  </si>
  <si>
    <t>Bolivia Móviles</t>
  </si>
  <si>
    <t>Brasil Móviles</t>
  </si>
  <si>
    <t>Chile Móviles</t>
  </si>
  <si>
    <t>Colombia Móviles</t>
  </si>
  <si>
    <t>Guatemala Móviles</t>
  </si>
  <si>
    <t>Honduras Móviles</t>
  </si>
  <si>
    <t>Méjico Móviles</t>
  </si>
  <si>
    <t>Nicaragua Móviles</t>
  </si>
  <si>
    <t>Panamá Móviles</t>
  </si>
  <si>
    <t>Paraguay Móviles</t>
  </si>
  <si>
    <t>Venezuela Móviles</t>
  </si>
  <si>
    <t>Internacionales 5B</t>
  </si>
  <si>
    <t>Ecuador</t>
  </si>
  <si>
    <t>Guinea Ecuatorial</t>
  </si>
  <si>
    <t>Uruguay</t>
  </si>
  <si>
    <t>Internacionales 5BM</t>
  </si>
  <si>
    <t>Ecuador Móviles</t>
  </si>
  <si>
    <t>Guadalupe Móviles</t>
  </si>
  <si>
    <t>Guayana Móviles</t>
  </si>
  <si>
    <t>Uruguay Móviles</t>
  </si>
  <si>
    <t>Internacionales 6A</t>
  </si>
  <si>
    <t>Australia</t>
  </si>
  <si>
    <t>Corea Rep.</t>
  </si>
  <si>
    <t>Filipinas</t>
  </si>
  <si>
    <t>Hong Kong</t>
  </si>
  <si>
    <t>India</t>
  </si>
  <si>
    <t>Nueva Zelanda</t>
  </si>
  <si>
    <t>Internacionales 6AM</t>
  </si>
  <si>
    <t>Egipto Móviles</t>
  </si>
  <si>
    <t>India Móviles</t>
  </si>
  <si>
    <t>Israel Móviles</t>
  </si>
  <si>
    <t>Internacionales 6B</t>
  </si>
  <si>
    <t>Internacionales 6BM</t>
  </si>
  <si>
    <t>Arabia Saudita Móviles</t>
  </si>
  <si>
    <t>China Móviles</t>
  </si>
  <si>
    <t>Pakistán Móviles</t>
  </si>
  <si>
    <t>Senegal Móviles</t>
  </si>
  <si>
    <t>Internacionales 7</t>
  </si>
  <si>
    <t>Angola</t>
  </si>
  <si>
    <t>Burkina Faso</t>
  </si>
  <si>
    <t>Costa de Marfil</t>
  </si>
  <si>
    <t>Emiratos Árabes Unidos</t>
  </si>
  <si>
    <t>Kenya</t>
  </si>
  <si>
    <t>Liberia</t>
  </si>
  <si>
    <t>Mozambique</t>
  </si>
  <si>
    <t>Sudafrica</t>
  </si>
  <si>
    <t>Sudán</t>
  </si>
  <si>
    <t>Internacionales 7M</t>
  </si>
  <si>
    <t>Bangladesh Móviles</t>
  </si>
  <si>
    <t>Burkina Faso Móviles</t>
  </si>
  <si>
    <t>Costa de Marfil Móviles</t>
  </si>
  <si>
    <t>Emiratos Árabes Unidos Móvil</t>
  </si>
  <si>
    <t>Irán Móviles</t>
  </si>
  <si>
    <t>Iraq Móviles</t>
  </si>
  <si>
    <t>Jordania Móviles</t>
  </si>
  <si>
    <t>Kazajastán Móviles</t>
  </si>
  <si>
    <t>Kenya Móviles</t>
  </si>
  <si>
    <t>Kuwait Móviles</t>
  </si>
  <si>
    <t>Líbano Móviles</t>
  </si>
  <si>
    <t>Liberia Móviles</t>
  </si>
  <si>
    <t>Malawi Móviles</t>
  </si>
  <si>
    <t>Mozambique Móviles</t>
  </si>
  <si>
    <t>Nigeria Móviles</t>
  </si>
  <si>
    <t>Qatar Móviles</t>
  </si>
  <si>
    <t>Sudafrica Móviles</t>
  </si>
  <si>
    <t>Zaire Móviles</t>
  </si>
  <si>
    <t>Internacionales 8B</t>
  </si>
  <si>
    <t>Inmarsat B</t>
  </si>
  <si>
    <t>Nacionales - Única</t>
  </si>
  <si>
    <t>Nacionales</t>
  </si>
  <si>
    <t>Álava</t>
  </si>
  <si>
    <t>Albacete</t>
  </si>
  <si>
    <t>Alicante</t>
  </si>
  <si>
    <t>Almería</t>
  </si>
  <si>
    <t>Asturias</t>
  </si>
  <si>
    <t>Ávila</t>
  </si>
  <si>
    <t>Badajoz</t>
  </si>
  <si>
    <t>Baleares</t>
  </si>
  <si>
    <t>Burgos</t>
  </si>
  <si>
    <t>Cáceres</t>
  </si>
  <si>
    <t>Cádiz</t>
  </si>
  <si>
    <t>Cantabria</t>
  </si>
  <si>
    <t>Castellón</t>
  </si>
  <si>
    <t>Ceuta</t>
  </si>
  <si>
    <t>Ciudad Real</t>
  </si>
  <si>
    <t>Córdoba</t>
  </si>
  <si>
    <t>Cuenca</t>
  </si>
  <si>
    <t>Gerona</t>
  </si>
  <si>
    <t>Granada</t>
  </si>
  <si>
    <t>Guadalajara</t>
  </si>
  <si>
    <t>Guipúzcoa</t>
  </si>
  <si>
    <t>Huelva</t>
  </si>
  <si>
    <t>Huesca</t>
  </si>
  <si>
    <t>Jaén</t>
  </si>
  <si>
    <t>La Coruña</t>
  </si>
  <si>
    <t>La Rioja</t>
  </si>
  <si>
    <t>Las Palmas</t>
  </si>
  <si>
    <t>León</t>
  </si>
  <si>
    <t>Lérida</t>
  </si>
  <si>
    <t>Lugo</t>
  </si>
  <si>
    <t>Madrid</t>
  </si>
  <si>
    <t>Málaga</t>
  </si>
  <si>
    <t>Melilla</t>
  </si>
  <si>
    <t>Murcia</t>
  </si>
  <si>
    <t>Navarra</t>
  </si>
  <si>
    <t>Orense</t>
  </si>
  <si>
    <t>Palencia</t>
  </si>
  <si>
    <t>Pontevedra</t>
  </si>
  <si>
    <t>Salamanca</t>
  </si>
  <si>
    <t>Santa Cruz de Tenerife</t>
  </si>
  <si>
    <t>Segovia</t>
  </si>
  <si>
    <t>Sevilla</t>
  </si>
  <si>
    <t>Soria</t>
  </si>
  <si>
    <t>Tarragona</t>
  </si>
  <si>
    <t>Teruel</t>
  </si>
  <si>
    <t>Toledo</t>
  </si>
  <si>
    <t>Valencia</t>
  </si>
  <si>
    <t>Valladolid</t>
  </si>
  <si>
    <t>Vizcaya</t>
  </si>
  <si>
    <t>Zamora</t>
  </si>
  <si>
    <t>Zaragoza</t>
  </si>
  <si>
    <t>ONO Provinciales - Única</t>
  </si>
  <si>
    <t>VF-ONO Provinciales</t>
  </si>
  <si>
    <t>Barcelona</t>
  </si>
  <si>
    <t>IP-Geograficas - Única</t>
  </si>
  <si>
    <t>IP-Geográficos</t>
  </si>
  <si>
    <t>IP-Geográfico</t>
  </si>
  <si>
    <t>Provinciales - Única</t>
  </si>
  <si>
    <t>Acceso a Internet</t>
  </si>
  <si>
    <t>Atención al Cliente</t>
  </si>
  <si>
    <t>Atención Post-Venta</t>
  </si>
  <si>
    <t>Especial Atención al Cliente</t>
  </si>
  <si>
    <t>Servicio de Inf. y Ventas</t>
  </si>
  <si>
    <t>Tfno. Información gratuito</t>
  </si>
  <si>
    <t>Amena</t>
  </si>
  <si>
    <t>At. Comercial</t>
  </si>
  <si>
    <t>At. Empresas</t>
  </si>
  <si>
    <t>Atencion al cliente</t>
  </si>
  <si>
    <t>Atención al cliente</t>
  </si>
  <si>
    <t>Att. al Cliente</t>
  </si>
  <si>
    <t>Bomberos Prov.</t>
  </si>
  <si>
    <t>COMUNITEL</t>
  </si>
  <si>
    <t>Emergencia</t>
  </si>
  <si>
    <t>EUSKALTEL S.A.</t>
  </si>
  <si>
    <t>FirstMark</t>
  </si>
  <si>
    <t>Grupo Vodafone</t>
  </si>
  <si>
    <t>Inf. Movistar</t>
  </si>
  <si>
    <t>Inf. Uni2</t>
  </si>
  <si>
    <t>Info.Of.Com.Tel</t>
  </si>
  <si>
    <t>Jazztel</t>
  </si>
  <si>
    <t>Jazztel Telecom.</t>
  </si>
  <si>
    <t>Pol. Autonómica</t>
  </si>
  <si>
    <t>R. GALICIA</t>
  </si>
  <si>
    <t>Servicio al Cliente Vodafone Empresas</t>
  </si>
  <si>
    <t>TELE2</t>
  </si>
  <si>
    <t>Telefónica</t>
  </si>
  <si>
    <t>Valencia Cable</t>
  </si>
  <si>
    <t>Tarificación Adicional (Prestador) - Única</t>
  </si>
  <si>
    <t>Tarificación Adicional (Prestador)</t>
  </si>
  <si>
    <t>Línea 803 NUMINTEC</t>
  </si>
  <si>
    <t>Línea 803 WORLD PREMIUM</t>
  </si>
  <si>
    <t>Línea 807 ADVANCED VOICE</t>
  </si>
  <si>
    <t>Línea 807 CATTEL</t>
  </si>
  <si>
    <t>Línea 807 DIALOGA</t>
  </si>
  <si>
    <t>Línea 807 EAGERTECH</t>
  </si>
  <si>
    <t>Línea 807 ELECTRONIC GRP</t>
  </si>
  <si>
    <t>Línea 807 GLOBALCOM</t>
  </si>
  <si>
    <t>Línea 807 INTERNET GLOBAL</t>
  </si>
  <si>
    <t>Línea 807 JET MULTIMEDIA</t>
  </si>
  <si>
    <t>Línea 807 MASVOZ TELECOMUNICACIONES</t>
  </si>
  <si>
    <t>Línea 807 PREMIUM NMBRS</t>
  </si>
  <si>
    <t>Línea 807 SINERGYNE GLOBAL</t>
  </si>
  <si>
    <t>Línea 807 VF-ONO</t>
  </si>
  <si>
    <t>Línea 807 Vodafone</t>
  </si>
  <si>
    <t>Línea 807 WORLD PREMIUM</t>
  </si>
  <si>
    <t>Consultas servicios VF-ONO</t>
  </si>
  <si>
    <t>Otros Destinos - Única</t>
  </si>
  <si>
    <t>BT Telecomunicaciones</t>
  </si>
  <si>
    <t>Colt Telecom</t>
  </si>
  <si>
    <t>Jazztel Telecomunicaciones</t>
  </si>
  <si>
    <t>MENTA</t>
  </si>
  <si>
    <t>Adm General Estado</t>
  </si>
  <si>
    <t>Att. Municipal</t>
  </si>
  <si>
    <t>Bomberos Local.</t>
  </si>
  <si>
    <t>Fuera de tu tarifa a móviles</t>
  </si>
  <si>
    <t>Guardia Civil</t>
  </si>
  <si>
    <t>Inf. Autonómica</t>
  </si>
  <si>
    <t>Línea 704</t>
  </si>
  <si>
    <t>Línea 803 N.3 Soporte</t>
  </si>
  <si>
    <t>Línea 807 N.1 Soporte</t>
  </si>
  <si>
    <t>Línea 807 N.2 Soporte</t>
  </si>
  <si>
    <t>Línea 807 N.3 Soporte</t>
  </si>
  <si>
    <t>Línea 807 Soporte</t>
  </si>
  <si>
    <t>Polic.municipal</t>
  </si>
  <si>
    <t>Policía</t>
  </si>
  <si>
    <t>Urgenc. Insalud</t>
  </si>
  <si>
    <t>Línia només veu</t>
  </si>
  <si>
    <t>Xina</t>
  </si>
  <si>
    <t>Servei Trunk IP - 30 Canals Trunk IP fixes (Ampliació/Reducció)</t>
  </si>
  <si>
    <t>Servei Trunk IP - 30 Canals Trunk IP mòbils (Ampliació/Reducció)</t>
  </si>
  <si>
    <t>Suport en gestió pel manteniment dels sistemes de veu fixa del CHV</t>
  </si>
  <si>
    <t>Nombre d'hores</t>
  </si>
  <si>
    <t>Ampliacions serveis de veu fixa i Trunk IP</t>
  </si>
  <si>
    <t>Serveis de veu fixa i Trunk IP</t>
  </si>
  <si>
    <t>Unitats mínimes requerides (30% del parc actual)</t>
  </si>
  <si>
    <t>Unitats proposades</t>
  </si>
  <si>
    <t>Unitats màximes a proposar (20% superior a les unitats mínimes requerides)</t>
  </si>
  <si>
    <t>Unitats de terminals addicionals</t>
  </si>
  <si>
    <t>Unitats de terminals addicionals de gamma mitja</t>
  </si>
  <si>
    <t>Unitats de terminals addicionals de gamma bàsica</t>
  </si>
  <si>
    <t>Canals Trunk IP fixes</t>
  </si>
  <si>
    <t>Canals Trunk IP mòbils</t>
  </si>
  <si>
    <t>Nombre d'hores incloses en la bossa de suport addicional (mínim 20 hores)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</si>
</sst>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_-* #,##0.00\ _€_-;\-* #,##0.00\ _€_-;_-* &quot;-&quot;??\ _€_-;_-@_-"/>
    <numFmt numFmtId="165" formatCode="_-* #,##0.00\ [$€-1]_-;\-* #,##0.00\ [$€-1]_-;_-* &quot;-&quot;??\ [$€-1]_-"/>
    <numFmt numFmtId="166" formatCode="#,##0.0"/>
    <numFmt numFmtId="167" formatCode="_-* #,##0.0000\ &quot;€&quot;_-;\-* #,##0.0000\ &quot;€&quot;_-;_-* &quot;-&quot;??\ &quot;€&quot;_-;_-@_-"/>
    <numFmt numFmtId="168" formatCode="_-* #,##0.00\ &quot;€&quot;_-;\-* #,##0.00\ &quot;€&quot;_-;_-* &quot;-&quot;????\ &quot;€&quot;_-;_-@_-"/>
    <numFmt numFmtId="169" formatCode="#,##0.00&quot; &quot;[$€-C0A];[Red]&quot;-&quot;#,##0.00&quot; &quot;[$€-C0A]"/>
    <numFmt numFmtId="170" formatCode="_-* #,##0.0000\ &quot;€&quot;_-;\-* #,##0.0000\ &quot;€&quot;_-;_-* &quot;-&quot;????\ &quot;€&quot;_-;_-@_-"/>
    <numFmt numFmtId="171" formatCode="_-* #,##0\ &quot;€&quot;_-;\-* #,##0\ &quot;€&quot;_-;_-* &quot;-&quot;??\ &quot;€&quot;_-;_-@_-"/>
    <numFmt numFmtId="172" formatCode="_-* #,##0\ _€_-;\-* #,##0\ _€_-;_-* &quot;-&quot;??\ _€_-;_-@_-"/>
  </numFmts>
  <fonts count="41">
    <font>
      <sz val="11"/>
      <color theme="1"/>
      <name val="Calibri"/>
      <family val="2"/>
      <scheme val="minor"/>
    </font>
    <font>
      <sz val="11"/>
      <color indexed="8"/>
      <name val="Calibri"/>
      <family val="2"/>
    </font>
    <font>
      <sz val="10"/>
      <name val="MS Sans Serif"/>
      <family val="2"/>
    </font>
    <font>
      <sz val="10"/>
      <name val="Arial"/>
      <family val="2"/>
    </font>
    <font>
      <sz val="9"/>
      <name val="Arial"/>
      <family val="2"/>
    </font>
    <font>
      <sz val="10"/>
      <name val="Arial"/>
      <family val="2"/>
    </font>
    <font>
      <b/>
      <sz val="14"/>
      <color theme="1"/>
      <name val="Arial"/>
      <family val="2"/>
    </font>
    <font>
      <sz val="8"/>
      <name val="Arial"/>
      <family val="2"/>
    </font>
    <font>
      <sz val="8"/>
      <color theme="1"/>
      <name val="Arial"/>
      <family val="2"/>
    </font>
    <font>
      <sz val="14"/>
      <name val="Arial"/>
      <family val="2"/>
    </font>
    <font>
      <sz val="11"/>
      <color theme="1"/>
      <name val="Calibri"/>
      <family val="2"/>
      <scheme val="minor"/>
    </font>
    <font>
      <b/>
      <sz val="13"/>
      <name val="Arial"/>
      <family val="2"/>
    </font>
    <font>
      <b/>
      <sz val="14"/>
      <name val="Arial"/>
      <family val="2"/>
    </font>
    <font>
      <sz val="9"/>
      <color theme="1"/>
      <name val="Arial"/>
      <family val="2"/>
    </font>
    <font>
      <b/>
      <sz val="9"/>
      <color rgb="FF000000"/>
      <name val="Arial"/>
      <family val="2"/>
    </font>
    <font>
      <b/>
      <sz val="9"/>
      <color rgb="FFFFFFFF"/>
      <name val="Arial"/>
      <family val="2"/>
    </font>
    <font>
      <b/>
      <sz val="9"/>
      <color theme="1"/>
      <name val="Arial"/>
      <family val="2"/>
    </font>
    <font>
      <u/>
      <sz val="11"/>
      <color rgb="FF0000FF"/>
      <name val="Calibri"/>
      <family val="2"/>
    </font>
    <font>
      <sz val="11"/>
      <color rgb="FF000000"/>
      <name val="Calibri"/>
      <family val="2"/>
    </font>
    <font>
      <b/>
      <i/>
      <sz val="16"/>
      <color rgb="FF000000"/>
      <name val="Arial1"/>
    </font>
    <font>
      <u/>
      <sz val="11"/>
      <color theme="10"/>
      <name val="Calibri"/>
      <family val="2"/>
      <scheme val="minor"/>
    </font>
    <font>
      <sz val="11"/>
      <name val="Calibri"/>
      <family val="2"/>
    </font>
    <font>
      <b/>
      <i/>
      <u/>
      <sz val="11"/>
      <color rgb="FF000000"/>
      <name val="Arial1"/>
    </font>
    <font>
      <sz val="10"/>
      <color indexed="8"/>
      <name val="Arial"/>
      <family val="2"/>
    </font>
    <font>
      <sz val="10"/>
      <color indexed="8"/>
      <name val="Calibri"/>
      <family val="2"/>
    </font>
    <font>
      <b/>
      <sz val="10"/>
      <color theme="1"/>
      <name val="Calibri"/>
      <family val="2"/>
      <scheme val="minor"/>
    </font>
    <font>
      <sz val="10"/>
      <color theme="1"/>
      <name val="Calibri"/>
      <family val="2"/>
      <scheme val="minor"/>
    </font>
    <font>
      <b/>
      <sz val="10"/>
      <color theme="0"/>
      <name val="Calibri"/>
      <family val="2"/>
    </font>
    <font>
      <b/>
      <sz val="11"/>
      <name val="Arial"/>
      <family val="2"/>
    </font>
    <font>
      <b/>
      <sz val="11"/>
      <color rgb="FF000000"/>
      <name val="Arial"/>
      <family val="2"/>
    </font>
    <font>
      <b/>
      <sz val="8"/>
      <name val="Arial"/>
      <family val="2"/>
    </font>
    <font>
      <sz val="8"/>
      <color rgb="FF000000"/>
      <name val="Arial"/>
      <family val="2"/>
    </font>
    <font>
      <b/>
      <sz val="8"/>
      <color rgb="FFFF0000"/>
      <name val="Arial"/>
      <family val="2"/>
    </font>
    <font>
      <b/>
      <i/>
      <sz val="8"/>
      <color theme="1"/>
      <name val="Arial"/>
      <family val="2"/>
    </font>
    <font>
      <b/>
      <sz val="11"/>
      <color theme="1"/>
      <name val="Arial"/>
      <family val="2"/>
    </font>
    <font>
      <i/>
      <sz val="8"/>
      <color theme="1"/>
      <name val="Arial"/>
      <family val="2"/>
    </font>
    <font>
      <b/>
      <sz val="10"/>
      <name val="Arial"/>
      <family val="2"/>
    </font>
    <font>
      <b/>
      <i/>
      <sz val="9"/>
      <color theme="1"/>
      <name val="Arial"/>
      <family val="2"/>
    </font>
    <font>
      <sz val="11"/>
      <name val="Calibri"/>
      <family val="2"/>
      <scheme val="minor"/>
    </font>
    <font>
      <b/>
      <sz val="12"/>
      <name val="Arial"/>
      <family val="2"/>
    </font>
    <font>
      <sz val="10"/>
      <color theme="1"/>
      <name val="Arial"/>
      <family val="2"/>
    </font>
  </fonts>
  <fills count="17">
    <fill>
      <patternFill patternType="none"/>
    </fill>
    <fill>
      <patternFill patternType="gray125"/>
    </fill>
    <fill>
      <patternFill patternType="solid">
        <fgColor indexed="23"/>
      </patternFill>
    </fill>
    <fill>
      <patternFill patternType="solid">
        <fgColor theme="0" tint="-0.34998626667073579"/>
        <bgColor indexed="64"/>
      </patternFill>
    </fill>
    <fill>
      <patternFill patternType="solid">
        <fgColor theme="3" tint="0.79998168889431442"/>
        <bgColor indexed="64"/>
      </patternFill>
    </fill>
    <fill>
      <patternFill patternType="solid">
        <fgColor rgb="FFBFBFBF"/>
        <bgColor indexed="64"/>
      </patternFill>
    </fill>
    <fill>
      <patternFill patternType="solid">
        <fgColor theme="0" tint="-0.249977111117893"/>
        <bgColor indexed="64"/>
      </patternFill>
    </fill>
    <fill>
      <patternFill patternType="solid">
        <fgColor indexed="22"/>
        <bgColor indexed="0"/>
      </patternFill>
    </fill>
    <fill>
      <patternFill patternType="solid">
        <fgColor theme="4"/>
        <bgColor indexed="0"/>
      </patternFill>
    </fill>
    <fill>
      <patternFill patternType="solid">
        <fgColor theme="3" tint="0.39997558519241921"/>
        <bgColor indexed="64"/>
      </patternFill>
    </fill>
    <fill>
      <patternFill patternType="solid">
        <fgColor theme="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538DD5"/>
        <bgColor indexed="64"/>
      </patternFill>
    </fill>
    <fill>
      <patternFill patternType="solid">
        <fgColor rgb="FFC5D9F1"/>
        <bgColor indexed="64"/>
      </patternFill>
    </fill>
    <fill>
      <patternFill patternType="solid">
        <fgColor rgb="FFC4BD97"/>
        <bgColor indexed="64"/>
      </patternFill>
    </fill>
    <fill>
      <patternFill patternType="solid">
        <fgColor rgb="FFA6A6A6"/>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25">
    <xf numFmtId="0" fontId="0" fillId="0" borderId="0"/>
    <xf numFmtId="0" fontId="3" fillId="0" borderId="0"/>
    <xf numFmtId="0" fontId="2" fillId="0" borderId="0"/>
    <xf numFmtId="0" fontId="2" fillId="0" borderId="0"/>
    <xf numFmtId="0" fontId="3" fillId="0" borderId="0"/>
    <xf numFmtId="165" fontId="3" fillId="0" borderId="0" applyFont="0" applyFill="0" applyBorder="0" applyAlignment="0" applyProtection="0"/>
    <xf numFmtId="0" fontId="3" fillId="0" borderId="0"/>
    <xf numFmtId="0" fontId="3" fillId="2" borderId="0"/>
    <xf numFmtId="164"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0" fontId="2" fillId="0" borderId="0"/>
    <xf numFmtId="0" fontId="3" fillId="0" borderId="0"/>
    <xf numFmtId="9" fontId="1" fillId="0" borderId="0" applyFont="0" applyFill="0" applyBorder="0" applyAlignment="0" applyProtection="0"/>
    <xf numFmtId="0" fontId="3" fillId="0" borderId="0"/>
    <xf numFmtId="0" fontId="5" fillId="0" borderId="0"/>
    <xf numFmtId="44" fontId="10" fillId="0" borderId="0" applyFont="0" applyFill="0" applyBorder="0" applyAlignment="0" applyProtection="0"/>
    <xf numFmtId="0" fontId="3" fillId="0" borderId="0"/>
    <xf numFmtId="0" fontId="3" fillId="0" borderId="0"/>
    <xf numFmtId="0" fontId="10" fillId="0" borderId="0"/>
    <xf numFmtId="165" fontId="10" fillId="0" borderId="0"/>
    <xf numFmtId="169" fontId="10" fillId="0" borderId="0"/>
    <xf numFmtId="0" fontId="10" fillId="0" borderId="0"/>
    <xf numFmtId="169" fontId="3" fillId="0" borderId="0"/>
    <xf numFmtId="169" fontId="3" fillId="2" borderId="0"/>
    <xf numFmtId="169" fontId="3" fillId="0" borderId="0" applyFont="0" applyFill="0" applyBorder="0" applyAlignment="0" applyProtection="0"/>
    <xf numFmtId="169" fontId="17" fillId="0" borderId="0" applyBorder="0" applyProtection="0"/>
    <xf numFmtId="169" fontId="18" fillId="0" borderId="0" applyBorder="0" applyProtection="0"/>
    <xf numFmtId="169" fontId="19" fillId="0" borderId="0" applyNumberFormat="0" applyBorder="0" applyProtection="0">
      <alignment horizontal="center"/>
    </xf>
    <xf numFmtId="169" fontId="19" fillId="0" borderId="0" applyNumberFormat="0" applyBorder="0" applyProtection="0">
      <alignment horizontal="center" textRotation="90"/>
    </xf>
    <xf numFmtId="169" fontId="20" fillId="0" borderId="0" applyNumberFormat="0" applyFill="0" applyBorder="0" applyAlignment="0" applyProtection="0"/>
    <xf numFmtId="169" fontId="3" fillId="0" borderId="0"/>
    <xf numFmtId="169" fontId="2" fillId="0" borderId="0"/>
    <xf numFmtId="169" fontId="3" fillId="0" borderId="0"/>
    <xf numFmtId="169" fontId="2" fillId="0" borderId="0"/>
    <xf numFmtId="169" fontId="2" fillId="0" borderId="0"/>
    <xf numFmtId="169" fontId="3" fillId="0" borderId="0"/>
    <xf numFmtId="169" fontId="3" fillId="0" borderId="0"/>
    <xf numFmtId="169" fontId="3" fillId="0" borderId="0"/>
    <xf numFmtId="169" fontId="3" fillId="0" borderId="0"/>
    <xf numFmtId="169" fontId="3" fillId="0" borderId="0"/>
    <xf numFmtId="169" fontId="3" fillId="0" borderId="0"/>
    <xf numFmtId="169" fontId="21" fillId="0" borderId="0"/>
    <xf numFmtId="9" fontId="3" fillId="0" borderId="0" applyFont="0" applyFill="0" applyBorder="0" applyAlignment="0" applyProtection="0"/>
    <xf numFmtId="169" fontId="22" fillId="0" borderId="0" applyNumberFormat="0" applyBorder="0" applyProtection="0"/>
    <xf numFmtId="169" fontId="22" fillId="0" borderId="0" applyBorder="0" applyProtection="0"/>
    <xf numFmtId="0" fontId="3" fillId="0" borderId="0"/>
    <xf numFmtId="0" fontId="10" fillId="0" borderId="0"/>
    <xf numFmtId="0" fontId="21" fillId="0" borderId="0"/>
    <xf numFmtId="169" fontId="3" fillId="0" borderId="0"/>
    <xf numFmtId="169" fontId="3" fillId="0" borderId="0"/>
    <xf numFmtId="169" fontId="3" fillId="2" borderId="0"/>
    <xf numFmtId="169" fontId="3" fillId="2" borderId="0"/>
    <xf numFmtId="169" fontId="3" fillId="0" borderId="0" applyFont="0" applyFill="0" applyBorder="0" applyAlignment="0" applyProtection="0"/>
    <xf numFmtId="169" fontId="17" fillId="0" borderId="0" applyBorder="0" applyProtection="0"/>
    <xf numFmtId="169" fontId="18" fillId="0" borderId="0" applyBorder="0" applyProtection="0"/>
    <xf numFmtId="169" fontId="19" fillId="0" borderId="0" applyNumberFormat="0" applyBorder="0" applyProtection="0">
      <alignment horizontal="center"/>
    </xf>
    <xf numFmtId="169" fontId="19" fillId="0" borderId="0" applyNumberFormat="0" applyBorder="0" applyProtection="0">
      <alignment horizontal="center" textRotation="90"/>
    </xf>
    <xf numFmtId="169" fontId="20"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3" fillId="0" borderId="0"/>
    <xf numFmtId="169" fontId="3" fillId="0" borderId="0"/>
    <xf numFmtId="169" fontId="10" fillId="0" borderId="0"/>
    <xf numFmtId="169" fontId="3" fillId="0" borderId="0"/>
    <xf numFmtId="169" fontId="2" fillId="0" borderId="0"/>
    <xf numFmtId="169" fontId="2" fillId="0" borderId="0"/>
    <xf numFmtId="169" fontId="3" fillId="0" borderId="0"/>
    <xf numFmtId="169" fontId="2" fillId="0" borderId="0"/>
    <xf numFmtId="169" fontId="3" fillId="0" borderId="0"/>
    <xf numFmtId="169" fontId="3" fillId="0" borderId="0"/>
    <xf numFmtId="169" fontId="3" fillId="0" borderId="0"/>
    <xf numFmtId="169" fontId="3" fillId="0" borderId="0"/>
    <xf numFmtId="169" fontId="10" fillId="0" borderId="0"/>
    <xf numFmtId="169" fontId="10" fillId="0" borderId="0"/>
    <xf numFmtId="9" fontId="1" fillId="0" borderId="0" applyFont="0" applyFill="0" applyBorder="0" applyAlignment="0" applyProtection="0"/>
    <xf numFmtId="169" fontId="22" fillId="0" borderId="0" applyNumberFormat="0" applyBorder="0" applyProtection="0"/>
    <xf numFmtId="44" fontId="10" fillId="0" borderId="0" applyFont="0" applyFill="0" applyBorder="0" applyAlignment="0" applyProtection="0"/>
    <xf numFmtId="164" fontId="10" fillId="0" borderId="0" applyFont="0" applyFill="0" applyBorder="0" applyAlignment="0" applyProtection="0"/>
    <xf numFmtId="0" fontId="10" fillId="0" borderId="0"/>
    <xf numFmtId="9" fontId="10" fillId="0" borderId="0" applyFont="0" applyFill="0" applyBorder="0" applyAlignment="0" applyProtection="0"/>
    <xf numFmtId="0" fontId="3" fillId="0" borderId="0"/>
    <xf numFmtId="0" fontId="3" fillId="0" borderId="0"/>
    <xf numFmtId="0" fontId="3" fillId="0" borderId="0"/>
    <xf numFmtId="0" fontId="3" fillId="0" borderId="0" applyFont="0" applyFill="0" applyBorder="0" applyAlignment="0" applyProtection="0"/>
    <xf numFmtId="44" fontId="3" fillId="0" borderId="0" applyFont="0" applyFill="0" applyBorder="0" applyAlignment="0" applyProtection="0"/>
    <xf numFmtId="169" fontId="10" fillId="0" borderId="0"/>
    <xf numFmtId="0" fontId="3" fillId="0" borderId="0"/>
    <xf numFmtId="0" fontId="3" fillId="2" borderId="0"/>
    <xf numFmtId="0" fontId="3" fillId="0" borderId="0"/>
    <xf numFmtId="0" fontId="2" fillId="0" borderId="0"/>
    <xf numFmtId="169" fontId="10" fillId="0" borderId="0"/>
    <xf numFmtId="0" fontId="2" fillId="0" borderId="0"/>
    <xf numFmtId="0" fontId="3"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169" fontId="10" fillId="0" borderId="0"/>
    <xf numFmtId="169" fontId="10" fillId="0" borderId="0"/>
    <xf numFmtId="169" fontId="10" fillId="0" borderId="0"/>
    <xf numFmtId="0" fontId="3" fillId="0" borderId="0"/>
    <xf numFmtId="44" fontId="21" fillId="0" borderId="0" applyFont="0" applyFill="0" applyBorder="0" applyAlignment="0" applyProtection="0"/>
    <xf numFmtId="0" fontId="1" fillId="0" borderId="0"/>
    <xf numFmtId="0" fontId="10" fillId="0" borderId="0"/>
    <xf numFmtId="0" fontId="21" fillId="0" borderId="0"/>
    <xf numFmtId="0" fontId="3" fillId="0" borderId="0"/>
    <xf numFmtId="0" fontId="21" fillId="0" borderId="0"/>
    <xf numFmtId="0" fontId="18" fillId="0" borderId="0" applyNumberFormat="0" applyBorder="0" applyAlignment="0"/>
    <xf numFmtId="0" fontId="23" fillId="0" borderId="0"/>
    <xf numFmtId="0" fontId="10" fillId="0" borderId="0"/>
    <xf numFmtId="165" fontId="10" fillId="0" borderId="0"/>
    <xf numFmtId="0" fontId="3" fillId="0" borderId="0"/>
    <xf numFmtId="0" fontId="10" fillId="0" borderId="0"/>
    <xf numFmtId="165" fontId="10" fillId="0" borderId="0"/>
    <xf numFmtId="44" fontId="3" fillId="0" borderId="0" applyFont="0" applyFill="0" applyBorder="0" applyAlignment="0" applyProtection="0"/>
    <xf numFmtId="164" fontId="10" fillId="0" borderId="0" applyFont="0" applyFill="0" applyBorder="0" applyAlignment="0" applyProtection="0"/>
    <xf numFmtId="0" fontId="23" fillId="0" borderId="0"/>
    <xf numFmtId="0" fontId="23" fillId="0" borderId="0"/>
    <xf numFmtId="44" fontId="10" fillId="0" borderId="0" applyFont="0" applyFill="0" applyBorder="0" applyAlignment="0" applyProtection="0"/>
    <xf numFmtId="164" fontId="3" fillId="0" borderId="0" applyFont="0" applyFill="0" applyBorder="0" applyAlignment="0" applyProtection="0"/>
    <xf numFmtId="0" fontId="10" fillId="0" borderId="0"/>
  </cellStyleXfs>
  <cellXfs count="189">
    <xf numFmtId="0" fontId="0" fillId="0" borderId="0" xfId="0"/>
    <xf numFmtId="0" fontId="4"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8" fillId="0" borderId="0" xfId="0" applyFont="1" applyAlignment="1">
      <alignment vertical="center"/>
    </xf>
    <xf numFmtId="0" fontId="0" fillId="0" borderId="0" xfId="0" applyAlignment="1">
      <alignment vertical="center"/>
    </xf>
    <xf numFmtId="0" fontId="13" fillId="0" borderId="0" xfId="0" applyFont="1" applyAlignment="1">
      <alignment vertical="center"/>
    </xf>
    <xf numFmtId="0" fontId="11" fillId="0" borderId="0" xfId="18" applyFont="1" applyAlignment="1">
      <alignment vertical="center"/>
    </xf>
    <xf numFmtId="0" fontId="12" fillId="0" borderId="0" xfId="18" applyFont="1" applyAlignment="1">
      <alignment vertical="center"/>
    </xf>
    <xf numFmtId="44" fontId="0" fillId="0" borderId="0" xfId="17" applyFont="1"/>
    <xf numFmtId="0" fontId="26" fillId="0" borderId="0" xfId="0" applyFont="1"/>
    <xf numFmtId="0" fontId="24" fillId="0" borderId="2" xfId="120" applyFont="1" applyBorder="1"/>
    <xf numFmtId="0" fontId="24" fillId="0" borderId="2" xfId="120" applyFont="1" applyBorder="1" applyAlignment="1">
      <alignment horizontal="right"/>
    </xf>
    <xf numFmtId="44" fontId="26" fillId="0" borderId="0" xfId="17" applyFont="1"/>
    <xf numFmtId="44" fontId="24" fillId="7" borderId="1" xfId="17" applyFont="1" applyFill="1" applyBorder="1" applyAlignment="1">
      <alignment horizontal="center"/>
    </xf>
    <xf numFmtId="44" fontId="24" fillId="0" borderId="2" xfId="17" applyFont="1" applyBorder="1" applyAlignment="1">
      <alignment horizontal="right"/>
    </xf>
    <xf numFmtId="0" fontId="24" fillId="0" borderId="3" xfId="120" applyFont="1" applyBorder="1"/>
    <xf numFmtId="0" fontId="24" fillId="0" borderId="3" xfId="120" applyFont="1" applyBorder="1" applyAlignment="1">
      <alignment horizontal="right"/>
    </xf>
    <xf numFmtId="44" fontId="24" fillId="0" borderId="3" xfId="17" applyFont="1" applyBorder="1" applyAlignment="1">
      <alignment horizontal="right"/>
    </xf>
    <xf numFmtId="0" fontId="27" fillId="8" borderId="1" xfId="120" applyFont="1" applyFill="1" applyBorder="1" applyAlignment="1">
      <alignment horizontal="center"/>
    </xf>
    <xf numFmtId="44" fontId="27" fillId="8" borderId="1" xfId="17" applyFont="1" applyFill="1" applyBorder="1" applyAlignment="1">
      <alignment horizontal="center"/>
    </xf>
    <xf numFmtId="0" fontId="24" fillId="7" borderId="1" xfId="121" applyFont="1" applyFill="1" applyBorder="1" applyAlignment="1">
      <alignment horizontal="center"/>
    </xf>
    <xf numFmtId="0" fontId="24" fillId="0" borderId="2" xfId="121" applyFont="1" applyBorder="1"/>
    <xf numFmtId="0" fontId="24" fillId="0" borderId="2" xfId="121" applyFont="1" applyBorder="1" applyAlignment="1">
      <alignment horizontal="right"/>
    </xf>
    <xf numFmtId="0" fontId="24" fillId="0" borderId="3" xfId="121" applyFont="1" applyBorder="1"/>
    <xf numFmtId="0" fontId="24" fillId="0" borderId="3" xfId="121" applyFont="1" applyBorder="1" applyAlignment="1">
      <alignment horizontal="right"/>
    </xf>
    <xf numFmtId="164" fontId="24" fillId="7" borderId="1" xfId="119" applyFont="1" applyFill="1" applyBorder="1" applyAlignment="1">
      <alignment horizontal="center"/>
    </xf>
    <xf numFmtId="164" fontId="24" fillId="0" borderId="2" xfId="119" applyFont="1" applyBorder="1" applyAlignment="1">
      <alignment horizontal="right"/>
    </xf>
    <xf numFmtId="164" fontId="24" fillId="0" borderId="3" xfId="119" applyFont="1" applyBorder="1" applyAlignment="1">
      <alignment horizontal="right"/>
    </xf>
    <xf numFmtId="164" fontId="0" fillId="0" borderId="0" xfId="119" applyFont="1"/>
    <xf numFmtId="0" fontId="26" fillId="0" borderId="0" xfId="0" pivotButton="1" applyFont="1"/>
    <xf numFmtId="164" fontId="26" fillId="0" borderId="0" xfId="119" applyFont="1"/>
    <xf numFmtId="0" fontId="26" fillId="0" borderId="0" xfId="0" applyFont="1" applyAlignment="1">
      <alignment horizontal="left"/>
    </xf>
    <xf numFmtId="0" fontId="25" fillId="0" borderId="0" xfId="0" applyFont="1"/>
    <xf numFmtId="0" fontId="7" fillId="0" borderId="0" xfId="0" applyFont="1" applyAlignment="1">
      <alignment horizontal="left" vertical="center" wrapText="1"/>
    </xf>
    <xf numFmtId="170" fontId="8" fillId="0" borderId="0" xfId="0" applyNumberFormat="1" applyFont="1" applyAlignment="1">
      <alignment vertical="center"/>
    </xf>
    <xf numFmtId="169" fontId="7" fillId="0" borderId="0" xfId="72" applyFont="1" applyAlignment="1">
      <alignment vertical="center" wrapText="1"/>
    </xf>
    <xf numFmtId="169" fontId="7" fillId="0" borderId="0" xfId="72" applyFont="1" applyAlignment="1">
      <alignment horizontal="center" vertical="center" wrapText="1"/>
    </xf>
    <xf numFmtId="169" fontId="13" fillId="0" borderId="0" xfId="72" applyFont="1" applyAlignment="1">
      <alignment vertical="center"/>
    </xf>
    <xf numFmtId="169" fontId="8" fillId="0" borderId="0" xfId="72" applyFont="1" applyAlignment="1">
      <alignment vertical="center"/>
    </xf>
    <xf numFmtId="0" fontId="0" fillId="0" borderId="5" xfId="0" applyBorder="1"/>
    <xf numFmtId="169" fontId="3" fillId="0" borderId="0" xfId="72" applyAlignment="1">
      <alignment vertical="center"/>
    </xf>
    <xf numFmtId="0" fontId="11" fillId="6" borderId="0" xfId="18" applyFont="1" applyFill="1" applyAlignment="1">
      <alignment vertical="center"/>
    </xf>
    <xf numFmtId="0" fontId="7" fillId="6" borderId="0" xfId="0" applyFont="1" applyFill="1" applyAlignment="1">
      <alignment vertical="center" wrapText="1"/>
    </xf>
    <xf numFmtId="3" fontId="7" fillId="0" borderId="0" xfId="0" applyNumberFormat="1" applyFont="1" applyAlignment="1">
      <alignment horizontal="center" vertical="center" wrapText="1"/>
    </xf>
    <xf numFmtId="168" fontId="8" fillId="0" borderId="0" xfId="0" applyNumberFormat="1" applyFont="1" applyAlignment="1">
      <alignment vertical="center"/>
    </xf>
    <xf numFmtId="166" fontId="6" fillId="0" borderId="6" xfId="72" applyNumberFormat="1" applyFont="1" applyBorder="1" applyAlignment="1">
      <alignment horizontal="left" vertical="center"/>
    </xf>
    <xf numFmtId="0" fontId="11" fillId="10" borderId="0" xfId="18" applyFont="1" applyFill="1" applyAlignment="1">
      <alignment vertical="center"/>
    </xf>
    <xf numFmtId="0" fontId="7" fillId="10" borderId="0" xfId="0" applyFont="1" applyFill="1" applyAlignment="1">
      <alignment vertical="center" wrapText="1"/>
    </xf>
    <xf numFmtId="0" fontId="28" fillId="11" borderId="0" xfId="18" applyFont="1" applyFill="1" applyAlignment="1">
      <alignment vertical="center"/>
    </xf>
    <xf numFmtId="0" fontId="7" fillId="0" borderId="0" xfId="0" applyFont="1" applyAlignment="1">
      <alignment vertical="center"/>
    </xf>
    <xf numFmtId="0" fontId="16" fillId="0" borderId="0" xfId="18" applyFont="1" applyAlignment="1">
      <alignment vertical="center"/>
    </xf>
    <xf numFmtId="4" fontId="8" fillId="0" borderId="0" xfId="0" applyNumberFormat="1" applyFont="1" applyAlignment="1">
      <alignment vertical="center"/>
    </xf>
    <xf numFmtId="0" fontId="32" fillId="0" borderId="0" xfId="0" applyFont="1" applyAlignment="1">
      <alignment vertical="center" wrapText="1"/>
    </xf>
    <xf numFmtId="166" fontId="6" fillId="0" borderId="0" xfId="0" applyNumberFormat="1" applyFont="1" applyAlignment="1">
      <alignment horizontal="left" vertical="center"/>
    </xf>
    <xf numFmtId="0" fontId="9" fillId="0" borderId="0" xfId="0" applyFont="1" applyAlignment="1">
      <alignment horizontal="center" vertical="center" wrapText="1"/>
    </xf>
    <xf numFmtId="0" fontId="33" fillId="10" borderId="0" xfId="0" applyFont="1" applyFill="1" applyAlignment="1">
      <alignment horizontal="center" vertical="center" wrapText="1"/>
    </xf>
    <xf numFmtId="3" fontId="33" fillId="0" borderId="0" xfId="0" applyNumberFormat="1" applyFont="1" applyAlignment="1">
      <alignment horizontal="center" vertical="center"/>
    </xf>
    <xf numFmtId="168" fontId="33" fillId="0" borderId="0" xfId="0" applyNumberFormat="1" applyFont="1" applyAlignment="1">
      <alignment vertical="center"/>
    </xf>
    <xf numFmtId="0" fontId="0" fillId="0" borderId="0" xfId="0" applyAlignment="1">
      <alignment horizontal="left"/>
    </xf>
    <xf numFmtId="0" fontId="8" fillId="10" borderId="0" xfId="0" applyFont="1" applyFill="1" applyAlignment="1">
      <alignment vertical="center"/>
    </xf>
    <xf numFmtId="0" fontId="0" fillId="10" borderId="0" xfId="0" applyFill="1"/>
    <xf numFmtId="0" fontId="0" fillId="0" borderId="0" xfId="0" applyAlignment="1">
      <alignment horizontal="left" indent="1"/>
    </xf>
    <xf numFmtId="0" fontId="34" fillId="0" borderId="0" xfId="0" applyFont="1" applyAlignment="1">
      <alignment vertical="center"/>
    </xf>
    <xf numFmtId="0" fontId="8" fillId="0" borderId="0" xfId="0" applyFont="1" applyAlignment="1">
      <alignment horizontal="center" vertical="center"/>
    </xf>
    <xf numFmtId="166" fontId="6" fillId="0" borderId="0" xfId="72" applyNumberFormat="1" applyFont="1" applyAlignment="1">
      <alignment horizontal="left" vertical="center"/>
    </xf>
    <xf numFmtId="166" fontId="6" fillId="0" borderId="0" xfId="72" applyNumberFormat="1" applyFont="1" applyAlignment="1">
      <alignment vertical="center"/>
    </xf>
    <xf numFmtId="169" fontId="7" fillId="10" borderId="0" xfId="72" applyFont="1" applyFill="1" applyAlignment="1">
      <alignment horizontal="left" vertical="center" wrapText="1"/>
    </xf>
    <xf numFmtId="44" fontId="0" fillId="0" borderId="0" xfId="0" applyNumberFormat="1"/>
    <xf numFmtId="0" fontId="28" fillId="15" borderId="0" xfId="18" applyFont="1" applyFill="1" applyAlignment="1">
      <alignment vertical="center"/>
    </xf>
    <xf numFmtId="0" fontId="15" fillId="0" borderId="0" xfId="0" applyFont="1" applyAlignment="1">
      <alignment horizontal="center" vertical="center" wrapText="1"/>
    </xf>
    <xf numFmtId="171" fontId="7" fillId="0" borderId="0" xfId="0" applyNumberFormat="1" applyFont="1" applyAlignment="1">
      <alignment horizontal="left" vertical="center" wrapText="1"/>
    </xf>
    <xf numFmtId="0" fontId="16" fillId="0" borderId="0" xfId="0" applyFont="1" applyAlignment="1">
      <alignment vertical="center"/>
    </xf>
    <xf numFmtId="171" fontId="16" fillId="0" borderId="0" xfId="17" applyNumberFormat="1" applyFont="1" applyFill="1" applyBorder="1" applyAlignment="1">
      <alignment vertical="center"/>
    </xf>
    <xf numFmtId="1" fontId="8" fillId="0" borderId="0" xfId="0" applyNumberFormat="1" applyFont="1" applyAlignment="1">
      <alignment vertical="center"/>
    </xf>
    <xf numFmtId="169" fontId="7" fillId="0" borderId="0" xfId="72" applyFont="1" applyAlignment="1">
      <alignment vertical="center"/>
    </xf>
    <xf numFmtId="0" fontId="38" fillId="0" borderId="0" xfId="0" applyFont="1"/>
    <xf numFmtId="0" fontId="15" fillId="13" borderId="7"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7" fillId="0" borderId="7" xfId="0" applyFont="1" applyBorder="1" applyAlignment="1">
      <alignment horizontal="left" vertical="center" wrapText="1"/>
    </xf>
    <xf numFmtId="171" fontId="7" fillId="0" borderId="7" xfId="0" applyNumberFormat="1" applyFont="1" applyBorder="1" applyAlignment="1">
      <alignment vertical="center" wrapText="1"/>
    </xf>
    <xf numFmtId="44" fontId="4" fillId="0" borderId="7" xfId="0" applyNumberFormat="1" applyFont="1" applyBorder="1" applyAlignment="1">
      <alignment horizontal="left" vertical="center" wrapText="1"/>
    </xf>
    <xf numFmtId="171" fontId="16" fillId="0" borderId="7" xfId="17" applyNumberFormat="1" applyFont="1" applyFill="1" applyBorder="1" applyAlignment="1">
      <alignment vertical="center"/>
    </xf>
    <xf numFmtId="171" fontId="7" fillId="12" borderId="7" xfId="0" applyNumberFormat="1" applyFont="1" applyFill="1" applyBorder="1" applyAlignment="1">
      <alignment horizontal="center" vertical="center" wrapText="1"/>
    </xf>
    <xf numFmtId="0" fontId="16" fillId="16" borderId="7" xfId="0" applyFont="1" applyFill="1" applyBorder="1" applyAlignment="1">
      <alignment vertical="center"/>
    </xf>
    <xf numFmtId="171" fontId="16" fillId="3" borderId="7" xfId="17" applyNumberFormat="1" applyFont="1" applyFill="1" applyBorder="1" applyAlignment="1">
      <alignment vertical="center"/>
    </xf>
    <xf numFmtId="44" fontId="16" fillId="3" borderId="7" xfId="0" applyNumberFormat="1" applyFont="1" applyFill="1" applyBorder="1" applyAlignment="1">
      <alignment vertical="center"/>
    </xf>
    <xf numFmtId="44" fontId="16" fillId="3" borderId="7" xfId="17" applyFont="1" applyFill="1" applyBorder="1" applyAlignment="1">
      <alignment vertical="center"/>
    </xf>
    <xf numFmtId="171" fontId="7" fillId="0" borderId="7" xfId="0" applyNumberFormat="1" applyFont="1" applyBorder="1" applyAlignment="1">
      <alignment horizontal="left" vertical="center" wrapText="1"/>
    </xf>
    <xf numFmtId="0" fontId="16" fillId="3" borderId="7" xfId="0" applyFont="1" applyFill="1" applyBorder="1" applyAlignment="1">
      <alignment vertical="center"/>
    </xf>
    <xf numFmtId="0" fontId="7" fillId="0" borderId="7" xfId="0" applyFont="1" applyBorder="1" applyAlignment="1">
      <alignment vertical="center" wrapText="1"/>
    </xf>
    <xf numFmtId="167" fontId="7" fillId="4" borderId="7" xfId="122" applyNumberFormat="1" applyFont="1" applyFill="1" applyBorder="1" applyAlignment="1">
      <alignment horizontal="center" vertical="center" wrapText="1"/>
    </xf>
    <xf numFmtId="0" fontId="8" fillId="0" borderId="7" xfId="0" applyFont="1" applyBorder="1" applyAlignment="1">
      <alignment horizontal="left" vertical="center" wrapText="1" indent="1"/>
    </xf>
    <xf numFmtId="0" fontId="8" fillId="0" borderId="7" xfId="0" applyFont="1" applyBorder="1" applyAlignment="1">
      <alignment horizontal="center" vertical="center"/>
    </xf>
    <xf numFmtId="169" fontId="8" fillId="10" borderId="7" xfId="72" applyFont="1" applyFill="1" applyBorder="1" applyAlignment="1">
      <alignment horizontal="left" vertical="center" wrapText="1" indent="1"/>
    </xf>
    <xf numFmtId="3" fontId="7" fillId="0" borderId="7" xfId="0" applyNumberFormat="1" applyFont="1" applyBorder="1" applyAlignment="1">
      <alignment horizontal="center" vertical="center" wrapText="1"/>
    </xf>
    <xf numFmtId="44" fontId="7" fillId="4" borderId="7" xfId="17" applyFont="1" applyFill="1" applyBorder="1" applyAlignment="1">
      <alignment horizontal="center" vertical="center" wrapText="1"/>
    </xf>
    <xf numFmtId="44" fontId="7" fillId="0" borderId="7" xfId="17" applyFont="1" applyBorder="1" applyAlignment="1">
      <alignment horizontal="center" vertical="center" wrapText="1"/>
    </xf>
    <xf numFmtId="3" fontId="16" fillId="3" borderId="7" xfId="0" applyNumberFormat="1" applyFont="1" applyFill="1" applyBorder="1" applyAlignment="1">
      <alignment horizontal="center" vertical="center"/>
    </xf>
    <xf numFmtId="44" fontId="16" fillId="3" borderId="7" xfId="0" applyNumberFormat="1" applyFont="1" applyFill="1" applyBorder="1" applyAlignment="1">
      <alignment horizontal="center" vertical="center"/>
    </xf>
    <xf numFmtId="44" fontId="16" fillId="3" borderId="7" xfId="17" applyFont="1" applyFill="1" applyBorder="1" applyAlignment="1">
      <alignment horizontal="center" vertical="center"/>
    </xf>
    <xf numFmtId="0" fontId="14" fillId="5" borderId="7" xfId="0" applyFont="1" applyFill="1" applyBorder="1" applyAlignment="1">
      <alignment horizontal="center" vertical="center" wrapText="1" readingOrder="1"/>
    </xf>
    <xf numFmtId="0" fontId="8" fillId="0" borderId="7" xfId="0" applyFont="1" applyBorder="1" applyAlignment="1">
      <alignment vertical="center" wrapText="1"/>
    </xf>
    <xf numFmtId="172" fontId="8" fillId="0" borderId="7" xfId="119" applyNumberFormat="1" applyFont="1" applyBorder="1" applyAlignment="1">
      <alignment horizontal="center" vertical="center"/>
    </xf>
    <xf numFmtId="164" fontId="8" fillId="0" borderId="7" xfId="119" applyFont="1" applyBorder="1" applyAlignment="1">
      <alignment horizontal="center" vertical="center"/>
    </xf>
    <xf numFmtId="167" fontId="7" fillId="4" borderId="7" xfId="17" applyNumberFormat="1" applyFont="1" applyFill="1" applyBorder="1" applyAlignment="1">
      <alignment horizontal="center" vertical="center" wrapText="1"/>
    </xf>
    <xf numFmtId="168" fontId="8" fillId="0" borderId="7" xfId="0" applyNumberFormat="1" applyFont="1" applyBorder="1" applyAlignment="1">
      <alignment vertical="center"/>
    </xf>
    <xf numFmtId="167" fontId="7" fillId="0" borderId="7" xfId="17" applyNumberFormat="1" applyFont="1" applyFill="1" applyBorder="1" applyAlignment="1">
      <alignment horizontal="center" vertical="center" wrapText="1"/>
    </xf>
    <xf numFmtId="172" fontId="16" fillId="3" borderId="7" xfId="119" applyNumberFormat="1" applyFont="1" applyFill="1" applyBorder="1" applyAlignment="1">
      <alignment horizontal="center" vertical="center"/>
    </xf>
    <xf numFmtId="164" fontId="16" fillId="3" borderId="7" xfId="119" applyFont="1" applyFill="1" applyBorder="1" applyAlignment="1">
      <alignment horizontal="center" vertical="center"/>
    </xf>
    <xf numFmtId="0" fontId="8" fillId="0" borderId="7" xfId="0" applyFont="1" applyBorder="1" applyAlignment="1">
      <alignment horizontal="left"/>
    </xf>
    <xf numFmtId="168" fontId="16" fillId="3" borderId="7" xfId="0" applyNumberFormat="1" applyFont="1" applyFill="1" applyBorder="1" applyAlignment="1">
      <alignment vertical="center"/>
    </xf>
    <xf numFmtId="169" fontId="7" fillId="0" borderId="7" xfId="72" applyFont="1" applyBorder="1" applyAlignment="1">
      <alignment horizontal="left" vertical="center" wrapText="1"/>
    </xf>
    <xf numFmtId="172" fontId="7" fillId="0" borderId="7" xfId="119" applyNumberFormat="1" applyFont="1" applyBorder="1" applyAlignment="1">
      <alignment horizontal="center" vertical="center"/>
    </xf>
    <xf numFmtId="0" fontId="7" fillId="0" borderId="7" xfId="0" applyFont="1" applyBorder="1" applyAlignment="1">
      <alignment horizontal="left" vertical="center"/>
    </xf>
    <xf numFmtId="0" fontId="7" fillId="10" borderId="7" xfId="0" applyFont="1" applyFill="1" applyBorder="1" applyAlignment="1">
      <alignment vertical="center" wrapText="1"/>
    </xf>
    <xf numFmtId="0" fontId="16" fillId="3" borderId="7" xfId="0" applyFont="1" applyFill="1" applyBorder="1" applyAlignment="1">
      <alignment horizontal="center" vertical="center"/>
    </xf>
    <xf numFmtId="44" fontId="7" fillId="14" borderId="7" xfId="122" applyFont="1" applyFill="1" applyBorder="1" applyAlignment="1">
      <alignment horizontal="center" vertical="center" wrapText="1"/>
    </xf>
    <xf numFmtId="44" fontId="8" fillId="0" borderId="7" xfId="0" applyNumberFormat="1" applyFont="1" applyBorder="1"/>
    <xf numFmtId="44" fontId="7" fillId="4" borderId="7" xfId="122" applyFont="1" applyFill="1" applyBorder="1" applyAlignment="1">
      <alignment horizontal="center" vertical="center" wrapText="1"/>
    </xf>
    <xf numFmtId="0" fontId="8" fillId="0" borderId="7" xfId="0" applyFont="1" applyBorder="1" applyAlignment="1">
      <alignment horizontal="left" vertical="center" wrapText="1"/>
    </xf>
    <xf numFmtId="164" fontId="7" fillId="0" borderId="7" xfId="119" applyFont="1" applyBorder="1" applyAlignment="1">
      <alignment horizontal="center" vertical="center"/>
    </xf>
    <xf numFmtId="167" fontId="7" fillId="12" borderId="7" xfId="17" applyNumberFormat="1" applyFont="1" applyFill="1" applyBorder="1" applyAlignment="1">
      <alignment horizontal="center" vertical="center" wrapText="1"/>
    </xf>
    <xf numFmtId="0" fontId="8" fillId="0" borderId="7" xfId="0" applyFont="1" applyBorder="1" applyAlignment="1">
      <alignment wrapText="1"/>
    </xf>
    <xf numFmtId="0" fontId="31" fillId="0" borderId="7" xfId="0" applyFont="1" applyBorder="1" applyAlignment="1">
      <alignment horizontal="left" vertical="center" wrapText="1"/>
    </xf>
    <xf numFmtId="167" fontId="7" fillId="10" borderId="7" xfId="17" applyNumberFormat="1" applyFont="1" applyFill="1" applyBorder="1" applyAlignment="1">
      <alignment horizontal="center" vertical="center" wrapText="1"/>
    </xf>
    <xf numFmtId="0" fontId="7" fillId="0" borderId="7" xfId="0" applyFont="1" applyBorder="1" applyAlignment="1">
      <alignment vertical="center"/>
    </xf>
    <xf numFmtId="167" fontId="7" fillId="14" borderId="7" xfId="17" applyNumberFormat="1" applyFont="1" applyFill="1" applyBorder="1" applyAlignment="1">
      <alignment horizontal="center" vertical="center"/>
    </xf>
    <xf numFmtId="168" fontId="7" fillId="0" borderId="7" xfId="0" applyNumberFormat="1" applyFont="1" applyBorder="1" applyAlignment="1">
      <alignment vertical="center"/>
    </xf>
    <xf numFmtId="167" fontId="7" fillId="4" borderId="7" xfId="17" applyNumberFormat="1" applyFont="1" applyFill="1" applyBorder="1" applyAlignment="1">
      <alignment horizontal="center" vertical="center"/>
    </xf>
    <xf numFmtId="0" fontId="8" fillId="0" borderId="7" xfId="0" applyFont="1" applyBorder="1"/>
    <xf numFmtId="167" fontId="7" fillId="10" borderId="7" xfId="17" applyNumberFormat="1" applyFont="1" applyFill="1" applyBorder="1" applyAlignment="1">
      <alignment horizontal="center" vertical="center"/>
    </xf>
    <xf numFmtId="0" fontId="7" fillId="0" borderId="7" xfId="0" applyFont="1" applyBorder="1" applyAlignment="1">
      <alignment horizontal="left" vertical="center" indent="1"/>
    </xf>
    <xf numFmtId="167" fontId="7" fillId="14" borderId="7" xfId="17" applyNumberFormat="1" applyFont="1" applyFill="1" applyBorder="1" applyAlignment="1">
      <alignment horizontal="center" vertical="center" wrapText="1"/>
    </xf>
    <xf numFmtId="0" fontId="14" fillId="12" borderId="7" xfId="0" applyFont="1" applyFill="1" applyBorder="1" applyAlignment="1">
      <alignment vertical="center"/>
    </xf>
    <xf numFmtId="172" fontId="8" fillId="0" borderId="7" xfId="119" applyNumberFormat="1" applyFont="1" applyBorder="1" applyAlignment="1">
      <alignment horizontal="center"/>
    </xf>
    <xf numFmtId="164" fontId="8" fillId="0" borderId="7" xfId="119" applyFont="1" applyBorder="1" applyAlignment="1">
      <alignment horizontal="center"/>
    </xf>
    <xf numFmtId="0" fontId="16" fillId="16" borderId="7" xfId="0" applyFont="1" applyFill="1" applyBorder="1" applyAlignment="1">
      <alignment horizontal="left" vertical="center" wrapText="1"/>
    </xf>
    <xf numFmtId="172" fontId="16" fillId="16" borderId="7" xfId="119" applyNumberFormat="1" applyFont="1" applyFill="1" applyBorder="1" applyAlignment="1">
      <alignment horizontal="center" vertical="center"/>
    </xf>
    <xf numFmtId="164" fontId="16" fillId="16" borderId="7" xfId="119" applyFont="1" applyFill="1" applyBorder="1" applyAlignment="1">
      <alignment horizontal="center" vertical="center"/>
    </xf>
    <xf numFmtId="3" fontId="16" fillId="16" borderId="7" xfId="0" applyNumberFormat="1" applyFont="1" applyFill="1" applyBorder="1" applyAlignment="1">
      <alignment horizontal="center" vertical="center"/>
    </xf>
    <xf numFmtId="168" fontId="16" fillId="16" borderId="7" xfId="0" applyNumberFormat="1" applyFont="1" applyFill="1" applyBorder="1" applyAlignment="1">
      <alignment horizontal="center" vertical="center"/>
    </xf>
    <xf numFmtId="167" fontId="7" fillId="4" borderId="7" xfId="17" applyNumberFormat="1" applyFont="1" applyFill="1" applyBorder="1" applyAlignment="1">
      <alignment vertical="center" wrapText="1"/>
    </xf>
    <xf numFmtId="3" fontId="37" fillId="16" borderId="7" xfId="0" applyNumberFormat="1" applyFont="1" applyFill="1" applyBorder="1" applyAlignment="1">
      <alignment horizontal="center" vertical="center"/>
    </xf>
    <xf numFmtId="168" fontId="37" fillId="16" borderId="7" xfId="0" applyNumberFormat="1" applyFont="1" applyFill="1" applyBorder="1" applyAlignment="1">
      <alignment vertical="center"/>
    </xf>
    <xf numFmtId="169" fontId="8" fillId="0" borderId="7" xfId="72" applyFont="1" applyBorder="1" applyAlignment="1">
      <alignment horizontal="left" vertical="center" wrapText="1"/>
    </xf>
    <xf numFmtId="168" fontId="16" fillId="16" borderId="7" xfId="0" applyNumberFormat="1" applyFont="1" applyFill="1" applyBorder="1" applyAlignment="1">
      <alignment vertical="center"/>
    </xf>
    <xf numFmtId="172" fontId="37" fillId="16" borderId="7" xfId="119" applyNumberFormat="1" applyFont="1" applyFill="1" applyBorder="1" applyAlignment="1">
      <alignment horizontal="center" vertical="center"/>
    </xf>
    <xf numFmtId="164" fontId="37" fillId="16" borderId="7" xfId="119" applyFont="1" applyFill="1" applyBorder="1" applyAlignment="1">
      <alignment horizontal="center" vertical="center"/>
    </xf>
    <xf numFmtId="169" fontId="8" fillId="0" borderId="7" xfId="72" applyFont="1" applyBorder="1" applyAlignment="1">
      <alignment horizontal="left" vertical="center" wrapText="1" indent="1"/>
    </xf>
    <xf numFmtId="172" fontId="7" fillId="0" borderId="0" xfId="119" applyNumberFormat="1" applyFont="1" applyBorder="1" applyAlignment="1">
      <alignment horizontal="center" vertical="center"/>
    </xf>
    <xf numFmtId="44" fontId="8" fillId="0" borderId="0" xfId="0" applyNumberFormat="1" applyFont="1"/>
    <xf numFmtId="172" fontId="7" fillId="0" borderId="7" xfId="119" applyNumberFormat="1" applyFont="1" applyFill="1" applyBorder="1" applyAlignment="1">
      <alignment horizontal="center" vertical="center"/>
    </xf>
    <xf numFmtId="1" fontId="7" fillId="0" borderId="7" xfId="122" applyNumberFormat="1" applyFont="1" applyFill="1" applyBorder="1" applyAlignment="1">
      <alignment horizontal="center" vertical="center" wrapText="1"/>
    </xf>
    <xf numFmtId="0" fontId="7" fillId="0" borderId="7" xfId="0" applyFont="1" applyBorder="1" applyAlignment="1">
      <alignment horizontal="left" vertical="center" wrapText="1"/>
    </xf>
    <xf numFmtId="167" fontId="7" fillId="0" borderId="7" xfId="17" applyNumberFormat="1" applyFont="1" applyBorder="1" applyAlignment="1">
      <alignment horizontal="center" vertical="center" wrapText="1"/>
    </xf>
    <xf numFmtId="0" fontId="16" fillId="3" borderId="7" xfId="0" applyFont="1" applyFill="1" applyBorder="1" applyAlignment="1">
      <alignment horizontal="left" vertical="center"/>
    </xf>
    <xf numFmtId="0" fontId="16" fillId="3" borderId="7" xfId="0" applyFont="1" applyFill="1" applyBorder="1" applyAlignment="1">
      <alignment horizontal="center" vertical="center"/>
    </xf>
    <xf numFmtId="0" fontId="15" fillId="9" borderId="7" xfId="0" applyFont="1" applyFill="1" applyBorder="1" applyAlignment="1">
      <alignment horizontal="center" vertical="center" wrapText="1"/>
    </xf>
    <xf numFmtId="0" fontId="14" fillId="12" borderId="7" xfId="0" applyFont="1" applyFill="1" applyBorder="1" applyAlignment="1">
      <alignment horizontal="left" vertical="center"/>
    </xf>
    <xf numFmtId="0" fontId="14" fillId="12" borderId="7" xfId="0" applyFont="1" applyFill="1" applyBorder="1" applyAlignment="1">
      <alignment horizontal="center" vertical="center"/>
    </xf>
    <xf numFmtId="0" fontId="7" fillId="0" borderId="7" xfId="0" applyFont="1" applyBorder="1" applyAlignment="1">
      <alignment horizontal="left" vertical="center"/>
    </xf>
    <xf numFmtId="0" fontId="39" fillId="0" borderId="0" xfId="18" applyFont="1" applyAlignment="1">
      <alignment horizontal="left" vertical="center" wrapText="1"/>
    </xf>
    <xf numFmtId="0" fontId="15" fillId="13" borderId="7" xfId="0" applyFont="1" applyFill="1" applyBorder="1" applyAlignment="1">
      <alignment horizontal="center" vertical="center" wrapText="1"/>
    </xf>
    <xf numFmtId="0" fontId="33" fillId="4" borderId="0" xfId="20" applyFont="1" applyFill="1" applyAlignment="1">
      <alignment horizontal="left" vertical="center" wrapText="1"/>
    </xf>
    <xf numFmtId="169" fontId="7" fillId="10" borderId="7" xfId="72" applyFont="1" applyFill="1" applyBorder="1" applyAlignment="1">
      <alignment horizontal="left" vertical="center" wrapText="1"/>
    </xf>
    <xf numFmtId="167" fontId="7" fillId="0" borderId="7" xfId="17" applyNumberFormat="1" applyFont="1" applyBorder="1" applyAlignment="1">
      <alignment horizontal="center" vertical="center"/>
    </xf>
    <xf numFmtId="0" fontId="8" fillId="0" borderId="7" xfId="0" applyFont="1" applyBorder="1" applyAlignment="1">
      <alignment horizontal="left" vertical="center" wrapText="1"/>
    </xf>
    <xf numFmtId="3" fontId="16" fillId="12" borderId="7" xfId="72" applyNumberFormat="1" applyFont="1" applyFill="1" applyBorder="1" applyAlignment="1">
      <alignment horizontal="left" vertical="center"/>
    </xf>
    <xf numFmtId="0" fontId="31" fillId="0" borderId="7" xfId="0" applyFont="1" applyBorder="1" applyAlignment="1">
      <alignment horizontal="left" vertical="center" wrapText="1"/>
    </xf>
    <xf numFmtId="0" fontId="7" fillId="0" borderId="7" xfId="0" applyFont="1" applyBorder="1" applyAlignment="1">
      <alignment horizontal="left" vertical="center" wrapText="1" indent="1"/>
    </xf>
    <xf numFmtId="0" fontId="7" fillId="0" borderId="7" xfId="0" applyFont="1" applyBorder="1" applyAlignment="1">
      <alignment vertical="center" wrapText="1"/>
    </xf>
    <xf numFmtId="0" fontId="7" fillId="10" borderId="7" xfId="0" applyFont="1" applyFill="1" applyBorder="1" applyAlignment="1">
      <alignment horizontal="left" vertical="center" wrapText="1"/>
    </xf>
    <xf numFmtId="0" fontId="16" fillId="16" borderId="7" xfId="0" applyFont="1" applyFill="1" applyBorder="1" applyAlignment="1">
      <alignment horizontal="left" vertical="center"/>
    </xf>
    <xf numFmtId="0" fontId="16" fillId="16" borderId="7" xfId="0" applyFont="1" applyFill="1" applyBorder="1" applyAlignment="1">
      <alignment horizontal="center" vertical="center"/>
    </xf>
    <xf numFmtId="0" fontId="4" fillId="6" borderId="0" xfId="0" applyFont="1" applyFill="1" applyAlignment="1">
      <alignment horizontal="left" vertical="center" wrapText="1"/>
    </xf>
    <xf numFmtId="169" fontId="7" fillId="0" borderId="0" xfId="72" applyFont="1" applyAlignment="1">
      <alignment horizontal="left" vertical="center" wrapText="1"/>
    </xf>
    <xf numFmtId="0" fontId="7" fillId="0" borderId="0" xfId="0" applyFont="1" applyAlignment="1">
      <alignment horizontal="left" vertical="center" wrapText="1"/>
    </xf>
    <xf numFmtId="0" fontId="35" fillId="14" borderId="0" xfId="20" applyFont="1" applyFill="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167" fontId="7" fillId="0" borderId="7" xfId="17" applyNumberFormat="1" applyFont="1" applyFill="1" applyBorder="1" applyAlignment="1">
      <alignment horizontal="center" vertical="center" wrapText="1"/>
    </xf>
    <xf numFmtId="0" fontId="8" fillId="0" borderId="0" xfId="0" applyFont="1" applyAlignment="1">
      <alignment horizontal="left" vertical="center" wrapText="1"/>
    </xf>
    <xf numFmtId="0" fontId="36" fillId="6" borderId="0" xfId="0" applyFont="1" applyFill="1" applyAlignment="1">
      <alignment horizontal="left" vertical="center" wrapText="1"/>
    </xf>
    <xf numFmtId="0" fontId="15" fillId="9" borderId="7" xfId="0" applyFont="1" applyFill="1" applyBorder="1" applyAlignment="1">
      <alignment horizontal="left" vertical="center" wrapText="1"/>
    </xf>
    <xf numFmtId="0" fontId="40" fillId="0" borderId="4" xfId="0" applyFont="1" applyBorder="1" applyAlignment="1">
      <alignment horizontal="left" vertical="center" wrapText="1"/>
    </xf>
    <xf numFmtId="0" fontId="35" fillId="4" borderId="0" xfId="20" applyFont="1" applyFill="1" applyAlignment="1">
      <alignment horizontal="left" vertical="center" wrapText="1"/>
    </xf>
    <xf numFmtId="0" fontId="30" fillId="12" borderId="7" xfId="0" applyFont="1" applyFill="1" applyBorder="1" applyAlignment="1">
      <alignment horizontal="left" vertical="center" wrapText="1" indent="1"/>
    </xf>
  </cellXfs>
  <cellStyles count="125">
    <cellStyle name="%" xfId="6" xr:uid="{00000000-0005-0000-0000-000000000000}"/>
    <cellStyle name="% 2" xfId="50" xr:uid="{00000000-0005-0000-0000-000001000000}"/>
    <cellStyle name="% 2 2" xfId="83" xr:uid="{00000000-0005-0000-0000-000002000000}"/>
    <cellStyle name="% 3" xfId="51" xr:uid="{00000000-0005-0000-0000-000003000000}"/>
    <cellStyle name="% 4" xfId="82" xr:uid="{00000000-0005-0000-0000-000004000000}"/>
    <cellStyle name="% 5" xfId="24" xr:uid="{00000000-0005-0000-0000-000005000000}"/>
    <cellStyle name="ColorCabeceraTexto" xfId="7" xr:uid="{00000000-0005-0000-0000-000006000000}"/>
    <cellStyle name="ColorCabeceraTexto 2" xfId="52" xr:uid="{00000000-0005-0000-0000-000007000000}"/>
    <cellStyle name="ColorCabeceraTexto 3" xfId="53" xr:uid="{00000000-0005-0000-0000-000008000000}"/>
    <cellStyle name="ColorCabeceraTexto 4" xfId="89" xr:uid="{00000000-0005-0000-0000-000009000000}"/>
    <cellStyle name="ColorCabeceraTexto 5" xfId="25" xr:uid="{00000000-0005-0000-0000-00000A000000}"/>
    <cellStyle name="Diseño" xfId="104" xr:uid="{00000000-0005-0000-0000-00000B000000}"/>
    <cellStyle name="Estilo 1" xfId="84" xr:uid="{00000000-0005-0000-0000-00000C000000}"/>
    <cellStyle name="Euro" xfId="5" xr:uid="{00000000-0005-0000-0000-00000D000000}"/>
    <cellStyle name="Euro 2" xfId="54" xr:uid="{00000000-0005-0000-0000-00000E000000}"/>
    <cellStyle name="Euro 2 2" xfId="86" xr:uid="{00000000-0005-0000-0000-00000F000000}"/>
    <cellStyle name="Euro 3" xfId="85" xr:uid="{00000000-0005-0000-0000-000010000000}"/>
    <cellStyle name="Euro 4" xfId="96" xr:uid="{00000000-0005-0000-0000-000011000000}"/>
    <cellStyle name="Euro 5" xfId="26" xr:uid="{00000000-0005-0000-0000-000012000000}"/>
    <cellStyle name="Excel Built-in Hyperlink" xfId="27" xr:uid="{00000000-0005-0000-0000-000013000000}"/>
    <cellStyle name="Excel Built-in Hyperlink 2" xfId="55" xr:uid="{00000000-0005-0000-0000-000014000000}"/>
    <cellStyle name="Excel Built-in Normal" xfId="28" xr:uid="{00000000-0005-0000-0000-000015000000}"/>
    <cellStyle name="Excel Built-in Normal 2" xfId="56" xr:uid="{00000000-0005-0000-0000-000016000000}"/>
    <cellStyle name="Heading" xfId="29" xr:uid="{00000000-0005-0000-0000-000017000000}"/>
    <cellStyle name="Heading 2" xfId="57" xr:uid="{00000000-0005-0000-0000-000018000000}"/>
    <cellStyle name="Heading1" xfId="30" xr:uid="{00000000-0005-0000-0000-000019000000}"/>
    <cellStyle name="Heading1 2" xfId="58" xr:uid="{00000000-0005-0000-0000-00001A000000}"/>
    <cellStyle name="Hipervínculo 2" xfId="31" xr:uid="{00000000-0005-0000-0000-00001B000000}"/>
    <cellStyle name="Hipervínculo 2 2" xfId="59" xr:uid="{00000000-0005-0000-0000-00001C000000}"/>
    <cellStyle name="Millares" xfId="119" builtinId="3"/>
    <cellStyle name="Millares 2" xfId="8" xr:uid="{00000000-0005-0000-0000-00001E000000}"/>
    <cellStyle name="Millares 2 2" xfId="60" xr:uid="{00000000-0005-0000-0000-00001F000000}"/>
    <cellStyle name="Millares 2 2 2" xfId="123" xr:uid="{052C1205-784B-4EDE-9999-CC4805BD1B86}"/>
    <cellStyle name="Millares 2 3" xfId="79" xr:uid="{00000000-0005-0000-0000-000020000000}"/>
    <cellStyle name="Moneda" xfId="17" builtinId="4"/>
    <cellStyle name="Moneda 2" xfId="9" xr:uid="{00000000-0005-0000-0000-000022000000}"/>
    <cellStyle name="Moneda 2 2" xfId="61" xr:uid="{00000000-0005-0000-0000-000023000000}"/>
    <cellStyle name="Moneda 2 3" xfId="78" xr:uid="{00000000-0005-0000-0000-000024000000}"/>
    <cellStyle name="Moneda 2 4" xfId="105" xr:uid="{00000000-0005-0000-0000-000025000000}"/>
    <cellStyle name="Moneda 3" xfId="118" xr:uid="{00000000-0005-0000-0000-000026000000}"/>
    <cellStyle name="Moneda 3 4" xfId="122" xr:uid="{B8DB6F24-7D66-4384-AF57-3FBF3A577A9F}"/>
    <cellStyle name="Neutro" xfId="10" xr:uid="{00000000-0005-0000-0000-000027000000}"/>
    <cellStyle name="Neutro 2" xfId="62" xr:uid="{00000000-0005-0000-0000-000028000000}"/>
    <cellStyle name="Neutro 3" xfId="63" xr:uid="{00000000-0005-0000-0000-000029000000}"/>
    <cellStyle name="Neutro 4" xfId="94" xr:uid="{00000000-0005-0000-0000-00002A000000}"/>
    <cellStyle name="Neutro 5" xfId="32" xr:uid="{00000000-0005-0000-0000-00002B000000}"/>
    <cellStyle name="Normal" xfId="0" builtinId="0"/>
    <cellStyle name="Normal 10" xfId="64" xr:uid="{00000000-0005-0000-0000-00002D000000}"/>
    <cellStyle name="Normal 11" xfId="22" xr:uid="{00000000-0005-0000-0000-00002E000000}"/>
    <cellStyle name="Normal 12" xfId="47" xr:uid="{00000000-0005-0000-0000-00002F000000}"/>
    <cellStyle name="Normal 13" xfId="87" xr:uid="{00000000-0005-0000-0000-000030000000}"/>
    <cellStyle name="Normal 14" xfId="92" xr:uid="{00000000-0005-0000-0000-000031000000}"/>
    <cellStyle name="Normal 15" xfId="101" xr:uid="{00000000-0005-0000-0000-000032000000}"/>
    <cellStyle name="Normal 16" xfId="103" xr:uid="{00000000-0005-0000-0000-000033000000}"/>
    <cellStyle name="Normal 17" xfId="102" xr:uid="{00000000-0005-0000-0000-000034000000}"/>
    <cellStyle name="Normal 18" xfId="111" xr:uid="{00000000-0005-0000-0000-000035000000}"/>
    <cellStyle name="Normal 19" xfId="112" xr:uid="{00000000-0005-0000-0000-000036000000}"/>
    <cellStyle name="Normal 2" xfId="2" xr:uid="{00000000-0005-0000-0000-000037000000}"/>
    <cellStyle name="Normal 2 10" xfId="11" xr:uid="{00000000-0005-0000-0000-000038000000}"/>
    <cellStyle name="Normal 2 10 2" xfId="65" xr:uid="{00000000-0005-0000-0000-000039000000}"/>
    <cellStyle name="Normal 2 10 3" xfId="100" xr:uid="{00000000-0005-0000-0000-00003A000000}"/>
    <cellStyle name="Normal 2 10 4" xfId="34" xr:uid="{00000000-0005-0000-0000-00003B000000}"/>
    <cellStyle name="Normal 2 2" xfId="3" xr:uid="{00000000-0005-0000-0000-00003C000000}"/>
    <cellStyle name="Normal 2 2 2" xfId="12" xr:uid="{00000000-0005-0000-0000-00003D000000}"/>
    <cellStyle name="Normal 2 2 2 2" xfId="66" xr:uid="{00000000-0005-0000-0000-00003E000000}"/>
    <cellStyle name="Normal 2 2 2 3" xfId="91" xr:uid="{00000000-0005-0000-0000-00003F000000}"/>
    <cellStyle name="Normal 2 2 2 4" xfId="36" xr:uid="{00000000-0005-0000-0000-000040000000}"/>
    <cellStyle name="Normal 2 2 3" xfId="67" xr:uid="{00000000-0005-0000-0000-000041000000}"/>
    <cellStyle name="Normal 2 2 4" xfId="95" xr:uid="{00000000-0005-0000-0000-000042000000}"/>
    <cellStyle name="Normal 2 2 5" xfId="35" xr:uid="{00000000-0005-0000-0000-000043000000}"/>
    <cellStyle name="Normal 2 3" xfId="4" xr:uid="{00000000-0005-0000-0000-000044000000}"/>
    <cellStyle name="Normal 2 3 2" xfId="68" xr:uid="{00000000-0005-0000-0000-000045000000}"/>
    <cellStyle name="Normal 2 3 3" xfId="90" xr:uid="{00000000-0005-0000-0000-000046000000}"/>
    <cellStyle name="Normal 2 3 4" xfId="37" xr:uid="{00000000-0005-0000-0000-000047000000}"/>
    <cellStyle name="Normal 2 4" xfId="69" xr:uid="{00000000-0005-0000-0000-000048000000}"/>
    <cellStyle name="Normal 2 5" xfId="23" xr:uid="{00000000-0005-0000-0000-000049000000}"/>
    <cellStyle name="Normal 2 6" xfId="93" xr:uid="{00000000-0005-0000-0000-00004A000000}"/>
    <cellStyle name="Normal 2 7" xfId="33" xr:uid="{00000000-0005-0000-0000-00004B000000}"/>
    <cellStyle name="Normal 3" xfId="1" xr:uid="{00000000-0005-0000-0000-00004C000000}"/>
    <cellStyle name="Normal 3 2" xfId="15" xr:uid="{00000000-0005-0000-0000-00004D000000}"/>
    <cellStyle name="Normal 3 2 2" xfId="99" xr:uid="{00000000-0005-0000-0000-00004E000000}"/>
    <cellStyle name="Normal 3 2 3" xfId="39" xr:uid="{00000000-0005-0000-0000-00004F000000}"/>
    <cellStyle name="Normal 3 3" xfId="20" xr:uid="{00000000-0005-0000-0000-000050000000}"/>
    <cellStyle name="Normal 3 3 2" xfId="70" xr:uid="{00000000-0005-0000-0000-000051000000}"/>
    <cellStyle name="Normal 3 3 3" xfId="116" xr:uid="{00000000-0005-0000-0000-000052000000}"/>
    <cellStyle name="Normal 3 4" xfId="80" xr:uid="{00000000-0005-0000-0000-000053000000}"/>
    <cellStyle name="Normal 3 5" xfId="97" xr:uid="{00000000-0005-0000-0000-000054000000}"/>
    <cellStyle name="Normal 3 6" xfId="106" xr:uid="{00000000-0005-0000-0000-000055000000}"/>
    <cellStyle name="Normal 3 7" xfId="38" xr:uid="{00000000-0005-0000-0000-000056000000}"/>
    <cellStyle name="Normal 33" xfId="113" xr:uid="{00000000-0005-0000-0000-000057000000}"/>
    <cellStyle name="Normal 36" xfId="114" xr:uid="{00000000-0005-0000-0000-000058000000}"/>
    <cellStyle name="Normal 4" xfId="13" xr:uid="{00000000-0005-0000-0000-000059000000}"/>
    <cellStyle name="Normal 4 2" xfId="71" xr:uid="{00000000-0005-0000-0000-00005A000000}"/>
    <cellStyle name="Normal 4 3" xfId="72" xr:uid="{00000000-0005-0000-0000-00005B000000}"/>
    <cellStyle name="Normal 4 3 2" xfId="124" xr:uid="{30A4919F-A8E2-4C59-BDC6-9BB834EF7F43}"/>
    <cellStyle name="Normal 4 4" xfId="98" xr:uid="{00000000-0005-0000-0000-00005C000000}"/>
    <cellStyle name="Normal 4 5" xfId="107" xr:uid="{00000000-0005-0000-0000-00005D000000}"/>
    <cellStyle name="Normal 4 6" xfId="40" xr:uid="{00000000-0005-0000-0000-00005E000000}"/>
    <cellStyle name="Normal 5" xfId="16" xr:uid="{00000000-0005-0000-0000-00005F000000}"/>
    <cellStyle name="Normal 5 2" xfId="19" xr:uid="{00000000-0005-0000-0000-000060000000}"/>
    <cellStyle name="Normal 5 2 2" xfId="42" xr:uid="{00000000-0005-0000-0000-000061000000}"/>
    <cellStyle name="Normal 5 2 3" xfId="115" xr:uid="{00000000-0005-0000-0000-000062000000}"/>
    <cellStyle name="Normal 5 3" xfId="73" xr:uid="{00000000-0005-0000-0000-000063000000}"/>
    <cellStyle name="Normal 5 4" xfId="88" xr:uid="{00000000-0005-0000-0000-000064000000}"/>
    <cellStyle name="Normal 5 5" xfId="108" xr:uid="{00000000-0005-0000-0000-000065000000}"/>
    <cellStyle name="Normal 5 6" xfId="41" xr:uid="{00000000-0005-0000-0000-000066000000}"/>
    <cellStyle name="Normal 6" xfId="21" xr:uid="{00000000-0005-0000-0000-000067000000}"/>
    <cellStyle name="Normal 6 2" xfId="49" xr:uid="{00000000-0005-0000-0000-000068000000}"/>
    <cellStyle name="Normal 6 3" xfId="43" xr:uid="{00000000-0005-0000-0000-000069000000}"/>
    <cellStyle name="Normal 6 4" xfId="117" xr:uid="{00000000-0005-0000-0000-00006A000000}"/>
    <cellStyle name="Normal 7" xfId="48" xr:uid="{00000000-0005-0000-0000-00006B000000}"/>
    <cellStyle name="Normal 7 2" xfId="109" xr:uid="{00000000-0005-0000-0000-00006C000000}"/>
    <cellStyle name="Normal 8" xfId="74" xr:uid="{00000000-0005-0000-0000-00006D000000}"/>
    <cellStyle name="Normal 8 2" xfId="110" xr:uid="{00000000-0005-0000-0000-00006E000000}"/>
    <cellStyle name="Normal 9" xfId="75" xr:uid="{00000000-0005-0000-0000-00006F000000}"/>
    <cellStyle name="Normal_Cuotas Sept 2018" xfId="120" xr:uid="{00000000-0005-0000-0000-000070000000}"/>
    <cellStyle name="Normal_Trafico Pliego" xfId="121" xr:uid="{00000000-0005-0000-0000-000071000000}"/>
    <cellStyle name="Normal_WAN PAISES-2" xfId="18" xr:uid="{00000000-0005-0000-0000-000072000000}"/>
    <cellStyle name="Porcentaje 2" xfId="14" xr:uid="{00000000-0005-0000-0000-000073000000}"/>
    <cellStyle name="Porcentaje 2 2" xfId="44" xr:uid="{00000000-0005-0000-0000-000074000000}"/>
    <cellStyle name="Porcentaje 2 2 2" xfId="76" xr:uid="{00000000-0005-0000-0000-000075000000}"/>
    <cellStyle name="Porcentaje 2 3" xfId="81" xr:uid="{00000000-0005-0000-0000-000076000000}"/>
    <cellStyle name="Result" xfId="45" xr:uid="{00000000-0005-0000-0000-000077000000}"/>
    <cellStyle name="Result 2" xfId="77" xr:uid="{00000000-0005-0000-0000-000078000000}"/>
    <cellStyle name="Result2" xfId="46" xr:uid="{00000000-0005-0000-0000-000079000000}"/>
  </cellStyles>
  <dxfs count="1">
    <dxf>
      <font>
        <sz val="10"/>
      </font>
    </dxf>
  </dxfs>
  <tableStyles count="0" defaultTableStyle="TableStyleMedium2" defaultPivotStyle="PivotStyleLight16"/>
  <colors>
    <mruColors>
      <color rgb="FFC5D9F1"/>
      <color rgb="FFBFBFBF"/>
      <color rgb="FF538DD5"/>
      <color rgb="FFA6A6A6"/>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pivotCache/pivotCacheDefinition1.xml" Type="http://schemas.openxmlformats.org/officeDocument/2006/relationships/pivotCacheDefinition"/><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pivotCache/_rels/pivotCacheDefinition1.xml.rels><?xml version="1.0" encoding="UTF-8" standalone="no"?><Relationships xmlns="http://schemas.openxmlformats.org/package/2006/relationships"><Relationship Id="rId1" Target="pivotCacheRecords1.xml" Type="http://schemas.openxmlformats.org/officeDocument/2006/relationships/pivotCacheRecords"/></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3445.522311805558" createdVersion="3" refreshedVersion="3" minRefreshableVersion="3" recordCount="277" xr:uid="{00000000-000A-0000-FFFF-FFFF09000000}">
  <cacheSource type="worksheet">
    <worksheetSource ref="A1:K278" sheet="Trafico ONO Pliego"/>
  </cacheSource>
  <cacheFields count="11">
    <cacheField name="PLIEGO" numFmtId="0">
      <sharedItems count="12">
        <s v="A móviles"/>
        <s v="A número 800/900"/>
        <s v="A números 901"/>
        <s v="A números 902"/>
        <s v="Buzon Corporativo"/>
        <s v="Internacionales"/>
        <s v="Interprovinciales"/>
        <s v="Provinciales"/>
        <s v="Resto de tráfico"/>
        <s v="Tarificación adicional"/>
        <s v="Serv. información operadores"/>
        <s v="Serv. información y emergencia"/>
      </sharedItems>
    </cacheField>
    <cacheField name="OPERADOR" numFmtId="0">
      <sharedItems containsSemiMixedTypes="0" containsString="0" containsNumber="1" containsInteger="1" minValue="11" maxValue="11"/>
    </cacheField>
    <cacheField name="TIPO_TRAFICO" numFmtId="0">
      <sharedItems/>
    </cacheField>
    <cacheField name="TIPO_LLAMADA" numFmtId="0">
      <sharedItems count="1">
        <s v="Tarifa ONO Empresas PLUS"/>
      </sharedItems>
    </cacheField>
    <cacheField name="TIPO_DESTINO" numFmtId="0">
      <sharedItems count="36">
        <s v="Móviles"/>
        <s v="Servicios Gratuitos"/>
        <s v="Otros Destinos"/>
        <s v="Buzón de voz"/>
        <s v="Internacionales 0"/>
        <s v="Internacionales 0M"/>
        <s v="Internacionales 1A"/>
        <s v="Internacionales 1AM"/>
        <s v="Internacionales 1B"/>
        <s v="Internacionales 1BM"/>
        <s v="Internacionales 2A"/>
        <s v="Internacionales 2AM"/>
        <s v="Internacionales 2BM"/>
        <s v="Internacionales 3A"/>
        <s v="Internacionales 3AM"/>
        <s v="Internacionales 3B"/>
        <s v="Internacionales 3BM"/>
        <s v="Internacionales 4A"/>
        <s v="Internacionales 4B"/>
        <s v="Internacionales 4BM"/>
        <s v="Internacionales 5A"/>
        <s v="Internacionales 5AM"/>
        <s v="Internacionales 5B"/>
        <s v="Internacionales 5BM"/>
        <s v="Internacionales 6A"/>
        <s v="Internacionales 6AM"/>
        <s v="Internacionales 6B"/>
        <s v="Internacionales 6BM"/>
        <s v="Internacionales 7"/>
        <s v="Internacionales 7M"/>
        <s v="Internacionales 8B"/>
        <s v="Nacionales"/>
        <s v="VF-ONO Provinciales"/>
        <s v="IP-Geográficos"/>
        <s v="Provinciales"/>
        <s v="Tarificación Adicional (Prestador)"/>
      </sharedItems>
    </cacheField>
    <cacheField name="OPERADOR_DESTINO" numFmtId="0">
      <sharedItems count="270">
        <s v="Jazztel Móviles"/>
        <s v="KPN Spain Móviles"/>
        <s v="Más Móvil Móviles"/>
        <s v="Orange Móviles"/>
        <s v="Telefónica Móviles"/>
        <s v="Vodafone Móviles"/>
        <s v="Yoigo Móviles"/>
        <s v="Línea 800 internacional"/>
        <s v="Línea 800"/>
        <s v="Línea 800 Vodafone"/>
        <s v="Línea 900"/>
        <s v="Línea 900 N.1"/>
        <s v="Línea 900 VF-ONO"/>
        <s v="Línea 900 Vodafone"/>
        <s v="Línea 901"/>
        <s v="Línea 902"/>
        <s v="Línea 902 N.1"/>
        <s v="Línea 902 VF-ONO"/>
        <s v="Línea 902 Vodafone"/>
        <s v="Buzón de voz"/>
        <s v="Andorra"/>
        <s v="Andorra Móviles"/>
        <s v="Alemania"/>
        <s v="Francia"/>
        <s v="Portugal"/>
        <s v="Reino Unido"/>
        <s v="Alemania Móviles"/>
        <s v="Francia Móviles"/>
        <s v="Portugal Móviles"/>
        <s v="Reino Unido Móviles"/>
        <s v="Austria"/>
        <s v="Bélgica"/>
        <s v="Dinamarca"/>
        <s v="Finlandia"/>
        <s v="Grecia"/>
        <s v="Irlanda"/>
        <s v="Italia"/>
        <s v="Países Bajos"/>
        <s v="Suecia"/>
        <s v="Austria Móviles"/>
        <s v="Bélgica Móviles"/>
        <s v="Dinamarca Móviles"/>
        <s v="Finlandia Móviles"/>
        <s v="Grecia Móviles"/>
        <s v="Irlanda Móviles"/>
        <s v="Italia Móviles"/>
        <s v="Países Bajos Móviles"/>
        <s v="Suecia Móviles"/>
        <s v="Suiza"/>
        <s v="Suiza Móviles"/>
        <s v="Noruega Móviles"/>
        <s v="Hungría"/>
        <s v="Marruecos"/>
        <s v="Polonia"/>
        <s v="República Checa"/>
        <s v="Hungría Móviles"/>
        <s v="Marruecos Móviles"/>
        <s v="Polonia Móviles"/>
        <s v="República Checa Móviles"/>
        <s v="Bulgaria"/>
        <s v="Croacia"/>
        <s v="Eslovenia"/>
        <s v="Moldavia"/>
        <s v="Rusia"/>
        <s v="Turquía"/>
        <s v="Ucrania"/>
        <s v="Argelia Móviles"/>
        <s v="Bielorrusia Móviles"/>
        <s v="Bulgaria Móviles"/>
        <s v="Estonia Móviles"/>
        <s v="Macedonia Móviles"/>
        <s v="Rumania Móviles"/>
        <s v="Rusia Móviles"/>
        <s v="Serbia Móviles"/>
        <s v="Ucrania Móviles"/>
        <s v="EEUU"/>
        <s v="Canadá"/>
        <s v="Dominicana Rep."/>
        <s v="Dominicana Rep. Móviles"/>
        <s v="Argentina"/>
        <s v="Bolivia"/>
        <s v="Brasil"/>
        <s v="Chile"/>
        <s v="Colombia"/>
        <s v="El Salvador"/>
        <s v="Guatemala"/>
        <s v="Méjico"/>
        <s v="Panamá"/>
        <s v="Perú"/>
        <s v="Argentina Móviles"/>
        <s v="Bolivia Móviles"/>
        <s v="Brasil Móviles"/>
        <s v="Chile Móviles"/>
        <s v="Colombia Móviles"/>
        <s v="Guatemala Móviles"/>
        <s v="Honduras Móviles"/>
        <s v="Méjico Móviles"/>
        <s v="Nicaragua Móviles"/>
        <s v="Panamá Móviles"/>
        <s v="Paraguay Móviles"/>
        <s v="Venezuela Móviles"/>
        <s v="Ecuador"/>
        <s v="Guinea Ecuatorial"/>
        <s v="Uruguay"/>
        <s v="Ecuador Móviles"/>
        <s v="Guadalupe Móviles"/>
        <s v="Guayana Móviles"/>
        <s v="Uruguay Móviles"/>
        <s v="Australia"/>
        <s v="Corea Rep."/>
        <s v="Filipinas"/>
        <s v="Hong Kong"/>
        <s v="India"/>
        <s v="Israel"/>
        <s v="Nueva Zelanda"/>
        <s v="Tailandia"/>
        <s v="Egipto Móviles"/>
        <s v="India Móviles"/>
        <s v="Israel Móviles"/>
        <s v="China"/>
        <s v="Senegal"/>
        <s v="Arabia Saudita Móviles"/>
        <s v="China Móviles"/>
        <s v="Pakistán Móviles"/>
        <s v="Senegal Móviles"/>
        <s v="Angola"/>
        <s v="Burkina Faso"/>
        <s v="Costa de Marfil"/>
        <s v="Emiratos Árabes Unidos"/>
        <s v="Kenya"/>
        <s v="Liberia"/>
        <s v="Mozambique"/>
        <s v="Sudafrica"/>
        <s v="Sudán"/>
        <s v="Bangladesh Móviles"/>
        <s v="Burkina Faso Móviles"/>
        <s v="Costa de Marfil Móviles"/>
        <s v="Emiratos Árabes Unidos Móvil"/>
        <s v="Irán Móviles"/>
        <s v="Iraq Móviles"/>
        <s v="Jordania Móviles"/>
        <s v="Kazajastán Móviles"/>
        <s v="Kenya Móviles"/>
        <s v="Kuwait Móviles"/>
        <s v="Líbano Móviles"/>
        <s v="Liberia Móviles"/>
        <s v="Malawi Móviles"/>
        <s v="Mozambique Móviles"/>
        <s v="Nigeria Móviles"/>
        <s v="Qatar Móviles"/>
        <s v="Sudafrica Móviles"/>
        <s v="Zaire Móviles"/>
        <s v="Inmarsat B"/>
        <s v="Álava"/>
        <s v="Albacete"/>
        <s v="Alicante"/>
        <s v="Almería"/>
        <s v="Asturias"/>
        <s v="Ávila"/>
        <s v="Badajoz"/>
        <s v="Baleares"/>
        <s v="Burgos"/>
        <s v="Cáceres"/>
        <s v="Cádiz"/>
        <s v="Cantabria"/>
        <s v="Castellón"/>
        <s v="Ceuta"/>
        <s v="Ciudad Real"/>
        <s v="Córdoba"/>
        <s v="Cuenca"/>
        <s v="Gerona"/>
        <s v="Granada"/>
        <s v="Guadalajara"/>
        <s v="Guipúzcoa"/>
        <s v="Huelva"/>
        <s v="Huesca"/>
        <s v="Jaén"/>
        <s v="La Coruña"/>
        <s v="La Rioja"/>
        <s v="Las Palmas"/>
        <s v="León"/>
        <s v="Lérida"/>
        <s v="Lugo"/>
        <s v="Madrid"/>
        <s v="Málaga"/>
        <s v="Melilla"/>
        <s v="Murcia"/>
        <s v="Navarra"/>
        <s v="Orense"/>
        <s v="Palencia"/>
        <s v="Pontevedra"/>
        <s v="Salamanca"/>
        <s v="Santa Cruz de Tenerife"/>
        <s v="Segovia"/>
        <s v="Sevilla"/>
        <s v="Soria"/>
        <s v="Tarragona"/>
        <s v="Teruel"/>
        <s v="Toledo"/>
        <s v="Valencia"/>
        <s v="Valladolid"/>
        <s v="Vizcaya"/>
        <s v="Zamora"/>
        <s v="Zaragoza"/>
        <s v="Barcelona"/>
        <s v="IP-Geográfico"/>
        <s v="Acceso a Internet"/>
        <s v="Atención al Cliente"/>
        <s v="Atención Post-Venta"/>
        <s v="Especial Atención al Cliente"/>
        <s v="Servicio de Inf. y Ventas"/>
        <s v="Tfno. Información gratuito"/>
        <s v="Amena"/>
        <s v="At. Comercial"/>
        <s v="At. Empresas"/>
        <s v="Atencion al cliente"/>
        <s v="Att. al Cliente"/>
        <s v="Bomberos Prov."/>
        <s v="COMUNITEL"/>
        <s v="Emergencia"/>
        <s v="EUSKALTEL S.A."/>
        <s v="FirstMark"/>
        <s v="Grupo Vodafone"/>
        <s v="Inf. Movistar"/>
        <s v="Inf. Uni2"/>
        <s v="Info.Of.Com.Tel"/>
        <s v="Jazztel"/>
        <s v="Jazztel Telecom."/>
        <s v="Pol. Autonómica"/>
        <s v="R. GALICIA"/>
        <s v="Servicio al Cliente Vodafone Empresas"/>
        <s v="TELE2"/>
        <s v="Telefónica"/>
        <s v="Valencia Cable"/>
        <s v="Línea 803 NUMINTEC"/>
        <s v="Línea 803 WORLD PREMIUM"/>
        <s v="Línea 807 ADVANCED VOICE"/>
        <s v="Línea 807 CATTEL"/>
        <s v="Línea 807 DIALOGA"/>
        <s v="Línea 807 EAGERTECH"/>
        <s v="Línea 807 ELECTRONIC GRP"/>
        <s v="Línea 807 GLOBALCOM"/>
        <s v="Línea 807 INTERNET GLOBAL"/>
        <s v="Línea 807 JET MULTIMEDIA"/>
        <s v="Línea 807 MASVOZ TELECOMUNICACIONES"/>
        <s v="Línea 807 PREMIUM NMBRS"/>
        <s v="Línea 807 SINERGYNE GLOBAL"/>
        <s v="Línea 807 VF-ONO"/>
        <s v="Línea 807 Vodafone"/>
        <s v="Línea 807 WORLD PREMIUM"/>
        <s v="Consultas servicios VF-ONO"/>
        <s v="BT Telecomunicaciones"/>
        <s v="Colt Telecom"/>
        <s v="Jazztel Telecomunicaciones"/>
        <s v="MENTA"/>
        <s v="Adm General Estado"/>
        <s v="Att. Municipal"/>
        <s v="Bomberos Local."/>
        <s v="Fuera de tu tarifa a móviles"/>
        <s v="Guardia Civil"/>
        <s v="Inf. Autonómica"/>
        <s v="Línea 704"/>
        <s v="Línea 803 N.3 Soporte"/>
        <s v="Línea 807 N.1 Soporte"/>
        <s v="Línea 807 N.2 Soporte"/>
        <s v="Línea 807 N.3 Soporte"/>
        <s v="Línea 807 Soporte"/>
        <s v="Polic.municipal"/>
        <s v="Policía"/>
        <s v="Urgenc. Insalud"/>
      </sharedItems>
    </cacheField>
    <cacheField name="UNIDADES" numFmtId="0">
      <sharedItems/>
    </cacheField>
    <cacheField name="LLAMADAS" numFmtId="0">
      <sharedItems containsSemiMixedTypes="0" containsString="0" containsNumber="1" containsInteger="1" minValue="1" maxValue="349525"/>
    </cacheField>
    <cacheField name="DURACION" numFmtId="164">
      <sharedItems containsSemiMixedTypes="0" containsString="0" containsNumber="1" minValue="0" maxValue="819464.32120000001"/>
    </cacheField>
    <cacheField name="IMPORTE" numFmtId="44">
      <sharedItems containsSemiMixedTypes="0" containsString="0" containsNumber="1" minValue="0" maxValue="21207.302"/>
    </cacheField>
    <cacheField name="PACTADO" numFmtId="44">
      <sharedItems containsSemiMixedTypes="0" containsString="0" containsNumber="1" minValue="0" maxValue="11718.33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7">
  <r>
    <x v="0"/>
    <n v="11"/>
    <s v="Móviles - Única"/>
    <x v="0"/>
    <x v="0"/>
    <x v="0"/>
    <s v="Minutos"/>
    <n v="8"/>
    <n v="7.4499000000000004"/>
    <n v="1.23"/>
    <n v="0.61460000000000004"/>
  </r>
  <r>
    <x v="0"/>
    <n v="11"/>
    <s v="Móviles - Única"/>
    <x v="0"/>
    <x v="0"/>
    <x v="1"/>
    <s v="Minutos"/>
    <n v="2"/>
    <n v="1.9"/>
    <n v="0.314"/>
    <n v="0.15679999999999999"/>
  </r>
  <r>
    <x v="0"/>
    <n v="11"/>
    <s v="Móviles - Única"/>
    <x v="0"/>
    <x v="0"/>
    <x v="2"/>
    <s v="Minutos"/>
    <n v="4"/>
    <n v="10.7666"/>
    <n v="1.776"/>
    <n v="0.88819999999999999"/>
  </r>
  <r>
    <x v="0"/>
    <n v="11"/>
    <s v="Móviles - Única"/>
    <x v="0"/>
    <x v="0"/>
    <x v="3"/>
    <s v="Minutos"/>
    <n v="24"/>
    <n v="16.316500000000001"/>
    <n v="2.5680000000000001"/>
    <n v="1.3462000000000001"/>
  </r>
  <r>
    <x v="0"/>
    <n v="11"/>
    <s v="Móviles - Única"/>
    <x v="0"/>
    <x v="0"/>
    <x v="4"/>
    <s v="Minutos"/>
    <n v="64"/>
    <n v="54.350200000000001"/>
    <n v="8.2289999999999992"/>
    <n v="4.4836999999999998"/>
  </r>
  <r>
    <x v="0"/>
    <n v="11"/>
    <s v="Móviles - Única"/>
    <x v="0"/>
    <x v="0"/>
    <x v="5"/>
    <s v="Minutos"/>
    <n v="45"/>
    <n v="44.650399999999998"/>
    <n v="6.7960000000000003"/>
    <n v="3.6836000000000002"/>
  </r>
  <r>
    <x v="0"/>
    <n v="11"/>
    <s v="Móviles - Única"/>
    <x v="0"/>
    <x v="0"/>
    <x v="6"/>
    <s v="Minutos"/>
    <n v="5"/>
    <n v="5.5"/>
    <n v="1.238"/>
    <n v="0.45369999999999999"/>
  </r>
  <r>
    <x v="1"/>
    <n v="11"/>
    <s v="Servicios Gratuitos - Mini"/>
    <x v="0"/>
    <x v="1"/>
    <x v="7"/>
    <s v="Minutos"/>
    <n v="55"/>
    <n v="403.9162"/>
    <n v="0"/>
    <n v="0"/>
  </r>
  <r>
    <x v="1"/>
    <n v="11"/>
    <s v="Servicios Gratuitos - Única"/>
    <x v="0"/>
    <x v="1"/>
    <x v="8"/>
    <s v="Minutos"/>
    <n v="1318"/>
    <n v="12644.918299999999"/>
    <n v="0"/>
    <n v="0"/>
  </r>
  <r>
    <x v="1"/>
    <n v="11"/>
    <s v="Servicios Gratuitos - Única"/>
    <x v="0"/>
    <x v="1"/>
    <x v="9"/>
    <s v="Minutos"/>
    <n v="3"/>
    <n v="6.6166"/>
    <n v="0"/>
    <n v="0"/>
  </r>
  <r>
    <x v="1"/>
    <n v="11"/>
    <s v="Servicios Gratuitos - Única"/>
    <x v="0"/>
    <x v="1"/>
    <x v="10"/>
    <s v="Minutos"/>
    <n v="6"/>
    <n v="33.033299999999997"/>
    <n v="0"/>
    <n v="0"/>
  </r>
  <r>
    <x v="1"/>
    <n v="11"/>
    <s v="Servicios Gratuitos - Única"/>
    <x v="0"/>
    <x v="1"/>
    <x v="11"/>
    <s v="Minutos"/>
    <n v="13184"/>
    <n v="66169.563299999994"/>
    <n v="0"/>
    <n v="0"/>
  </r>
  <r>
    <x v="1"/>
    <n v="11"/>
    <s v="Servicios Gratuitos - Única"/>
    <x v="0"/>
    <x v="1"/>
    <x v="12"/>
    <s v="Minutos"/>
    <n v="10"/>
    <n v="12.2834"/>
    <n v="0"/>
    <n v="0"/>
  </r>
  <r>
    <x v="1"/>
    <n v="11"/>
    <s v="Servicios Gratuitos - Única"/>
    <x v="0"/>
    <x v="1"/>
    <x v="13"/>
    <s v="Minutos"/>
    <n v="66"/>
    <n v="208.66659999999999"/>
    <n v="0"/>
    <n v="0"/>
  </r>
  <r>
    <x v="2"/>
    <n v="11"/>
    <s v="Otros Destinos - Mini"/>
    <x v="0"/>
    <x v="2"/>
    <x v="14"/>
    <s v="Minutos"/>
    <n v="283"/>
    <n v="799.41750000000002"/>
    <n v="45.314999999999998"/>
    <n v="45.314999999999998"/>
  </r>
  <r>
    <x v="2"/>
    <n v="11"/>
    <s v="Otros Destinos - Normal"/>
    <x v="0"/>
    <x v="2"/>
    <x v="14"/>
    <s v="Minutos"/>
    <n v="3608"/>
    <n v="10610.0969"/>
    <n v="579.01"/>
    <n v="579.01"/>
  </r>
  <r>
    <x v="3"/>
    <n v="11"/>
    <s v="Otros Destinos - Mini"/>
    <x v="0"/>
    <x v="2"/>
    <x v="15"/>
    <s v="Minutos"/>
    <n v="2"/>
    <n v="3.5167000000000002"/>
    <n v="0.47699999999999998"/>
    <n v="0.47699999999999998"/>
  </r>
  <r>
    <x v="3"/>
    <n v="11"/>
    <s v="Otros Destinos - Mini"/>
    <x v="0"/>
    <x v="2"/>
    <x v="16"/>
    <s v="Minutos"/>
    <n v="5047"/>
    <n v="3618.2118999999998"/>
    <n v="798.64300000000003"/>
    <n v="798.64300000000003"/>
  </r>
  <r>
    <x v="3"/>
    <n v="11"/>
    <s v="Otros Destinos - Mini"/>
    <x v="0"/>
    <x v="2"/>
    <x v="17"/>
    <s v="Minutos"/>
    <n v="3"/>
    <n v="21.9834"/>
    <n v="2.0059999999999998"/>
    <n v="2.0059999999999998"/>
  </r>
  <r>
    <x v="3"/>
    <n v="11"/>
    <s v="Otros Destinos - Mini"/>
    <x v="0"/>
    <x v="2"/>
    <x v="18"/>
    <s v="Minutos"/>
    <n v="4"/>
    <n v="4.5332999999999997"/>
    <n v="0.76200000000000001"/>
    <n v="0.76200000000000001"/>
  </r>
  <r>
    <x v="3"/>
    <n v="11"/>
    <s v="Otros Destinos - Normal"/>
    <x v="0"/>
    <x v="2"/>
    <x v="15"/>
    <s v="Minutos"/>
    <n v="26"/>
    <n v="58.433500000000002"/>
    <n v="7.19"/>
    <n v="7.19"/>
  </r>
  <r>
    <x v="3"/>
    <n v="11"/>
    <s v="Otros Destinos - Normal"/>
    <x v="0"/>
    <x v="2"/>
    <x v="16"/>
    <s v="Minutos"/>
    <n v="21442"/>
    <n v="76131.0046"/>
    <n v="8085.6580000000004"/>
    <n v="8085.6580000000004"/>
  </r>
  <r>
    <x v="3"/>
    <n v="11"/>
    <s v="Otros Destinos - Normal"/>
    <x v="0"/>
    <x v="2"/>
    <x v="17"/>
    <s v="Minutos"/>
    <n v="47"/>
    <n v="178.55"/>
    <n v="18.626000000000001"/>
    <n v="18.626000000000001"/>
  </r>
  <r>
    <x v="3"/>
    <n v="11"/>
    <s v="Otros Destinos - Normal"/>
    <x v="0"/>
    <x v="2"/>
    <x v="18"/>
    <s v="Minutos"/>
    <n v="203"/>
    <n v="592.11659999999995"/>
    <n v="66.611000000000004"/>
    <n v="66.611000000000004"/>
  </r>
  <r>
    <x v="4"/>
    <n v="11"/>
    <s v="Buzón de voz - Mini"/>
    <x v="0"/>
    <x v="3"/>
    <x v="19"/>
    <s v="Minutos"/>
    <n v="149"/>
    <n v="22.483899999999998"/>
    <n v="0"/>
    <n v="0"/>
  </r>
  <r>
    <x v="5"/>
    <n v="11"/>
    <s v="Internacionales - Única"/>
    <x v="0"/>
    <x v="4"/>
    <x v="20"/>
    <s v="Minutos"/>
    <n v="416"/>
    <n v="1654.4675"/>
    <n v="120.03"/>
    <n v="104.2325"/>
  </r>
  <r>
    <x v="5"/>
    <n v="11"/>
    <s v="Internacionales - Única"/>
    <x v="0"/>
    <x v="5"/>
    <x v="21"/>
    <s v="Minutos"/>
    <n v="595"/>
    <n v="1687.4829999999999"/>
    <n v="421.25400000000002"/>
    <n v="354.37139999999999"/>
  </r>
  <r>
    <x v="5"/>
    <n v="11"/>
    <s v="Internacionales - Única"/>
    <x v="0"/>
    <x v="6"/>
    <x v="22"/>
    <s v="Minutos"/>
    <n v="280"/>
    <n v="1295.3832"/>
    <n v="90.396000000000001"/>
    <n v="81.609700000000004"/>
  </r>
  <r>
    <x v="5"/>
    <n v="11"/>
    <s v="Internacionales - Única"/>
    <x v="0"/>
    <x v="6"/>
    <x v="23"/>
    <s v="Minutos"/>
    <n v="341"/>
    <n v="2668.433"/>
    <n v="200.947"/>
    <n v="168.11179999999999"/>
  </r>
  <r>
    <x v="5"/>
    <n v="11"/>
    <s v="Internacionales - Única"/>
    <x v="0"/>
    <x v="6"/>
    <x v="24"/>
    <s v="Minutos"/>
    <n v="21"/>
    <n v="124.5668"/>
    <n v="9.4410000000000007"/>
    <n v="7.8478000000000003"/>
  </r>
  <r>
    <x v="5"/>
    <n v="11"/>
    <s v="Internacionales - Única"/>
    <x v="0"/>
    <x v="6"/>
    <x v="25"/>
    <s v="Minutos"/>
    <n v="469"/>
    <n v="2146.2660999999998"/>
    <n v="161.327"/>
    <n v="135.21610000000001"/>
  </r>
  <r>
    <x v="5"/>
    <n v="11"/>
    <s v="Internacionales - Única"/>
    <x v="0"/>
    <x v="7"/>
    <x v="26"/>
    <s v="Minutos"/>
    <n v="126"/>
    <n v="597.23360000000002"/>
    <n v="152.19"/>
    <n v="125.419"/>
  </r>
  <r>
    <x v="5"/>
    <n v="11"/>
    <s v="Internacionales - Única"/>
    <x v="0"/>
    <x v="7"/>
    <x v="27"/>
    <s v="Minutos"/>
    <n v="354"/>
    <n v="1428.3661"/>
    <n v="348.87"/>
    <n v="299.95699999999999"/>
  </r>
  <r>
    <x v="5"/>
    <n v="11"/>
    <s v="Internacionales - Única"/>
    <x v="0"/>
    <x v="7"/>
    <x v="28"/>
    <s v="Minutos"/>
    <n v="42"/>
    <n v="335.00020000000001"/>
    <n v="86.894999999999996"/>
    <n v="70.349999999999994"/>
  </r>
  <r>
    <x v="5"/>
    <n v="11"/>
    <s v="Internacionales - Única"/>
    <x v="0"/>
    <x v="7"/>
    <x v="29"/>
    <s v="Minutos"/>
    <n v="182"/>
    <n v="599.33389999999997"/>
    <n v="150.66"/>
    <n v="125.86"/>
  </r>
  <r>
    <x v="5"/>
    <n v="11"/>
    <s v="Internacionales - Única"/>
    <x v="0"/>
    <x v="8"/>
    <x v="30"/>
    <s v="Minutos"/>
    <n v="5"/>
    <n v="67.366600000000005"/>
    <n v="5.7910000000000004"/>
    <n v="4.2441000000000004"/>
  </r>
  <r>
    <x v="5"/>
    <n v="11"/>
    <s v="Internacionales - Única"/>
    <x v="0"/>
    <x v="8"/>
    <x v="31"/>
    <s v="Minutos"/>
    <n v="453"/>
    <n v="955.01729999999998"/>
    <n v="69.652000000000001"/>
    <n v="60.166699999999999"/>
  </r>
  <r>
    <x v="5"/>
    <n v="11"/>
    <s v="Internacionales - Única"/>
    <x v="0"/>
    <x v="8"/>
    <x v="32"/>
    <s v="Minutos"/>
    <n v="14"/>
    <n v="97.75"/>
    <n v="7.2389999999999999"/>
    <n v="6.1582999999999997"/>
  </r>
  <r>
    <x v="5"/>
    <n v="11"/>
    <s v="Internacionales - Única"/>
    <x v="0"/>
    <x v="8"/>
    <x v="33"/>
    <s v="Minutos"/>
    <n v="3"/>
    <n v="45.083399999999997"/>
    <n v="3.798"/>
    <n v="2.8403"/>
  </r>
  <r>
    <x v="5"/>
    <n v="11"/>
    <s v="Internacionales - Única"/>
    <x v="0"/>
    <x v="8"/>
    <x v="34"/>
    <s v="Minutos"/>
    <n v="18"/>
    <n v="68.633300000000006"/>
    <n v="5.0190000000000001"/>
    <n v="4.3239000000000001"/>
  </r>
  <r>
    <x v="5"/>
    <n v="11"/>
    <s v="Internacionales - Única"/>
    <x v="0"/>
    <x v="8"/>
    <x v="35"/>
    <s v="Minutos"/>
    <n v="141"/>
    <n v="146.25040000000001"/>
    <n v="9.7370000000000001"/>
    <n v="9.2139000000000006"/>
  </r>
  <r>
    <x v="5"/>
    <n v="11"/>
    <s v="Internacionales - Única"/>
    <x v="0"/>
    <x v="8"/>
    <x v="36"/>
    <s v="Minutos"/>
    <n v="114"/>
    <n v="1263.7999"/>
    <n v="104.26900000000001"/>
    <n v="79.619699999999995"/>
  </r>
  <r>
    <x v="5"/>
    <n v="11"/>
    <s v="Internacionales - Única"/>
    <x v="0"/>
    <x v="8"/>
    <x v="37"/>
    <s v="Minutos"/>
    <n v="90"/>
    <n v="671.85040000000004"/>
    <n v="52.323"/>
    <n v="42.326999999999998"/>
  </r>
  <r>
    <x v="5"/>
    <n v="11"/>
    <s v="Internacionales - Única"/>
    <x v="0"/>
    <x v="8"/>
    <x v="38"/>
    <s v="Minutos"/>
    <n v="13"/>
    <n v="139.04990000000001"/>
    <n v="9.0589999999999993"/>
    <n v="8.7600999999999996"/>
  </r>
  <r>
    <x v="5"/>
    <n v="11"/>
    <s v="Internacionales - Única"/>
    <x v="0"/>
    <x v="9"/>
    <x v="39"/>
    <s v="Minutos"/>
    <n v="30"/>
    <n v="215.78319999999999"/>
    <n v="51.982999999999997"/>
    <n v="45.314500000000002"/>
  </r>
  <r>
    <x v="5"/>
    <n v="11"/>
    <s v="Internacionales - Única"/>
    <x v="0"/>
    <x v="9"/>
    <x v="40"/>
    <s v="Minutos"/>
    <n v="27"/>
    <n v="151.35"/>
    <n v="36.677999999999997"/>
    <n v="31.7835"/>
  </r>
  <r>
    <x v="5"/>
    <n v="11"/>
    <s v="Internacionales - Única"/>
    <x v="0"/>
    <x v="9"/>
    <x v="41"/>
    <s v="Minutos"/>
    <n v="23"/>
    <n v="247.73320000000001"/>
    <n v="59.44"/>
    <n v="52.024000000000001"/>
  </r>
  <r>
    <x v="5"/>
    <n v="11"/>
    <s v="Internacionales - Única"/>
    <x v="0"/>
    <x v="9"/>
    <x v="42"/>
    <s v="Minutos"/>
    <n v="3"/>
    <n v="10.833399999999999"/>
    <n v="3.105"/>
    <n v="2.2749999999999999"/>
  </r>
  <r>
    <x v="5"/>
    <n v="11"/>
    <s v="Internacionales - Única"/>
    <x v="0"/>
    <x v="9"/>
    <x v="43"/>
    <s v="Minutos"/>
    <n v="4"/>
    <n v="49.55"/>
    <n v="10.557"/>
    <n v="10.4055"/>
  </r>
  <r>
    <x v="5"/>
    <n v="11"/>
    <s v="Internacionales - Única"/>
    <x v="0"/>
    <x v="9"/>
    <x v="44"/>
    <s v="Minutos"/>
    <n v="35"/>
    <n v="177.9666"/>
    <n v="46.613999999999997"/>
    <n v="37.372999999999998"/>
  </r>
  <r>
    <x v="5"/>
    <n v="11"/>
    <s v="Internacionales - Única"/>
    <x v="0"/>
    <x v="9"/>
    <x v="45"/>
    <s v="Minutos"/>
    <n v="95"/>
    <n v="537.69979999999998"/>
    <n v="144.80000000000001"/>
    <n v="112.917"/>
  </r>
  <r>
    <x v="5"/>
    <n v="11"/>
    <s v="Internacionales - Única"/>
    <x v="0"/>
    <x v="9"/>
    <x v="46"/>
    <s v="Minutos"/>
    <n v="90"/>
    <n v="657.65009999999995"/>
    <n v="165.71700000000001"/>
    <n v="138.10650000000001"/>
  </r>
  <r>
    <x v="5"/>
    <n v="11"/>
    <s v="Internacionales - Única"/>
    <x v="0"/>
    <x v="9"/>
    <x v="47"/>
    <s v="Minutos"/>
    <n v="20"/>
    <n v="194.4502"/>
    <n v="52.655999999999999"/>
    <n v="40.834499999999998"/>
  </r>
  <r>
    <x v="5"/>
    <n v="11"/>
    <s v="Internacionales - Única"/>
    <x v="0"/>
    <x v="10"/>
    <x v="48"/>
    <s v="Minutos"/>
    <n v="161"/>
    <n v="1054.1335999999999"/>
    <n v="80.400999999999996"/>
    <n v="66.411100000000005"/>
  </r>
  <r>
    <x v="5"/>
    <n v="11"/>
    <s v="Internacionales - Única"/>
    <x v="0"/>
    <x v="11"/>
    <x v="49"/>
    <s v="Minutos"/>
    <n v="152"/>
    <n v="648.58349999999996"/>
    <n v="158.273"/>
    <n v="136.20249999999999"/>
  </r>
  <r>
    <x v="5"/>
    <n v="11"/>
    <s v="Internacionales - Única"/>
    <x v="0"/>
    <x v="12"/>
    <x v="50"/>
    <s v="Minutos"/>
    <n v="9"/>
    <n v="27.3"/>
    <n v="6.8540000000000001"/>
    <n v="5.7329999999999997"/>
  </r>
  <r>
    <x v="5"/>
    <n v="11"/>
    <s v="Internacionales - Única"/>
    <x v="0"/>
    <x v="13"/>
    <x v="51"/>
    <s v="Minutos"/>
    <n v="5"/>
    <n v="24.866800000000001"/>
    <n v="6.649"/>
    <n v="5.2220000000000004"/>
  </r>
  <r>
    <x v="5"/>
    <n v="11"/>
    <s v="Internacionales - Única"/>
    <x v="0"/>
    <x v="13"/>
    <x v="52"/>
    <s v="Minutos"/>
    <n v="4"/>
    <n v="8.2833000000000006"/>
    <n v="2.4849999999999999"/>
    <n v="1.7395"/>
  </r>
  <r>
    <x v="5"/>
    <n v="11"/>
    <s v="Internacionales - Única"/>
    <x v="0"/>
    <x v="13"/>
    <x v="53"/>
    <s v="Minutos"/>
    <n v="5"/>
    <n v="14.183299999999999"/>
    <n v="3.7120000000000002"/>
    <n v="2.9784999999999999"/>
  </r>
  <r>
    <x v="5"/>
    <n v="11"/>
    <s v="Internacionales - Única"/>
    <x v="0"/>
    <x v="13"/>
    <x v="54"/>
    <s v="Minutos"/>
    <n v="10"/>
    <n v="126.2668"/>
    <n v="32.134"/>
    <n v="26.515999999999998"/>
  </r>
  <r>
    <x v="5"/>
    <n v="11"/>
    <s v="Internacionales - Única"/>
    <x v="0"/>
    <x v="14"/>
    <x v="55"/>
    <s v="Minutos"/>
    <n v="4"/>
    <n v="39.183399999999999"/>
    <n v="8.23"/>
    <n v="8.2285000000000004"/>
  </r>
  <r>
    <x v="5"/>
    <n v="11"/>
    <s v="Internacionales - Única"/>
    <x v="0"/>
    <x v="14"/>
    <x v="56"/>
    <s v="Minutos"/>
    <n v="142"/>
    <n v="1604.15"/>
    <n v="372.70600000000002"/>
    <n v="336.87150000000003"/>
  </r>
  <r>
    <x v="5"/>
    <n v="11"/>
    <s v="Internacionales - Única"/>
    <x v="0"/>
    <x v="14"/>
    <x v="57"/>
    <s v="Minutos"/>
    <n v="24"/>
    <n v="16.2499"/>
    <n v="4.298"/>
    <n v="3.4125000000000001"/>
  </r>
  <r>
    <x v="5"/>
    <n v="11"/>
    <s v="Internacionales - Única"/>
    <x v="0"/>
    <x v="14"/>
    <x v="58"/>
    <s v="Minutos"/>
    <n v="9"/>
    <n v="24.583300000000001"/>
    <n v="5.2"/>
    <n v="5.1624999999999996"/>
  </r>
  <r>
    <x v="5"/>
    <n v="11"/>
    <s v="Internacionales - Única"/>
    <x v="0"/>
    <x v="15"/>
    <x v="59"/>
    <s v="Minutos"/>
    <n v="3"/>
    <n v="0.65010000000000001"/>
    <n v="0.13700000000000001"/>
    <n v="0.13650000000000001"/>
  </r>
  <r>
    <x v="5"/>
    <n v="11"/>
    <s v="Internacionales - Única"/>
    <x v="0"/>
    <x v="15"/>
    <x v="60"/>
    <s v="Minutos"/>
    <n v="1"/>
    <n v="10.183299999999999"/>
    <n v="2.1389999999999998"/>
    <n v="2.1385000000000001"/>
  </r>
  <r>
    <x v="5"/>
    <n v="11"/>
    <s v="Internacionales - Única"/>
    <x v="0"/>
    <x v="15"/>
    <x v="61"/>
    <s v="Minutos"/>
    <n v="13"/>
    <n v="3.0832999999999999"/>
    <n v="0.88900000000000001"/>
    <n v="0.64749999999999996"/>
  </r>
  <r>
    <x v="5"/>
    <n v="11"/>
    <s v="Internacionales - Única"/>
    <x v="0"/>
    <x v="15"/>
    <x v="62"/>
    <s v="Minutos"/>
    <n v="2"/>
    <n v="2.1833999999999998"/>
    <n v="0.65500000000000003"/>
    <n v="0.45850000000000002"/>
  </r>
  <r>
    <x v="5"/>
    <n v="11"/>
    <s v="Internacionales - Única"/>
    <x v="0"/>
    <x v="15"/>
    <x v="63"/>
    <s v="Minutos"/>
    <n v="3"/>
    <n v="10.283300000000001"/>
    <n v="3.085"/>
    <n v="2.1595"/>
  </r>
  <r>
    <x v="5"/>
    <n v="11"/>
    <s v="Internacionales - Única"/>
    <x v="0"/>
    <x v="15"/>
    <x v="64"/>
    <s v="Minutos"/>
    <n v="6"/>
    <n v="21.583300000000001"/>
    <n v="4.5890000000000004"/>
    <n v="4.5324999999999998"/>
  </r>
  <r>
    <x v="5"/>
    <n v="11"/>
    <s v="Internacionales - Única"/>
    <x v="0"/>
    <x v="15"/>
    <x v="65"/>
    <s v="Minutos"/>
    <n v="1"/>
    <n v="3.1166999999999998"/>
    <n v="0.65500000000000003"/>
    <n v="0.65449999999999997"/>
  </r>
  <r>
    <x v="5"/>
    <n v="11"/>
    <s v="Internacionales - Única"/>
    <x v="0"/>
    <x v="16"/>
    <x v="66"/>
    <s v="Minutos"/>
    <n v="9"/>
    <n v="25.116700000000002"/>
    <n v="5.2770000000000001"/>
    <n v="5.2744999999999997"/>
  </r>
  <r>
    <x v="5"/>
    <n v="11"/>
    <s v="Internacionales - Única"/>
    <x v="0"/>
    <x v="16"/>
    <x v="67"/>
    <s v="Minutos"/>
    <n v="4"/>
    <n v="26.833300000000001"/>
    <n v="5.6360000000000001"/>
    <n v="5.6349999999999998"/>
  </r>
  <r>
    <x v="5"/>
    <n v="11"/>
    <s v="Internacionales - Única"/>
    <x v="0"/>
    <x v="16"/>
    <x v="68"/>
    <s v="Minutos"/>
    <n v="15"/>
    <n v="121.8169"/>
    <n v="36.322000000000003"/>
    <n v="25.581499999999998"/>
  </r>
  <r>
    <x v="5"/>
    <n v="11"/>
    <s v="Internacionales - Única"/>
    <x v="0"/>
    <x v="16"/>
    <x v="69"/>
    <s v="Minutos"/>
    <n v="1"/>
    <n v="1.67E-2"/>
    <n v="5.0000000000000001E-3"/>
    <n v="3.5000000000000001E-3"/>
  </r>
  <r>
    <x v="5"/>
    <n v="11"/>
    <s v="Internacionales - Única"/>
    <x v="0"/>
    <x v="16"/>
    <x v="70"/>
    <s v="Minutos"/>
    <n v="1"/>
    <n v="2.2667000000000002"/>
    <n v="0.68"/>
    <n v="0.47599999999999998"/>
  </r>
  <r>
    <x v="5"/>
    <n v="11"/>
    <s v="Internacionales - Única"/>
    <x v="0"/>
    <x v="16"/>
    <x v="71"/>
    <s v="Minutos"/>
    <n v="15"/>
    <n v="84.316800000000001"/>
    <n v="18.673999999999999"/>
    <n v="17.706499999999998"/>
  </r>
  <r>
    <x v="5"/>
    <n v="11"/>
    <s v="Internacionales - Única"/>
    <x v="0"/>
    <x v="16"/>
    <x v="72"/>
    <s v="Minutos"/>
    <n v="4"/>
    <n v="2.6166"/>
    <n v="0.78500000000000003"/>
    <n v="0.54949999999999999"/>
  </r>
  <r>
    <x v="5"/>
    <n v="11"/>
    <s v="Internacionales - Única"/>
    <x v="0"/>
    <x v="16"/>
    <x v="73"/>
    <s v="Minutos"/>
    <n v="1"/>
    <n v="0.43330000000000002"/>
    <n v="0.13"/>
    <n v="9.0999999999999998E-2"/>
  </r>
  <r>
    <x v="5"/>
    <n v="11"/>
    <s v="Internacionales - Única"/>
    <x v="0"/>
    <x v="16"/>
    <x v="74"/>
    <s v="Minutos"/>
    <n v="3"/>
    <n v="9.1333000000000002"/>
    <n v="2.2599999999999998"/>
    <n v="1.9179999999999999"/>
  </r>
  <r>
    <x v="5"/>
    <n v="11"/>
    <s v="Internacionales - Única"/>
    <x v="0"/>
    <x v="17"/>
    <x v="75"/>
    <s v="Minutos"/>
    <n v="1080"/>
    <n v="8690.9171999999999"/>
    <n v="633.76400000000001"/>
    <n v="547.52919999999995"/>
  </r>
  <r>
    <x v="5"/>
    <n v="11"/>
    <s v="Internacionales - Única"/>
    <x v="0"/>
    <x v="18"/>
    <x v="76"/>
    <s v="Minutos"/>
    <n v="36"/>
    <n v="163.3331"/>
    <n v="41.497"/>
    <n v="34.299999999999997"/>
  </r>
  <r>
    <x v="5"/>
    <n v="11"/>
    <s v="Internacionales - Única"/>
    <x v="0"/>
    <x v="18"/>
    <x v="77"/>
    <s v="Minutos"/>
    <n v="1"/>
    <n v="1.1499999999999999"/>
    <n v="0.34499999999999997"/>
    <n v="0.24149999999999999"/>
  </r>
  <r>
    <x v="5"/>
    <n v="11"/>
    <s v="Internacionales - Única"/>
    <x v="0"/>
    <x v="19"/>
    <x v="78"/>
    <s v="Minutos"/>
    <n v="1"/>
    <n v="1.85"/>
    <n v="0.55500000000000005"/>
    <n v="0.38850000000000001"/>
  </r>
  <r>
    <x v="5"/>
    <n v="11"/>
    <s v="Internacionales - Única"/>
    <x v="0"/>
    <x v="20"/>
    <x v="79"/>
    <s v="Minutos"/>
    <n v="28"/>
    <n v="340.0335"/>
    <n v="127.58"/>
    <n v="104.7303"/>
  </r>
  <r>
    <x v="5"/>
    <n v="11"/>
    <s v="Internacionales - Única"/>
    <x v="0"/>
    <x v="20"/>
    <x v="80"/>
    <s v="Minutos"/>
    <n v="16"/>
    <n v="175.33320000000001"/>
    <n v="57.585000000000001"/>
    <n v="54.002699999999997"/>
  </r>
  <r>
    <x v="5"/>
    <n v="11"/>
    <s v="Internacionales - Única"/>
    <x v="0"/>
    <x v="20"/>
    <x v="81"/>
    <s v="Minutos"/>
    <n v="5"/>
    <n v="46.133299999999998"/>
    <n v="15.071999999999999"/>
    <n v="14.209099999999999"/>
  </r>
  <r>
    <x v="5"/>
    <n v="11"/>
    <s v="Internacionales - Única"/>
    <x v="0"/>
    <x v="20"/>
    <x v="82"/>
    <s v="Minutos"/>
    <n v="6"/>
    <n v="47.683199999999999"/>
    <n v="14.826000000000001"/>
    <n v="14.6866"/>
  </r>
  <r>
    <x v="5"/>
    <n v="11"/>
    <s v="Internacionales - Única"/>
    <x v="0"/>
    <x v="20"/>
    <x v="83"/>
    <s v="Minutos"/>
    <n v="23"/>
    <n v="55.333399999999997"/>
    <n v="20.314"/>
    <n v="17.0427"/>
  </r>
  <r>
    <x v="5"/>
    <n v="11"/>
    <s v="Internacionales - Única"/>
    <x v="0"/>
    <x v="20"/>
    <x v="84"/>
    <s v="Minutos"/>
    <n v="1"/>
    <n v="4.9000000000000004"/>
    <n v="1.5089999999999999"/>
    <n v="1.5092000000000001"/>
  </r>
  <r>
    <x v="5"/>
    <n v="11"/>
    <s v="Internacionales - Única"/>
    <x v="0"/>
    <x v="20"/>
    <x v="85"/>
    <s v="Minutos"/>
    <n v="24"/>
    <n v="86.633300000000006"/>
    <n v="29.414999999999999"/>
    <n v="26.683199999999999"/>
  </r>
  <r>
    <x v="5"/>
    <n v="11"/>
    <s v="Internacionales - Única"/>
    <x v="0"/>
    <x v="20"/>
    <x v="86"/>
    <s v="Minutos"/>
    <n v="22"/>
    <n v="76.433400000000006"/>
    <n v="29.507000000000001"/>
    <n v="23.541699999999999"/>
  </r>
  <r>
    <x v="5"/>
    <n v="11"/>
    <s v="Internacionales - Única"/>
    <x v="0"/>
    <x v="20"/>
    <x v="87"/>
    <s v="Minutos"/>
    <n v="4"/>
    <n v="27.783300000000001"/>
    <n v="8.5570000000000004"/>
    <n v="8.5572999999999997"/>
  </r>
  <r>
    <x v="5"/>
    <n v="11"/>
    <s v="Internacionales - Única"/>
    <x v="0"/>
    <x v="20"/>
    <x v="88"/>
    <s v="Minutos"/>
    <n v="10"/>
    <n v="46.816800000000001"/>
    <n v="19.786999999999999"/>
    <n v="14.419499999999999"/>
  </r>
  <r>
    <x v="5"/>
    <n v="11"/>
    <s v="Internacionales - Única"/>
    <x v="0"/>
    <x v="21"/>
    <x v="89"/>
    <s v="Minutos"/>
    <n v="21"/>
    <n v="117.61669999999999"/>
    <n v="43.256"/>
    <n v="36.2258"/>
  </r>
  <r>
    <x v="5"/>
    <n v="11"/>
    <s v="Internacionales - Única"/>
    <x v="0"/>
    <x v="21"/>
    <x v="90"/>
    <s v="Minutos"/>
    <n v="79"/>
    <n v="1449.1999000000001"/>
    <n v="571.55799999999999"/>
    <n v="446.35359999999997"/>
  </r>
  <r>
    <x v="5"/>
    <n v="11"/>
    <s v="Internacionales - Única"/>
    <x v="0"/>
    <x v="21"/>
    <x v="91"/>
    <s v="Minutos"/>
    <n v="5"/>
    <n v="48.9499"/>
    <n v="18.286999999999999"/>
    <n v="15.076700000000001"/>
  </r>
  <r>
    <x v="5"/>
    <n v="11"/>
    <s v="Internacionales - Única"/>
    <x v="0"/>
    <x v="21"/>
    <x v="92"/>
    <s v="Minutos"/>
    <n v="14"/>
    <n v="27.600100000000001"/>
    <n v="10.911"/>
    <n v="8.5007999999999999"/>
  </r>
  <r>
    <x v="5"/>
    <n v="11"/>
    <s v="Internacionales - Única"/>
    <x v="0"/>
    <x v="21"/>
    <x v="93"/>
    <s v="Minutos"/>
    <n v="26"/>
    <n v="78.333299999999994"/>
    <n v="28.581"/>
    <n v="24.1267"/>
  </r>
  <r>
    <x v="5"/>
    <n v="11"/>
    <s v="Internacionales - Única"/>
    <x v="0"/>
    <x v="21"/>
    <x v="94"/>
    <s v="Minutos"/>
    <n v="1"/>
    <n v="0.63329999999999997"/>
    <n v="0.27900000000000003"/>
    <n v="0.1951"/>
  </r>
  <r>
    <x v="5"/>
    <n v="11"/>
    <s v="Internacionales - Única"/>
    <x v="0"/>
    <x v="21"/>
    <x v="95"/>
    <s v="Minutos"/>
    <n v="13"/>
    <n v="6.6666999999999996"/>
    <n v="2.093"/>
    <n v="2.0533999999999999"/>
  </r>
  <r>
    <x v="5"/>
    <n v="11"/>
    <s v="Internacionales - Única"/>
    <x v="0"/>
    <x v="21"/>
    <x v="96"/>
    <s v="Minutos"/>
    <n v="11"/>
    <n v="70.266599999999997"/>
    <n v="30.047999999999998"/>
    <n v="21.642099999999999"/>
  </r>
  <r>
    <x v="5"/>
    <n v="11"/>
    <s v="Internacionales - Única"/>
    <x v="0"/>
    <x v="21"/>
    <x v="97"/>
    <s v="Minutos"/>
    <n v="1"/>
    <n v="0.1"/>
    <n v="4.3999999999999997E-2"/>
    <n v="3.0800000000000001E-2"/>
  </r>
  <r>
    <x v="5"/>
    <n v="11"/>
    <s v="Internacionales - Única"/>
    <x v="0"/>
    <x v="21"/>
    <x v="98"/>
    <s v="Minutos"/>
    <n v="2"/>
    <n v="0.85"/>
    <n v="0.374"/>
    <n v="0.26179999999999998"/>
  </r>
  <r>
    <x v="5"/>
    <n v="11"/>
    <s v="Internacionales - Única"/>
    <x v="0"/>
    <x v="21"/>
    <x v="99"/>
    <s v="Minutos"/>
    <n v="5"/>
    <n v="26.783300000000001"/>
    <n v="8.25"/>
    <n v="8.2492999999999999"/>
  </r>
  <r>
    <x v="5"/>
    <n v="11"/>
    <s v="Internacionales - Única"/>
    <x v="0"/>
    <x v="21"/>
    <x v="100"/>
    <s v="Minutos"/>
    <n v="3"/>
    <n v="38.799900000000001"/>
    <n v="17.073"/>
    <n v="11.9505"/>
  </r>
  <r>
    <x v="5"/>
    <n v="11"/>
    <s v="Internacionales - Única"/>
    <x v="0"/>
    <x v="22"/>
    <x v="101"/>
    <s v="Minutos"/>
    <n v="5"/>
    <n v="3.7498999999999998"/>
    <n v="1.5740000000000001"/>
    <n v="1.155"/>
  </r>
  <r>
    <x v="5"/>
    <n v="11"/>
    <s v="Internacionales - Única"/>
    <x v="0"/>
    <x v="22"/>
    <x v="102"/>
    <s v="Minutos"/>
    <n v="3"/>
    <n v="57.866700000000002"/>
    <n v="18.023"/>
    <n v="17.822900000000001"/>
  </r>
  <r>
    <x v="5"/>
    <n v="11"/>
    <s v="Internacionales - Única"/>
    <x v="0"/>
    <x v="22"/>
    <x v="103"/>
    <s v="Minutos"/>
    <n v="1"/>
    <n v="0.93330000000000002"/>
    <n v="0.28799999999999998"/>
    <n v="0.28749999999999998"/>
  </r>
  <r>
    <x v="5"/>
    <n v="11"/>
    <s v="Internacionales - Única"/>
    <x v="0"/>
    <x v="23"/>
    <x v="104"/>
    <s v="Minutos"/>
    <n v="10"/>
    <n v="38.85"/>
    <n v="13.574999999999999"/>
    <n v="11.9657"/>
  </r>
  <r>
    <x v="5"/>
    <n v="11"/>
    <s v="Internacionales - Única"/>
    <x v="0"/>
    <x v="23"/>
    <x v="105"/>
    <s v="Minutos"/>
    <n v="4"/>
    <n v="19.583400000000001"/>
    <n v="8.5790000000000006"/>
    <n v="6.0316999999999998"/>
  </r>
  <r>
    <x v="5"/>
    <n v="11"/>
    <s v="Internacionales - Única"/>
    <x v="0"/>
    <x v="23"/>
    <x v="106"/>
    <s v="Minutos"/>
    <n v="2"/>
    <n v="41.383299999999998"/>
    <n v="12.746"/>
    <n v="12.7461"/>
  </r>
  <r>
    <x v="5"/>
    <n v="11"/>
    <s v="Internacionales - Única"/>
    <x v="0"/>
    <x v="23"/>
    <x v="107"/>
    <s v="Minutos"/>
    <n v="7"/>
    <n v="98.216499999999996"/>
    <n v="30.253"/>
    <n v="30.250699999999998"/>
  </r>
  <r>
    <x v="5"/>
    <n v="11"/>
    <s v="Internacionales - Única"/>
    <x v="0"/>
    <x v="24"/>
    <x v="108"/>
    <s v="Minutos"/>
    <n v="12"/>
    <n v="276.83319999999998"/>
    <n v="149.63900000000001"/>
    <n v="124.02119999999999"/>
  </r>
  <r>
    <x v="5"/>
    <n v="11"/>
    <s v="Internacionales - Única"/>
    <x v="0"/>
    <x v="24"/>
    <x v="109"/>
    <s v="Minutos"/>
    <n v="1"/>
    <n v="0.38329999999999997"/>
    <n v="0.17199999999999999"/>
    <n v="0.17169999999999999"/>
  </r>
  <r>
    <x v="5"/>
    <n v="11"/>
    <s v="Internacionales - Única"/>
    <x v="0"/>
    <x v="24"/>
    <x v="110"/>
    <s v="Minutos"/>
    <n v="1"/>
    <n v="2.6"/>
    <n v="1.6639999999999999"/>
    <n v="1.1648000000000001"/>
  </r>
  <r>
    <x v="5"/>
    <n v="11"/>
    <s v="Internacionales - Única"/>
    <x v="0"/>
    <x v="24"/>
    <x v="111"/>
    <s v="Minutos"/>
    <n v="9"/>
    <n v="474.65"/>
    <n v="213.45699999999999"/>
    <n v="212.64330000000001"/>
  </r>
  <r>
    <x v="5"/>
    <n v="11"/>
    <s v="Internacionales - Única"/>
    <x v="0"/>
    <x v="24"/>
    <x v="112"/>
    <s v="Minutos"/>
    <n v="2"/>
    <n v="3.95"/>
    <n v="1.77"/>
    <n v="1.7696000000000001"/>
  </r>
  <r>
    <x v="5"/>
    <n v="11"/>
    <s v="Internacionales - Única"/>
    <x v="0"/>
    <x v="24"/>
    <x v="113"/>
    <s v="Minutos"/>
    <n v="3"/>
    <n v="8.1000999999999994"/>
    <n v="3.786"/>
    <n v="3.6288999999999998"/>
  </r>
  <r>
    <x v="5"/>
    <n v="11"/>
    <s v="Internacionales - Única"/>
    <x v="0"/>
    <x v="24"/>
    <x v="114"/>
    <s v="Minutos"/>
    <n v="2"/>
    <n v="24.4833"/>
    <n v="10.968"/>
    <n v="10.968500000000001"/>
  </r>
  <r>
    <x v="5"/>
    <n v="11"/>
    <s v="Internacionales - Única"/>
    <x v="0"/>
    <x v="24"/>
    <x v="115"/>
    <s v="Minutos"/>
    <n v="3"/>
    <n v="2.3833000000000002"/>
    <n v="1.496"/>
    <n v="1.0677000000000001"/>
  </r>
  <r>
    <x v="5"/>
    <n v="11"/>
    <s v="Internacionales - Única"/>
    <x v="0"/>
    <x v="25"/>
    <x v="116"/>
    <s v="Minutos"/>
    <n v="13"/>
    <n v="53.383200000000002"/>
    <n v="29.669"/>
    <n v="23.915600000000001"/>
  </r>
  <r>
    <x v="5"/>
    <n v="11"/>
    <s v="Internacionales - Única"/>
    <x v="0"/>
    <x v="25"/>
    <x v="117"/>
    <s v="Minutos"/>
    <n v="4"/>
    <n v="104.2499"/>
    <n v="65.022999999999996"/>
    <n v="46.703899999999997"/>
  </r>
  <r>
    <x v="5"/>
    <n v="11"/>
    <s v="Internacionales - Única"/>
    <x v="0"/>
    <x v="25"/>
    <x v="118"/>
    <s v="Minutos"/>
    <n v="7"/>
    <n v="13.85"/>
    <n v="6.8159999999999998"/>
    <n v="6.2047999999999996"/>
  </r>
  <r>
    <x v="5"/>
    <n v="11"/>
    <s v="Internacionales - Única"/>
    <x v="0"/>
    <x v="26"/>
    <x v="119"/>
    <s v="Minutos"/>
    <n v="1"/>
    <n v="1.6"/>
    <n v="0.71699999999999997"/>
    <n v="0.71679999999999999"/>
  </r>
  <r>
    <x v="5"/>
    <n v="11"/>
    <s v="Internacionales - Única"/>
    <x v="0"/>
    <x v="26"/>
    <x v="120"/>
    <s v="Minutos"/>
    <n v="6"/>
    <n v="28.966699999999999"/>
    <n v="12.978"/>
    <n v="12.9771"/>
  </r>
  <r>
    <x v="5"/>
    <n v="11"/>
    <s v="Internacionales - Única"/>
    <x v="0"/>
    <x v="27"/>
    <x v="121"/>
    <s v="Minutos"/>
    <n v="3"/>
    <n v="12.2667"/>
    <n v="7.48"/>
    <n v="5.4954999999999998"/>
  </r>
  <r>
    <x v="5"/>
    <n v="11"/>
    <s v="Internacionales - Única"/>
    <x v="0"/>
    <x v="27"/>
    <x v="122"/>
    <s v="Minutos"/>
    <n v="1"/>
    <n v="4.3"/>
    <n v="1.927"/>
    <n v="1.9263999999999999"/>
  </r>
  <r>
    <x v="5"/>
    <n v="11"/>
    <s v="Internacionales - Única"/>
    <x v="0"/>
    <x v="27"/>
    <x v="123"/>
    <s v="Minutos"/>
    <n v="1"/>
    <n v="4.6500000000000004"/>
    <n v="2.0830000000000002"/>
    <n v="2.0832000000000002"/>
  </r>
  <r>
    <x v="5"/>
    <n v="11"/>
    <s v="Internacionales - Única"/>
    <x v="0"/>
    <x v="27"/>
    <x v="124"/>
    <s v="Minutos"/>
    <n v="8"/>
    <n v="14.066599999999999"/>
    <n v="6.375"/>
    <n v="6.3018000000000001"/>
  </r>
  <r>
    <x v="5"/>
    <n v="11"/>
    <s v="Internacionales - Única"/>
    <x v="0"/>
    <x v="28"/>
    <x v="125"/>
    <s v="Minutos"/>
    <n v="1"/>
    <n v="1.1833"/>
    <n v="1.1240000000000001"/>
    <n v="0.78690000000000004"/>
  </r>
  <r>
    <x v="5"/>
    <n v="11"/>
    <s v="Internacionales - Única"/>
    <x v="0"/>
    <x v="28"/>
    <x v="126"/>
    <s v="Minutos"/>
    <n v="1"/>
    <n v="1.0667"/>
    <n v="1.0129999999999999"/>
    <n v="0.70940000000000003"/>
  </r>
  <r>
    <x v="5"/>
    <n v="11"/>
    <s v="Internacionales - Única"/>
    <x v="0"/>
    <x v="28"/>
    <x v="127"/>
    <s v="Minutos"/>
    <n v="6"/>
    <n v="12.2333"/>
    <n v="11.622"/>
    <n v="8.1350999999999996"/>
  </r>
  <r>
    <x v="5"/>
    <n v="11"/>
    <s v="Internacionales - Única"/>
    <x v="0"/>
    <x v="28"/>
    <x v="128"/>
    <s v="Minutos"/>
    <n v="3"/>
    <n v="14.3"/>
    <n v="9.5090000000000003"/>
    <n v="9.5096000000000007"/>
  </r>
  <r>
    <x v="5"/>
    <n v="11"/>
    <s v="Internacionales - Única"/>
    <x v="0"/>
    <x v="28"/>
    <x v="129"/>
    <s v="Minutos"/>
    <n v="10"/>
    <n v="32.000100000000003"/>
    <n v="21.28"/>
    <n v="21.280100000000001"/>
  </r>
  <r>
    <x v="5"/>
    <n v="11"/>
    <s v="Internacionales - Única"/>
    <x v="0"/>
    <x v="28"/>
    <x v="130"/>
    <s v="Minutos"/>
    <n v="7"/>
    <n v="68.733199999999997"/>
    <n v="45.709000000000003"/>
    <n v="45.707500000000003"/>
  </r>
  <r>
    <x v="5"/>
    <n v="11"/>
    <s v="Internacionales - Única"/>
    <x v="0"/>
    <x v="28"/>
    <x v="131"/>
    <s v="Minutos"/>
    <n v="47"/>
    <n v="338.40039999999999"/>
    <n v="248.91"/>
    <n v="225.03639999999999"/>
  </r>
  <r>
    <x v="5"/>
    <n v="11"/>
    <s v="Internacionales - Única"/>
    <x v="0"/>
    <x v="28"/>
    <x v="132"/>
    <s v="Minutos"/>
    <n v="8"/>
    <n v="13.350099999999999"/>
    <n v="8.8740000000000006"/>
    <n v="8.8779000000000003"/>
  </r>
  <r>
    <x v="5"/>
    <n v="11"/>
    <s v="Internacionales - Única"/>
    <x v="0"/>
    <x v="28"/>
    <x v="133"/>
    <s v="Minutos"/>
    <n v="2"/>
    <n v="2.95"/>
    <n v="2.8029999999999999"/>
    <n v="1.9618"/>
  </r>
  <r>
    <x v="5"/>
    <n v="11"/>
    <s v="Internacionales - Única"/>
    <x v="0"/>
    <x v="29"/>
    <x v="134"/>
    <s v="Minutos"/>
    <n v="2"/>
    <n v="25.9"/>
    <n v="17.224"/>
    <n v="17.223500000000001"/>
  </r>
  <r>
    <x v="5"/>
    <n v="11"/>
    <s v="Internacionales - Única"/>
    <x v="0"/>
    <x v="29"/>
    <x v="135"/>
    <s v="Minutos"/>
    <n v="1"/>
    <n v="0.4"/>
    <n v="0.38"/>
    <n v="0.26600000000000001"/>
  </r>
  <r>
    <x v="5"/>
    <n v="11"/>
    <s v="Internacionales - Única"/>
    <x v="0"/>
    <x v="29"/>
    <x v="136"/>
    <s v="Minutos"/>
    <n v="4"/>
    <n v="32.1"/>
    <n v="30.495000000000001"/>
    <n v="21.346499999999999"/>
  </r>
  <r>
    <x v="5"/>
    <n v="11"/>
    <s v="Internacionales - Única"/>
    <x v="0"/>
    <x v="29"/>
    <x v="137"/>
    <s v="Minutos"/>
    <n v="5"/>
    <n v="20.2667"/>
    <n v="13.752000000000001"/>
    <n v="13.477399999999999"/>
  </r>
  <r>
    <x v="5"/>
    <n v="11"/>
    <s v="Internacionales - Única"/>
    <x v="0"/>
    <x v="29"/>
    <x v="138"/>
    <s v="Minutos"/>
    <n v="1"/>
    <n v="1.0166999999999999"/>
    <n v="0.96599999999999997"/>
    <n v="0.67610000000000003"/>
  </r>
  <r>
    <x v="5"/>
    <n v="11"/>
    <s v="Internacionales - Única"/>
    <x v="0"/>
    <x v="29"/>
    <x v="139"/>
    <s v="Minutos"/>
    <n v="1"/>
    <n v="2.8"/>
    <n v="2.66"/>
    <n v="1.8620000000000001"/>
  </r>
  <r>
    <x v="5"/>
    <n v="11"/>
    <s v="Internacionales - Única"/>
    <x v="0"/>
    <x v="29"/>
    <x v="140"/>
    <s v="Minutos"/>
    <n v="1"/>
    <n v="8.5333000000000006"/>
    <n v="5.6749999999999998"/>
    <n v="5.6745999999999999"/>
  </r>
  <r>
    <x v="5"/>
    <n v="11"/>
    <s v="Internacionales - Única"/>
    <x v="0"/>
    <x v="29"/>
    <x v="141"/>
    <s v="Minutos"/>
    <n v="1"/>
    <n v="7.4832999999999998"/>
    <n v="4.976"/>
    <n v="4.9763999999999999"/>
  </r>
  <r>
    <x v="5"/>
    <n v="11"/>
    <s v="Internacionales - Única"/>
    <x v="0"/>
    <x v="29"/>
    <x v="142"/>
    <s v="Minutos"/>
    <n v="5"/>
    <n v="16.7666"/>
    <n v="12.622999999999999"/>
    <n v="11.149699999999999"/>
  </r>
  <r>
    <x v="5"/>
    <n v="11"/>
    <s v="Internacionales - Única"/>
    <x v="0"/>
    <x v="29"/>
    <x v="143"/>
    <s v="Minutos"/>
    <n v="5"/>
    <n v="27.366499999999998"/>
    <n v="23.861000000000001"/>
    <n v="18.198699999999999"/>
  </r>
  <r>
    <x v="5"/>
    <n v="11"/>
    <s v="Internacionales - Única"/>
    <x v="0"/>
    <x v="29"/>
    <x v="144"/>
    <s v="Minutos"/>
    <n v="1"/>
    <n v="7.55"/>
    <n v="7.173"/>
    <n v="5.0208000000000004"/>
  </r>
  <r>
    <x v="5"/>
    <n v="11"/>
    <s v="Internacionales - Única"/>
    <x v="0"/>
    <x v="29"/>
    <x v="145"/>
    <s v="Minutos"/>
    <n v="3"/>
    <n v="27.433299999999999"/>
    <n v="26.061"/>
    <n v="18.243099999999998"/>
  </r>
  <r>
    <x v="5"/>
    <n v="11"/>
    <s v="Internacionales - Única"/>
    <x v="0"/>
    <x v="29"/>
    <x v="146"/>
    <s v="Minutos"/>
    <n v="2"/>
    <n v="66.150000000000006"/>
    <n v="43.99"/>
    <n v="43.989800000000002"/>
  </r>
  <r>
    <x v="5"/>
    <n v="11"/>
    <s v="Internacionales - Única"/>
    <x v="0"/>
    <x v="29"/>
    <x v="147"/>
    <s v="Minutos"/>
    <n v="156"/>
    <n v="999.45010000000002"/>
    <n v="737.31200000000001"/>
    <n v="664.6345"/>
  </r>
  <r>
    <x v="5"/>
    <n v="11"/>
    <s v="Internacionales - Única"/>
    <x v="0"/>
    <x v="29"/>
    <x v="148"/>
    <s v="Minutos"/>
    <n v="3"/>
    <n v="3.7332999999999998"/>
    <n v="2.7770000000000001"/>
    <n v="2.4826000000000001"/>
  </r>
  <r>
    <x v="5"/>
    <n v="11"/>
    <s v="Internacionales - Única"/>
    <x v="0"/>
    <x v="29"/>
    <x v="149"/>
    <s v="Minutos"/>
    <n v="3"/>
    <n v="3.3167"/>
    <n v="2.2050000000000001"/>
    <n v="2.2057000000000002"/>
  </r>
  <r>
    <x v="5"/>
    <n v="11"/>
    <s v="Internacionales - Única"/>
    <x v="0"/>
    <x v="29"/>
    <x v="150"/>
    <s v="Minutos"/>
    <n v="4"/>
    <n v="34.0334"/>
    <n v="31.016999999999999"/>
    <n v="22.632300000000001"/>
  </r>
  <r>
    <x v="5"/>
    <n v="11"/>
    <s v="Internacionales - Única"/>
    <x v="0"/>
    <x v="29"/>
    <x v="151"/>
    <s v="Minutos"/>
    <n v="1"/>
    <n v="1.1667000000000001"/>
    <n v="1.1080000000000001"/>
    <n v="0.77590000000000003"/>
  </r>
  <r>
    <x v="5"/>
    <n v="11"/>
    <s v="Internacionales - Única"/>
    <x v="0"/>
    <x v="30"/>
    <x v="152"/>
    <s v="Minutos"/>
    <n v="1"/>
    <n v="10.416700000000001"/>
    <n v="50.1"/>
    <n v="50.1"/>
  </r>
  <r>
    <x v="6"/>
    <n v="11"/>
    <s v="Nacionales - Única"/>
    <x v="0"/>
    <x v="31"/>
    <x v="153"/>
    <s v="Minutos"/>
    <n v="114"/>
    <n v="316.16640000000001"/>
    <n v="9.1069999999999993"/>
    <n v="4.5213999999999999"/>
  </r>
  <r>
    <x v="6"/>
    <n v="11"/>
    <s v="Nacionales - Única"/>
    <x v="0"/>
    <x v="31"/>
    <x v="154"/>
    <s v="Minutos"/>
    <n v="103"/>
    <n v="248.43379999999999"/>
    <n v="5.4260000000000002"/>
    <n v="3.5527000000000002"/>
  </r>
  <r>
    <x v="6"/>
    <n v="11"/>
    <s v="Nacionales - Única"/>
    <x v="0"/>
    <x v="31"/>
    <x v="155"/>
    <s v="Minutos"/>
    <n v="299"/>
    <n v="1283.8331000000001"/>
    <n v="29.222999999999999"/>
    <n v="18.359400000000001"/>
  </r>
  <r>
    <x v="6"/>
    <n v="11"/>
    <s v="Nacionales - Única"/>
    <x v="0"/>
    <x v="31"/>
    <x v="156"/>
    <s v="Minutos"/>
    <n v="99"/>
    <n v="465.96640000000002"/>
    <n v="12.676"/>
    <n v="6.6630000000000003"/>
  </r>
  <r>
    <x v="6"/>
    <n v="11"/>
    <s v="Nacionales - Única"/>
    <x v="0"/>
    <x v="31"/>
    <x v="157"/>
    <s v="Minutos"/>
    <n v="270"/>
    <n v="920.81669999999997"/>
    <n v="25.34"/>
    <n v="13.1676"/>
  </r>
  <r>
    <x v="6"/>
    <n v="11"/>
    <s v="Nacionales - Única"/>
    <x v="0"/>
    <x v="31"/>
    <x v="158"/>
    <s v="Minutos"/>
    <n v="47"/>
    <n v="94.333600000000004"/>
    <n v="3.919"/>
    <n v="1.3491"/>
  </r>
  <r>
    <x v="6"/>
    <n v="11"/>
    <s v="Nacionales - Única"/>
    <x v="0"/>
    <x v="31"/>
    <x v="159"/>
    <s v="Minutos"/>
    <n v="156"/>
    <n v="371.66629999999998"/>
    <n v="9.77"/>
    <n v="5.3150000000000004"/>
  </r>
  <r>
    <x v="6"/>
    <n v="11"/>
    <s v="Nacionales - Única"/>
    <x v="0"/>
    <x v="31"/>
    <x v="160"/>
    <s v="Minutos"/>
    <n v="1088"/>
    <n v="3712.7339000000002"/>
    <n v="94.375"/>
    <n v="53.092300000000002"/>
  </r>
  <r>
    <x v="6"/>
    <n v="11"/>
    <s v="Nacionales - Única"/>
    <x v="0"/>
    <x v="31"/>
    <x v="161"/>
    <s v="Minutos"/>
    <n v="269"/>
    <n v="991.101"/>
    <n v="27.096"/>
    <n v="14.172800000000001"/>
  </r>
  <r>
    <x v="6"/>
    <n v="11"/>
    <s v="Nacionales - Única"/>
    <x v="0"/>
    <x v="31"/>
    <x v="162"/>
    <s v="Minutos"/>
    <n v="66"/>
    <n v="170.25"/>
    <n v="5.4080000000000004"/>
    <n v="2.4344000000000001"/>
  </r>
  <r>
    <x v="6"/>
    <n v="11"/>
    <s v="Nacionales - Única"/>
    <x v="0"/>
    <x v="31"/>
    <x v="163"/>
    <s v="Minutos"/>
    <n v="134"/>
    <n v="375.1669"/>
    <n v="8.4649999999999999"/>
    <n v="5.3651"/>
  </r>
  <r>
    <x v="6"/>
    <n v="11"/>
    <s v="Nacionales - Única"/>
    <x v="0"/>
    <x v="31"/>
    <x v="164"/>
    <s v="Minutos"/>
    <n v="261"/>
    <n v="1160.7496000000001"/>
    <n v="34.292999999999999"/>
    <n v="16.598600000000001"/>
  </r>
  <r>
    <x v="6"/>
    <n v="11"/>
    <s v="Nacionales - Única"/>
    <x v="0"/>
    <x v="31"/>
    <x v="165"/>
    <s v="Minutos"/>
    <n v="257"/>
    <n v="793.50030000000004"/>
    <n v="21.446999999999999"/>
    <n v="11.3466"/>
  </r>
  <r>
    <x v="6"/>
    <n v="11"/>
    <s v="Nacionales - Única"/>
    <x v="0"/>
    <x v="31"/>
    <x v="166"/>
    <s v="Minutos"/>
    <n v="3"/>
    <n v="2.2667000000000002"/>
    <n v="5.7000000000000002E-2"/>
    <n v="3.2399999999999998E-2"/>
  </r>
  <r>
    <x v="6"/>
    <n v="11"/>
    <s v="Nacionales - Única"/>
    <x v="0"/>
    <x v="31"/>
    <x v="167"/>
    <s v="Minutos"/>
    <n v="63"/>
    <n v="246.48320000000001"/>
    <n v="5.9509999999999996"/>
    <n v="3.5247999999999999"/>
  </r>
  <r>
    <x v="6"/>
    <n v="11"/>
    <s v="Nacionales - Única"/>
    <x v="0"/>
    <x v="31"/>
    <x v="168"/>
    <s v="Minutos"/>
    <n v="244"/>
    <n v="1724.7666999999999"/>
    <n v="43.1"/>
    <n v="24.664400000000001"/>
  </r>
  <r>
    <x v="6"/>
    <n v="11"/>
    <s v="Nacionales - Única"/>
    <x v="0"/>
    <x v="31"/>
    <x v="169"/>
    <s v="Minutos"/>
    <n v="23"/>
    <n v="42.616700000000002"/>
    <n v="0.94499999999999995"/>
    <n v="0.60940000000000005"/>
  </r>
  <r>
    <x v="6"/>
    <n v="11"/>
    <s v="Nacionales - Única"/>
    <x v="0"/>
    <x v="31"/>
    <x v="170"/>
    <s v="Minutos"/>
    <n v="4515"/>
    <n v="12009.2351"/>
    <n v="317.142"/>
    <n v="171.7321"/>
  </r>
  <r>
    <x v="6"/>
    <n v="11"/>
    <s v="Nacionales - Única"/>
    <x v="0"/>
    <x v="31"/>
    <x v="171"/>
    <s v="Minutos"/>
    <n v="282"/>
    <n v="1767.7501"/>
    <n v="51.948"/>
    <n v="25.2788"/>
  </r>
  <r>
    <x v="6"/>
    <n v="11"/>
    <s v="Nacionales - Única"/>
    <x v="0"/>
    <x v="31"/>
    <x v="172"/>
    <s v="Minutos"/>
    <n v="56"/>
    <n v="228.21680000000001"/>
    <n v="6.3940000000000001"/>
    <n v="3.2633999999999999"/>
  </r>
  <r>
    <x v="6"/>
    <n v="11"/>
    <s v="Nacionales - Única"/>
    <x v="0"/>
    <x v="31"/>
    <x v="173"/>
    <s v="Minutos"/>
    <n v="349"/>
    <n v="1145.8831"/>
    <n v="32.448"/>
    <n v="16.385899999999999"/>
  </r>
  <r>
    <x v="6"/>
    <n v="11"/>
    <s v="Nacionales - Única"/>
    <x v="0"/>
    <x v="31"/>
    <x v="174"/>
    <s v="Minutos"/>
    <n v="41"/>
    <n v="95.399900000000002"/>
    <n v="2.4249999999999998"/>
    <n v="1.3643000000000001"/>
  </r>
  <r>
    <x v="6"/>
    <n v="11"/>
    <s v="Nacionales - Única"/>
    <x v="0"/>
    <x v="31"/>
    <x v="175"/>
    <s v="Minutos"/>
    <n v="325"/>
    <n v="1201.0161000000001"/>
    <n v="32.863"/>
    <n v="17.174600000000002"/>
  </r>
  <r>
    <x v="6"/>
    <n v="11"/>
    <s v="Nacionales - Única"/>
    <x v="0"/>
    <x v="31"/>
    <x v="176"/>
    <s v="Minutos"/>
    <n v="98"/>
    <n v="339.00009999999997"/>
    <n v="9.8550000000000004"/>
    <n v="4.8478000000000003"/>
  </r>
  <r>
    <x v="6"/>
    <n v="11"/>
    <s v="Nacionales - Única"/>
    <x v="0"/>
    <x v="31"/>
    <x v="177"/>
    <s v="Minutos"/>
    <n v="1517"/>
    <n v="1206.4748999999999"/>
    <n v="31.263999999999999"/>
    <n v="17.252400000000002"/>
  </r>
  <r>
    <x v="6"/>
    <n v="11"/>
    <s v="Nacionales - Única"/>
    <x v="0"/>
    <x v="31"/>
    <x v="178"/>
    <s v="Minutos"/>
    <n v="108"/>
    <n v="467.76690000000002"/>
    <n v="12.808999999999999"/>
    <n v="6.6891999999999996"/>
  </r>
  <r>
    <x v="6"/>
    <n v="11"/>
    <s v="Nacionales - Única"/>
    <x v="0"/>
    <x v="31"/>
    <x v="179"/>
    <s v="Minutos"/>
    <n v="194"/>
    <n v="504.8329"/>
    <n v="12.667"/>
    <n v="7.2191999999999998"/>
  </r>
  <r>
    <x v="6"/>
    <n v="11"/>
    <s v="Nacionales - Única"/>
    <x v="0"/>
    <x v="31"/>
    <x v="180"/>
    <s v="Minutos"/>
    <n v="137"/>
    <n v="638.94979999999998"/>
    <n v="16.995000000000001"/>
    <n v="9.1372"/>
  </r>
  <r>
    <x v="6"/>
    <n v="11"/>
    <s v="Nacionales - Única"/>
    <x v="0"/>
    <x v="31"/>
    <x v="181"/>
    <s v="Minutos"/>
    <n v="2401"/>
    <n v="6955.8513000000003"/>
    <n v="188.172"/>
    <n v="99.469899999999996"/>
  </r>
  <r>
    <x v="6"/>
    <n v="11"/>
    <s v="Nacionales - Única"/>
    <x v="0"/>
    <x v="31"/>
    <x v="182"/>
    <s v="Minutos"/>
    <n v="73"/>
    <n v="211.75"/>
    <n v="7.298"/>
    <n v="3.0278999999999998"/>
  </r>
  <r>
    <x v="6"/>
    <n v="11"/>
    <s v="Nacionales - Única"/>
    <x v="0"/>
    <x v="31"/>
    <x v="183"/>
    <s v="Minutos"/>
    <n v="22864"/>
    <n v="104996.6618"/>
    <n v="2761.0859999999998"/>
    <n v="1501.4528"/>
  </r>
  <r>
    <x v="6"/>
    <n v="11"/>
    <s v="Nacionales - Única"/>
    <x v="0"/>
    <x v="31"/>
    <x v="184"/>
    <s v="Minutos"/>
    <n v="276"/>
    <n v="1148.7837999999999"/>
    <n v="33.542000000000002"/>
    <n v="16.427499999999998"/>
  </r>
  <r>
    <x v="6"/>
    <n v="11"/>
    <s v="Nacionales - Única"/>
    <x v="0"/>
    <x v="31"/>
    <x v="185"/>
    <s v="Minutos"/>
    <n v="3"/>
    <n v="2.1"/>
    <n v="4.1000000000000002E-2"/>
    <n v="0.03"/>
  </r>
  <r>
    <x v="6"/>
    <n v="11"/>
    <s v="Nacionales - Única"/>
    <x v="0"/>
    <x v="31"/>
    <x v="186"/>
    <s v="Minutos"/>
    <n v="357"/>
    <n v="1133.2002"/>
    <n v="30.088000000000001"/>
    <n v="16.204899999999999"/>
  </r>
  <r>
    <x v="6"/>
    <n v="11"/>
    <s v="Nacionales - Única"/>
    <x v="0"/>
    <x v="31"/>
    <x v="187"/>
    <s v="Minutos"/>
    <n v="392"/>
    <n v="1568.3839"/>
    <n v="38.183999999999997"/>
    <n v="22.427800000000001"/>
  </r>
  <r>
    <x v="6"/>
    <n v="11"/>
    <s v="Nacionales - Única"/>
    <x v="0"/>
    <x v="31"/>
    <x v="188"/>
    <s v="Minutos"/>
    <n v="68"/>
    <n v="216.8501"/>
    <n v="5.6779999999999999"/>
    <n v="3.101"/>
  </r>
  <r>
    <x v="6"/>
    <n v="11"/>
    <s v="Nacionales - Única"/>
    <x v="0"/>
    <x v="31"/>
    <x v="189"/>
    <s v="Minutos"/>
    <n v="24"/>
    <n v="72.016800000000003"/>
    <n v="1.9339999999999999"/>
    <n v="1.0298"/>
  </r>
  <r>
    <x v="6"/>
    <n v="11"/>
    <s v="Nacionales - Única"/>
    <x v="0"/>
    <x v="31"/>
    <x v="190"/>
    <s v="Minutos"/>
    <n v="117"/>
    <n v="458.45010000000002"/>
    <n v="14.868"/>
    <n v="6.5557999999999996"/>
  </r>
  <r>
    <x v="6"/>
    <n v="11"/>
    <s v="Nacionales - Única"/>
    <x v="0"/>
    <x v="31"/>
    <x v="191"/>
    <s v="Minutos"/>
    <n v="225"/>
    <n v="648.93340000000001"/>
    <n v="15.696999999999999"/>
    <n v="9.2796000000000003"/>
  </r>
  <r>
    <x v="6"/>
    <n v="11"/>
    <s v="Nacionales - Única"/>
    <x v="0"/>
    <x v="31"/>
    <x v="192"/>
    <s v="Minutos"/>
    <n v="163"/>
    <n v="505.11599999999999"/>
    <n v="13.202"/>
    <n v="7.2233000000000001"/>
  </r>
  <r>
    <x v="6"/>
    <n v="11"/>
    <s v="Nacionales - Única"/>
    <x v="0"/>
    <x v="31"/>
    <x v="193"/>
    <s v="Minutos"/>
    <n v="66"/>
    <n v="217.1499"/>
    <n v="5.0940000000000003"/>
    <n v="3.1053999999999999"/>
  </r>
  <r>
    <x v="6"/>
    <n v="11"/>
    <s v="Nacionales - Única"/>
    <x v="0"/>
    <x v="31"/>
    <x v="194"/>
    <s v="Minutos"/>
    <n v="464"/>
    <n v="1790.3995"/>
    <n v="43.375999999999998"/>
    <n v="25.603000000000002"/>
  </r>
  <r>
    <x v="6"/>
    <n v="11"/>
    <s v="Nacionales - Única"/>
    <x v="0"/>
    <x v="31"/>
    <x v="195"/>
    <s v="Minutos"/>
    <n v="35"/>
    <n v="96.833600000000004"/>
    <n v="3.1"/>
    <n v="1.3845000000000001"/>
  </r>
  <r>
    <x v="6"/>
    <n v="11"/>
    <s v="Nacionales - Única"/>
    <x v="0"/>
    <x v="31"/>
    <x v="196"/>
    <s v="Minutos"/>
    <n v="4994"/>
    <n v="12244.965899999999"/>
    <n v="328.25900000000001"/>
    <n v="175.10589999999999"/>
  </r>
  <r>
    <x v="6"/>
    <n v="11"/>
    <s v="Nacionales - Única"/>
    <x v="0"/>
    <x v="31"/>
    <x v="197"/>
    <s v="Minutos"/>
    <n v="112"/>
    <n v="331.65050000000002"/>
    <n v="8.1219999999999999"/>
    <n v="4.7427000000000001"/>
  </r>
  <r>
    <x v="6"/>
    <n v="11"/>
    <s v="Nacionales - Única"/>
    <x v="0"/>
    <x v="31"/>
    <x v="198"/>
    <s v="Minutos"/>
    <n v="117"/>
    <n v="223.13290000000001"/>
    <n v="6.0140000000000002"/>
    <n v="3.1909000000000001"/>
  </r>
  <r>
    <x v="6"/>
    <n v="11"/>
    <s v="Nacionales - Única"/>
    <x v="0"/>
    <x v="31"/>
    <x v="199"/>
    <s v="Minutos"/>
    <n v="1254"/>
    <n v="3775.0830999999998"/>
    <n v="96.572999999999993"/>
    <n v="53.984000000000002"/>
  </r>
  <r>
    <x v="6"/>
    <n v="11"/>
    <s v="Nacionales - Única"/>
    <x v="0"/>
    <x v="31"/>
    <x v="200"/>
    <s v="Minutos"/>
    <n v="202"/>
    <n v="709.83370000000002"/>
    <n v="16.797000000000001"/>
    <n v="10.150700000000001"/>
  </r>
  <r>
    <x v="6"/>
    <n v="11"/>
    <s v="Nacionales - Única"/>
    <x v="0"/>
    <x v="31"/>
    <x v="201"/>
    <s v="Minutos"/>
    <n v="468"/>
    <n v="2133.6509999999998"/>
    <n v="59.377000000000002"/>
    <n v="30.511299999999999"/>
  </r>
  <r>
    <x v="6"/>
    <n v="11"/>
    <s v="Nacionales - Única"/>
    <x v="0"/>
    <x v="31"/>
    <x v="202"/>
    <s v="Minutos"/>
    <n v="39"/>
    <n v="128.54990000000001"/>
    <n v="4.4459999999999997"/>
    <n v="1.8384"/>
  </r>
  <r>
    <x v="6"/>
    <n v="11"/>
    <s v="Nacionales - Única"/>
    <x v="0"/>
    <x v="31"/>
    <x v="203"/>
    <s v="Minutos"/>
    <n v="723"/>
    <n v="2620.7011000000002"/>
    <n v="73.212999999999994"/>
    <n v="37.475499999999997"/>
  </r>
  <r>
    <x v="7"/>
    <n v="11"/>
    <s v="ONO Provinciales - Única"/>
    <x v="0"/>
    <x v="32"/>
    <x v="204"/>
    <s v="Minutos"/>
    <n v="97992"/>
    <n v="170976.0668"/>
    <n v="4480.9110000000001"/>
    <n v="2444.9621000000002"/>
  </r>
  <r>
    <x v="8"/>
    <n v="11"/>
    <s v="IP-Geograficas - Única"/>
    <x v="0"/>
    <x v="33"/>
    <x v="205"/>
    <s v="Minutos"/>
    <n v="4"/>
    <n v="6.75"/>
    <n v="0.61699999999999999"/>
    <n v="0.61699999999999999"/>
  </r>
  <r>
    <x v="7"/>
    <n v="11"/>
    <s v="Provinciales - Única"/>
    <x v="0"/>
    <x v="34"/>
    <x v="204"/>
    <s v="Minutos"/>
    <n v="349525"/>
    <n v="819464.32120000001"/>
    <n v="21207.302"/>
    <n v="11718.3385"/>
  </r>
  <r>
    <x v="8"/>
    <n v="11"/>
    <s v="Servicios Gratuitos - Mini"/>
    <x v="0"/>
    <x v="1"/>
    <x v="206"/>
    <s v="Minutos"/>
    <n v="2"/>
    <n v="0.31669999999999998"/>
    <n v="0"/>
    <n v="0"/>
  </r>
  <r>
    <x v="8"/>
    <n v="11"/>
    <s v="Servicios Gratuitos - Mini"/>
    <x v="0"/>
    <x v="1"/>
    <x v="207"/>
    <s v="Minutos"/>
    <n v="31"/>
    <n v="144.94990000000001"/>
    <n v="0"/>
    <n v="0"/>
  </r>
  <r>
    <x v="8"/>
    <n v="11"/>
    <s v="Servicios Gratuitos - Mini"/>
    <x v="0"/>
    <x v="1"/>
    <x v="208"/>
    <s v="Minutos"/>
    <n v="1"/>
    <n v="3.3300000000000003E-2"/>
    <n v="0"/>
    <n v="0"/>
  </r>
  <r>
    <x v="8"/>
    <n v="11"/>
    <s v="Servicios Gratuitos - Mini"/>
    <x v="0"/>
    <x v="1"/>
    <x v="209"/>
    <s v="Minutos"/>
    <n v="128"/>
    <n v="1041.9838"/>
    <n v="0"/>
    <n v="0"/>
  </r>
  <r>
    <x v="8"/>
    <n v="11"/>
    <s v="Servicios Gratuitos - Mini"/>
    <x v="0"/>
    <x v="1"/>
    <x v="210"/>
    <s v="Minutos"/>
    <n v="1"/>
    <n v="22.9833"/>
    <n v="0"/>
    <n v="0"/>
  </r>
  <r>
    <x v="8"/>
    <n v="11"/>
    <s v="Servicios Gratuitos - Mini"/>
    <x v="0"/>
    <x v="1"/>
    <x v="211"/>
    <s v="Minutos"/>
    <n v="48"/>
    <n v="246.05009999999999"/>
    <n v="0"/>
    <n v="0"/>
  </r>
  <r>
    <x v="8"/>
    <n v="11"/>
    <s v="Servicios Gratuitos - Única"/>
    <x v="0"/>
    <x v="1"/>
    <x v="212"/>
    <s v="Minutos"/>
    <n v="71"/>
    <n v="633.24990000000003"/>
    <n v="0"/>
    <n v="0"/>
  </r>
  <r>
    <x v="8"/>
    <n v="11"/>
    <s v="Servicios Gratuitos - Única"/>
    <x v="0"/>
    <x v="1"/>
    <x v="213"/>
    <s v="Minutos"/>
    <n v="24"/>
    <n v="74.750200000000007"/>
    <n v="0"/>
    <n v="0"/>
  </r>
  <r>
    <x v="8"/>
    <n v="11"/>
    <s v="Servicios Gratuitos - Única"/>
    <x v="0"/>
    <x v="1"/>
    <x v="214"/>
    <s v="Minutos"/>
    <n v="1"/>
    <n v="0.2167"/>
    <n v="0"/>
    <n v="0"/>
  </r>
  <r>
    <x v="8"/>
    <n v="11"/>
    <s v="Servicios Gratuitos - Única"/>
    <x v="0"/>
    <x v="1"/>
    <x v="215"/>
    <s v="Minutos"/>
    <n v="8"/>
    <n v="1.3166"/>
    <n v="0"/>
    <n v="0"/>
  </r>
  <r>
    <x v="8"/>
    <n v="11"/>
    <s v="Servicios Gratuitos - Única"/>
    <x v="0"/>
    <x v="1"/>
    <x v="207"/>
    <s v="Minutos"/>
    <n v="3"/>
    <n v="0.21659999999999999"/>
    <n v="0"/>
    <n v="0"/>
  </r>
  <r>
    <x v="8"/>
    <n v="11"/>
    <s v="Servicios Gratuitos - Única"/>
    <x v="0"/>
    <x v="1"/>
    <x v="216"/>
    <s v="Minutos"/>
    <n v="350"/>
    <n v="1376.1505"/>
    <n v="0"/>
    <n v="0"/>
  </r>
  <r>
    <x v="8"/>
    <n v="11"/>
    <s v="Servicios Gratuitos - Única"/>
    <x v="0"/>
    <x v="1"/>
    <x v="217"/>
    <s v="Minutos"/>
    <n v="4"/>
    <n v="0.46660000000000001"/>
    <n v="0"/>
    <n v="0"/>
  </r>
  <r>
    <x v="8"/>
    <n v="11"/>
    <s v="Servicios Gratuitos - Única"/>
    <x v="0"/>
    <x v="1"/>
    <x v="218"/>
    <s v="Minutos"/>
    <n v="130"/>
    <n v="792.25"/>
    <n v="0"/>
    <n v="0"/>
  </r>
  <r>
    <x v="8"/>
    <n v="11"/>
    <s v="Servicios Gratuitos - Única"/>
    <x v="0"/>
    <x v="1"/>
    <x v="219"/>
    <s v="Minutos"/>
    <n v="200"/>
    <n v="473.60019999999997"/>
    <n v="0"/>
    <n v="0"/>
  </r>
  <r>
    <x v="8"/>
    <n v="11"/>
    <s v="Servicios Gratuitos - Única"/>
    <x v="0"/>
    <x v="1"/>
    <x v="220"/>
    <s v="Minutos"/>
    <n v="1"/>
    <n v="0.1333"/>
    <n v="0"/>
    <n v="0"/>
  </r>
  <r>
    <x v="8"/>
    <n v="11"/>
    <s v="Servicios Gratuitos - Única"/>
    <x v="0"/>
    <x v="1"/>
    <x v="221"/>
    <s v="Minutos"/>
    <n v="1"/>
    <n v="0.2"/>
    <n v="0"/>
    <n v="0"/>
  </r>
  <r>
    <x v="8"/>
    <n v="11"/>
    <s v="Servicios Gratuitos - Única"/>
    <x v="0"/>
    <x v="1"/>
    <x v="222"/>
    <s v="Minutos"/>
    <n v="1"/>
    <n v="0.45"/>
    <n v="0"/>
    <n v="0"/>
  </r>
  <r>
    <x v="8"/>
    <n v="11"/>
    <s v="Servicios Gratuitos - Única"/>
    <x v="0"/>
    <x v="1"/>
    <x v="223"/>
    <s v="Minutos"/>
    <n v="2"/>
    <n v="22.033300000000001"/>
    <n v="0"/>
    <n v="0"/>
  </r>
  <r>
    <x v="8"/>
    <n v="11"/>
    <s v="Servicios Gratuitos - Única"/>
    <x v="0"/>
    <x v="1"/>
    <x v="224"/>
    <s v="Minutos"/>
    <n v="11"/>
    <n v="68.899900000000002"/>
    <n v="0"/>
    <n v="0"/>
  </r>
  <r>
    <x v="8"/>
    <n v="11"/>
    <s v="Servicios Gratuitos - Única"/>
    <x v="0"/>
    <x v="1"/>
    <x v="225"/>
    <s v="Minutos"/>
    <n v="379"/>
    <n v="2658.9005000000002"/>
    <n v="0"/>
    <n v="0"/>
  </r>
  <r>
    <x v="8"/>
    <n v="11"/>
    <s v="Servicios Gratuitos - Única"/>
    <x v="0"/>
    <x v="1"/>
    <x v="226"/>
    <s v="Minutos"/>
    <n v="97"/>
    <n v="659.81690000000003"/>
    <n v="0"/>
    <n v="0"/>
  </r>
  <r>
    <x v="8"/>
    <n v="11"/>
    <s v="Servicios Gratuitos - Única"/>
    <x v="0"/>
    <x v="1"/>
    <x v="227"/>
    <s v="Minutos"/>
    <n v="1"/>
    <n v="5.85"/>
    <n v="0"/>
    <n v="0"/>
  </r>
  <r>
    <x v="8"/>
    <n v="11"/>
    <s v="Servicios Gratuitos - Única"/>
    <x v="0"/>
    <x v="1"/>
    <x v="228"/>
    <s v="Minutos"/>
    <n v="7"/>
    <n v="1.3167"/>
    <n v="0"/>
    <n v="0"/>
  </r>
  <r>
    <x v="8"/>
    <n v="11"/>
    <s v="Servicios Gratuitos - Única"/>
    <x v="0"/>
    <x v="1"/>
    <x v="229"/>
    <s v="Minutos"/>
    <n v="1"/>
    <n v="0.18329999999999999"/>
    <n v="0"/>
    <n v="0"/>
  </r>
  <r>
    <x v="8"/>
    <n v="11"/>
    <s v="Servicios Gratuitos - Única"/>
    <x v="0"/>
    <x v="1"/>
    <x v="230"/>
    <s v="Minutos"/>
    <n v="21"/>
    <n v="6.4333"/>
    <n v="0"/>
    <n v="0"/>
  </r>
  <r>
    <x v="8"/>
    <n v="11"/>
    <s v="Servicios Gratuitos - Única"/>
    <x v="0"/>
    <x v="1"/>
    <x v="231"/>
    <s v="Minutos"/>
    <n v="17"/>
    <n v="108.3002"/>
    <n v="0"/>
    <n v="0"/>
  </r>
  <r>
    <x v="8"/>
    <n v="11"/>
    <s v="Servicios Gratuitos - Única"/>
    <x v="0"/>
    <x v="1"/>
    <x v="232"/>
    <s v="Minutos"/>
    <n v="51"/>
    <n v="173.44980000000001"/>
    <n v="0"/>
    <n v="0"/>
  </r>
  <r>
    <x v="8"/>
    <n v="11"/>
    <s v="Servicios Gratuitos - Única"/>
    <x v="0"/>
    <x v="1"/>
    <x v="233"/>
    <s v="Minutos"/>
    <n v="1"/>
    <n v="8.4832999999999998"/>
    <n v="0"/>
    <n v="0"/>
  </r>
  <r>
    <x v="9"/>
    <n v="11"/>
    <s v="Tarificación Adicional (Prestador) - Única"/>
    <x v="0"/>
    <x v="35"/>
    <x v="234"/>
    <s v="Minutos"/>
    <n v="6"/>
    <n v="0"/>
    <n v="22.341999999999999"/>
    <n v="22.341999999999999"/>
  </r>
  <r>
    <x v="9"/>
    <n v="11"/>
    <s v="Tarificación Adicional (Prestador) - Única"/>
    <x v="0"/>
    <x v="35"/>
    <x v="235"/>
    <s v="Minutos"/>
    <n v="1"/>
    <n v="0"/>
    <n v="9.5909999999999993"/>
    <n v="9.5909999999999993"/>
  </r>
  <r>
    <x v="9"/>
    <n v="11"/>
    <s v="Tarificación Adicional (Prestador) - Única"/>
    <x v="0"/>
    <x v="35"/>
    <x v="236"/>
    <s v="Minutos"/>
    <n v="4"/>
    <n v="0"/>
    <n v="27.456"/>
    <n v="27.456"/>
  </r>
  <r>
    <x v="9"/>
    <n v="11"/>
    <s v="Tarificación Adicional (Prestador) - Única"/>
    <x v="0"/>
    <x v="35"/>
    <x v="237"/>
    <s v="Minutos"/>
    <n v="2"/>
    <n v="0"/>
    <n v="0"/>
    <n v="0"/>
  </r>
  <r>
    <x v="9"/>
    <n v="11"/>
    <s v="Tarificación Adicional (Prestador) - Única"/>
    <x v="0"/>
    <x v="35"/>
    <x v="238"/>
    <s v="Minutos"/>
    <n v="12"/>
    <n v="0"/>
    <n v="22.210999999999999"/>
    <n v="22.210999999999999"/>
  </r>
  <r>
    <x v="9"/>
    <n v="11"/>
    <s v="Tarificación Adicional (Prestador) - Única"/>
    <x v="0"/>
    <x v="35"/>
    <x v="239"/>
    <s v="Minutos"/>
    <n v="3"/>
    <n v="0"/>
    <n v="0.45"/>
    <n v="0.45"/>
  </r>
  <r>
    <x v="9"/>
    <n v="11"/>
    <s v="Tarificación Adicional (Prestador) - Única"/>
    <x v="0"/>
    <x v="35"/>
    <x v="240"/>
    <s v="Minutos"/>
    <n v="8"/>
    <n v="0"/>
    <n v="11.2"/>
    <n v="11.2"/>
  </r>
  <r>
    <x v="9"/>
    <n v="11"/>
    <s v="Tarificación Adicional (Prestador) - Única"/>
    <x v="0"/>
    <x v="35"/>
    <x v="241"/>
    <s v="Minutos"/>
    <n v="1"/>
    <n v="0"/>
    <n v="1.8420000000000001"/>
    <n v="1.8420000000000001"/>
  </r>
  <r>
    <x v="9"/>
    <n v="11"/>
    <s v="Tarificación Adicional (Prestador) - Única"/>
    <x v="0"/>
    <x v="35"/>
    <x v="242"/>
    <s v="Minutos"/>
    <n v="2"/>
    <n v="0"/>
    <n v="0"/>
    <n v="0"/>
  </r>
  <r>
    <x v="9"/>
    <n v="11"/>
    <s v="Tarificación Adicional (Prestador) - Única"/>
    <x v="0"/>
    <x v="35"/>
    <x v="243"/>
    <s v="Minutos"/>
    <n v="1"/>
    <n v="0"/>
    <n v="0.24099999999999999"/>
    <n v="0.24099999999999999"/>
  </r>
  <r>
    <x v="9"/>
    <n v="11"/>
    <s v="Tarificación Adicional (Prestador) - Única"/>
    <x v="0"/>
    <x v="35"/>
    <x v="244"/>
    <s v="Minutos"/>
    <n v="11"/>
    <n v="0"/>
    <n v="181.26300000000001"/>
    <n v="181.26300000000001"/>
  </r>
  <r>
    <x v="9"/>
    <n v="11"/>
    <s v="Tarificación Adicional (Prestador) - Única"/>
    <x v="0"/>
    <x v="35"/>
    <x v="245"/>
    <s v="Minutos"/>
    <n v="4"/>
    <n v="0"/>
    <n v="71.046999999999997"/>
    <n v="71.046999999999997"/>
  </r>
  <r>
    <x v="9"/>
    <n v="11"/>
    <s v="Tarificación Adicional (Prestador) - Única"/>
    <x v="0"/>
    <x v="35"/>
    <x v="246"/>
    <s v="Minutos"/>
    <n v="7"/>
    <n v="0"/>
    <n v="63.411000000000001"/>
    <n v="63.411000000000001"/>
  </r>
  <r>
    <x v="9"/>
    <n v="11"/>
    <s v="Tarificación Adicional (Prestador) - Única"/>
    <x v="0"/>
    <x v="35"/>
    <x v="247"/>
    <s v="Minutos"/>
    <n v="2"/>
    <n v="0"/>
    <n v="1.37"/>
    <n v="1.37"/>
  </r>
  <r>
    <x v="9"/>
    <n v="11"/>
    <s v="Tarificación Adicional (Prestador) - Única"/>
    <x v="0"/>
    <x v="35"/>
    <x v="248"/>
    <s v="Minutos"/>
    <n v="5"/>
    <n v="0"/>
    <n v="5.0199999999999996"/>
    <n v="5.0199999999999996"/>
  </r>
  <r>
    <x v="9"/>
    <n v="11"/>
    <s v="Tarificación Adicional (Prestador) - Única"/>
    <x v="0"/>
    <x v="35"/>
    <x v="249"/>
    <s v="Minutos"/>
    <n v="21"/>
    <n v="0"/>
    <n v="19.36"/>
    <n v="19.36"/>
  </r>
  <r>
    <x v="10"/>
    <n v="11"/>
    <s v="Otros Destinos - Normal"/>
    <x v="0"/>
    <x v="2"/>
    <x v="250"/>
    <s v="Minutos"/>
    <n v="2"/>
    <n v="0.33339999999999997"/>
    <n v="0.3"/>
    <n v="0.3"/>
  </r>
  <r>
    <x v="10"/>
    <n v="11"/>
    <s v="Otros Destinos - Única"/>
    <x v="0"/>
    <x v="2"/>
    <x v="251"/>
    <s v="Minutos"/>
    <n v="223"/>
    <n v="82.980400000000003"/>
    <n v="48.802999999999997"/>
    <n v="48.802999999999997"/>
  </r>
  <r>
    <x v="10"/>
    <n v="11"/>
    <s v="Otros Destinos - Única"/>
    <x v="0"/>
    <x v="2"/>
    <x v="252"/>
    <s v="Minutos"/>
    <n v="9"/>
    <n v="1.4668000000000001"/>
    <n v="1.8740000000000001"/>
    <n v="1.8740000000000001"/>
  </r>
  <r>
    <x v="10"/>
    <n v="11"/>
    <s v="Otros Destinos - Única"/>
    <x v="0"/>
    <x v="2"/>
    <x v="253"/>
    <s v="Minutos"/>
    <n v="1"/>
    <n v="6.6699999999999995E-2"/>
    <n v="0.20300000000000001"/>
    <n v="0.20300000000000001"/>
  </r>
  <r>
    <x v="10"/>
    <n v="11"/>
    <s v="Otros Destinos - Única"/>
    <x v="0"/>
    <x v="2"/>
    <x v="254"/>
    <s v="Minutos"/>
    <n v="906"/>
    <n v="239.06229999999999"/>
    <n v="193.32900000000001"/>
    <n v="193.32900000000001"/>
  </r>
  <r>
    <x v="11"/>
    <n v="11"/>
    <s v="Otros Destinos - Única"/>
    <x v="0"/>
    <x v="2"/>
    <x v="255"/>
    <s v="Minutos"/>
    <n v="326"/>
    <n v="884.38369999999998"/>
    <n v="171.32599999999999"/>
    <n v="171.32599999999999"/>
  </r>
  <r>
    <x v="11"/>
    <n v="11"/>
    <s v="Otros Destinos - Única"/>
    <x v="0"/>
    <x v="2"/>
    <x v="256"/>
    <s v="Minutos"/>
    <n v="1075"/>
    <n v="3841.8687"/>
    <n v="0"/>
    <n v="0"/>
  </r>
  <r>
    <x v="11"/>
    <n v="11"/>
    <s v="Otros Destinos - Única"/>
    <x v="0"/>
    <x v="2"/>
    <x v="257"/>
    <s v="Minutos"/>
    <n v="59"/>
    <n v="21.599699999999999"/>
    <n v="14.391999999999999"/>
    <n v="14.391999999999999"/>
  </r>
  <r>
    <x v="11"/>
    <n v="11"/>
    <s v="Otros Destinos - Única"/>
    <x v="0"/>
    <x v="2"/>
    <x v="258"/>
    <s v="Minutos"/>
    <n v="15"/>
    <n v="139.5333"/>
    <n v="37.884"/>
    <n v="37.884"/>
  </r>
  <r>
    <x v="11"/>
    <n v="11"/>
    <s v="Otros Destinos - Única"/>
    <x v="0"/>
    <x v="2"/>
    <x v="259"/>
    <s v="Minutos"/>
    <n v="31"/>
    <n v="5.3002000000000002"/>
    <n v="6.8360000000000003"/>
    <n v="6.8360000000000003"/>
  </r>
  <r>
    <x v="11"/>
    <n v="11"/>
    <s v="Otros Destinos - Única"/>
    <x v="0"/>
    <x v="2"/>
    <x v="260"/>
    <s v="Minutos"/>
    <n v="363"/>
    <n v="1746.1831999999999"/>
    <n v="192.39"/>
    <n v="192.39"/>
  </r>
  <r>
    <x v="11"/>
    <n v="11"/>
    <s v="Otros Destinos - Única"/>
    <x v="0"/>
    <x v="2"/>
    <x v="261"/>
    <s v="Minutos"/>
    <n v="2"/>
    <n v="7.2"/>
    <n v="3.11"/>
    <n v="3.11"/>
  </r>
  <r>
    <x v="11"/>
    <n v="11"/>
    <s v="Otros Destinos - Única"/>
    <x v="0"/>
    <x v="2"/>
    <x v="262"/>
    <s v="Minutos"/>
    <n v="1"/>
    <n v="11.6167"/>
    <n v="1.893"/>
    <n v="1.893"/>
  </r>
  <r>
    <x v="11"/>
    <n v="11"/>
    <s v="Otros Destinos - Única"/>
    <x v="0"/>
    <x v="2"/>
    <x v="263"/>
    <s v="Minutos"/>
    <n v="23"/>
    <n v="114.1"/>
    <n v="20.686"/>
    <n v="20.686"/>
  </r>
  <r>
    <x v="11"/>
    <n v="11"/>
    <s v="Otros Destinos - Única"/>
    <x v="0"/>
    <x v="2"/>
    <x v="264"/>
    <s v="Minutos"/>
    <n v="4"/>
    <n v="4.0332999999999997"/>
    <n v="1.2210000000000001"/>
    <n v="1.2210000000000001"/>
  </r>
  <r>
    <x v="11"/>
    <n v="11"/>
    <s v="Otros Destinos - Única"/>
    <x v="0"/>
    <x v="2"/>
    <x v="265"/>
    <s v="Minutos"/>
    <n v="50"/>
    <n v="475.8503"/>
    <n v="79.021000000000001"/>
    <n v="79.021000000000001"/>
  </r>
  <r>
    <x v="11"/>
    <n v="11"/>
    <s v="Otros Destinos - Única"/>
    <x v="0"/>
    <x v="2"/>
    <x v="266"/>
    <s v="Minutos"/>
    <n v="8"/>
    <n v="23.4833"/>
    <n v="4.726"/>
    <n v="4.726"/>
  </r>
  <r>
    <x v="11"/>
    <n v="11"/>
    <s v="Otros Destinos - Única"/>
    <x v="0"/>
    <x v="2"/>
    <x v="267"/>
    <s v="Minutos"/>
    <n v="104"/>
    <n v="217.15010000000001"/>
    <n v="46.857999999999997"/>
    <n v="46.857999999999997"/>
  </r>
  <r>
    <x v="11"/>
    <n v="11"/>
    <s v="Otros Destinos - Única"/>
    <x v="0"/>
    <x v="2"/>
    <x v="268"/>
    <s v="Minutos"/>
    <n v="44"/>
    <n v="27.366700000000002"/>
    <n v="12.084"/>
    <n v="12.084"/>
  </r>
  <r>
    <x v="11"/>
    <n v="11"/>
    <s v="Otros Destinos - Única"/>
    <x v="0"/>
    <x v="2"/>
    <x v="269"/>
    <s v="Minutos"/>
    <n v="2432"/>
    <n v="5861.5693000000001"/>
    <n v="1189.788"/>
    <n v="1189.788"/>
  </r>
</pivotCacheRecords>
</file>

<file path=xl/pivotTables/_rels/pivotTable1.xml.rels><?xml version="1.0" encoding="UTF-8" standalone="no"?><Relationships xmlns="http://schemas.openxmlformats.org/package/2006/relationships"><Relationship Id="rId1" Target="../pivotCache/pivotCacheDefinition1.xml" Type="http://schemas.openxmlformats.org/officeDocument/2006/relationships/pivotCacheDefinition"/></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 dinámica2"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3:D17" firstHeaderRow="1" firstDataRow="2" firstDataCol="1"/>
  <pivotFields count="11">
    <pivotField axis="axisRow" multipleItemSelectionAllowed="1" showAll="0">
      <items count="13">
        <item x="0"/>
        <item x="1"/>
        <item x="2"/>
        <item x="3"/>
        <item x="4"/>
        <item x="5"/>
        <item x="6"/>
        <item x="7"/>
        <item x="8"/>
        <item x="10"/>
        <item x="11"/>
        <item x="9"/>
        <item t="default"/>
      </items>
    </pivotField>
    <pivotField showAll="0"/>
    <pivotField showAll="0"/>
    <pivotField showAll="0"/>
    <pivotField showAll="0"/>
    <pivotField showAll="0"/>
    <pivotField showAll="0"/>
    <pivotField dataField="1" showAll="0"/>
    <pivotField dataField="1" numFmtId="164" showAll="0"/>
    <pivotField numFmtId="44" showAll="0"/>
    <pivotField dataField="1" numFmtId="44" showAll="0"/>
  </pivotFields>
  <rowFields count="1">
    <field x="0"/>
  </rowFields>
  <rowItems count="13">
    <i>
      <x/>
    </i>
    <i>
      <x v="1"/>
    </i>
    <i>
      <x v="2"/>
    </i>
    <i>
      <x v="3"/>
    </i>
    <i>
      <x v="4"/>
    </i>
    <i>
      <x v="5"/>
    </i>
    <i>
      <x v="6"/>
    </i>
    <i>
      <x v="7"/>
    </i>
    <i>
      <x v="8"/>
    </i>
    <i>
      <x v="9"/>
    </i>
    <i>
      <x v="10"/>
    </i>
    <i>
      <x v="11"/>
    </i>
    <i t="grand">
      <x/>
    </i>
  </rowItems>
  <colFields count="1">
    <field x="-2"/>
  </colFields>
  <colItems count="3">
    <i>
      <x/>
    </i>
    <i i="1">
      <x v="1"/>
    </i>
    <i i="2">
      <x v="2"/>
    </i>
  </colItems>
  <dataFields count="3">
    <dataField name="Suma de LLAMADAS" fld="7" baseField="0" baseItem="0"/>
    <dataField name="Suma de DURACION" fld="8" baseField="0" baseItem="0"/>
    <dataField name="Suma de PACTADO" fld="10" baseField="0" baseItem="0"/>
  </dataFields>
  <formats count="1">
    <format dxfId="0">
      <pivotArea type="all" dataOnly="0" outline="0" fieldPosition="0"/>
    </format>
  </formats>
  <pivotTableStyleInfo name="PivotStyleMedium2"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no"?><Relationships xmlns="http://schemas.openxmlformats.org/package/2006/relationships"><Relationship Id="rId1" Target="webextension1.xml" Type="http://schemas.microsoft.com/office/2011/relationships/webextension"/></Relationships>
</file>

<file path=xl/webextensions/taskpanes.xml><?xml version="1.0" encoding="utf-8"?>
<wetp:taskpanes xmlns:wetp="http://schemas.microsoft.com/office/webextensions/taskpanes/2010/11">
  <wetp:taskpane dockstate="right" visibility="0" width="438" row="8">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951F9E2-AAEE-451E-9C06-EF3D1131E31E}">
  <we:reference id="wa200005271" version="2.4.3.0" store="es-ES" storeType="OMEX"/>
  <we:alternateReferences>
    <we:reference id="wa200005271" version="2.4.3.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no"?><Relationships xmlns="http://schemas.openxmlformats.org/package/2006/relationships"><Relationship Id="rId1" Target="../pivotTables/pivotTable1.xml" Type="http://schemas.openxmlformats.org/officeDocument/2006/relationships/pivotTable"/><Relationship Id="rId2"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172B-FEF9-4507-8AF2-989880EB1820}">
  <sheetPr>
    <pageSetUpPr fitToPage="1"/>
  </sheetPr>
  <dimension ref="B1:K21"/>
  <sheetViews>
    <sheetView tabSelected="1" zoomScale="90" zoomScaleNormal="90" workbookViewId="0">
      <pane xSplit="2" ySplit="12" topLeftCell="C13" activePane="bottomRight" state="frozen"/>
      <selection pane="topRight" activeCell="C1" sqref="C1"/>
      <selection pane="bottomLeft" activeCell="A13" sqref="A13"/>
      <selection pane="bottomRight" activeCell="M16" sqref="M16"/>
    </sheetView>
  </sheetViews>
  <sheetFormatPr baseColWidth="10" defaultColWidth="11.453125" defaultRowHeight="14.5"/>
  <cols>
    <col min="1" max="1" width="2.6328125" customWidth="1"/>
    <col min="2" max="2" width="50.54296875" customWidth="1"/>
    <col min="3" max="11" width="10.6328125" customWidth="1"/>
  </cols>
  <sheetData>
    <row r="1" spans="2:11" ht="18">
      <c r="B1" s="67" t="s">
        <v>0</v>
      </c>
      <c r="C1" s="67"/>
      <c r="D1" s="67"/>
      <c r="E1" s="67"/>
    </row>
    <row r="3" spans="2:11" ht="15.5">
      <c r="B3" s="163" t="s">
        <v>1</v>
      </c>
      <c r="C3" s="163"/>
      <c r="D3" s="163"/>
      <c r="E3" s="163"/>
      <c r="F3" s="163"/>
      <c r="G3" s="163"/>
      <c r="H3" s="163"/>
      <c r="I3" s="163"/>
      <c r="J3" s="163"/>
      <c r="K3" s="163"/>
    </row>
    <row r="4" spans="2:11" ht="34.5">
      <c r="B4" s="79" t="s">
        <v>2</v>
      </c>
      <c r="C4" s="79" t="s">
        <v>3</v>
      </c>
      <c r="D4" s="79" t="s">
        <v>4</v>
      </c>
      <c r="E4" s="79" t="s">
        <v>5</v>
      </c>
      <c r="F4" s="71"/>
      <c r="G4" s="71"/>
      <c r="H4" s="71"/>
    </row>
    <row r="5" spans="2:11">
      <c r="B5" s="80" t="s">
        <v>6</v>
      </c>
      <c r="C5" s="89">
        <f>'Veu Fixa'!C180</f>
        <v>0</v>
      </c>
      <c r="D5" s="89">
        <f>C5*12</f>
        <v>0</v>
      </c>
      <c r="E5" s="89">
        <f>D5*2</f>
        <v>0</v>
      </c>
      <c r="F5" s="35"/>
      <c r="G5" s="72"/>
      <c r="H5" s="72"/>
    </row>
    <row r="6" spans="2:11">
      <c r="B6" s="80" t="s">
        <v>7</v>
      </c>
      <c r="C6" s="89">
        <f>'Mòbils - Comunicacions mòbils'!C313</f>
        <v>0</v>
      </c>
      <c r="D6" s="89">
        <f>C6*12</f>
        <v>0</v>
      </c>
      <c r="E6" s="89">
        <f>D6*2</f>
        <v>0</v>
      </c>
      <c r="F6" s="35"/>
      <c r="G6" s="72"/>
      <c r="H6" s="72"/>
    </row>
    <row r="7" spans="2:11">
      <c r="B7" s="90" t="s">
        <v>8</v>
      </c>
      <c r="C7" s="86">
        <f>SUM(C5:C6)</f>
        <v>0</v>
      </c>
      <c r="D7" s="86">
        <f>SUM(D5:D6)</f>
        <v>0</v>
      </c>
      <c r="E7" s="86">
        <f>SUM(E5:E6)</f>
        <v>0</v>
      </c>
      <c r="F7" s="73"/>
      <c r="G7" s="74"/>
      <c r="H7" s="74"/>
    </row>
    <row r="8" spans="2:11">
      <c r="B8" s="90" t="s">
        <v>9</v>
      </c>
      <c r="C8" s="86">
        <f>C7*1.21</f>
        <v>0</v>
      </c>
      <c r="D8" s="86">
        <f>D7*1.21</f>
        <v>0</v>
      </c>
      <c r="E8" s="86">
        <f>E7*1.21</f>
        <v>0</v>
      </c>
      <c r="F8" s="73"/>
      <c r="G8" s="74"/>
      <c r="H8" s="74"/>
    </row>
    <row r="10" spans="2:11" ht="15.5">
      <c r="B10" s="163" t="s">
        <v>10</v>
      </c>
      <c r="C10" s="163"/>
      <c r="D10" s="163"/>
      <c r="E10" s="163"/>
      <c r="F10" s="163"/>
      <c r="G10" s="163"/>
      <c r="H10" s="163"/>
      <c r="I10" s="163"/>
      <c r="J10" s="163"/>
      <c r="K10" s="163"/>
    </row>
    <row r="11" spans="2:11" ht="21" customHeight="1">
      <c r="B11" s="164" t="s">
        <v>11</v>
      </c>
      <c r="C11" s="159" t="s">
        <v>12</v>
      </c>
      <c r="D11" s="159"/>
      <c r="E11" s="159"/>
      <c r="F11" s="159" t="s">
        <v>13</v>
      </c>
      <c r="G11" s="159"/>
      <c r="H11" s="159"/>
      <c r="I11" s="164" t="s">
        <v>14</v>
      </c>
      <c r="J11" s="164"/>
      <c r="K11" s="164"/>
    </row>
    <row r="12" spans="2:11" ht="23.75" customHeight="1">
      <c r="B12" s="164"/>
      <c r="C12" s="78" t="s">
        <v>15</v>
      </c>
      <c r="D12" s="78" t="s">
        <v>16</v>
      </c>
      <c r="E12" s="78" t="s">
        <v>17</v>
      </c>
      <c r="F12" s="78" t="s">
        <v>15</v>
      </c>
      <c r="G12" s="78" t="s">
        <v>16</v>
      </c>
      <c r="H12" s="78" t="s">
        <v>17</v>
      </c>
      <c r="I12" s="78" t="s">
        <v>15</v>
      </c>
      <c r="J12" s="78" t="s">
        <v>16</v>
      </c>
      <c r="K12" s="78" t="s">
        <v>17</v>
      </c>
    </row>
    <row r="13" spans="2:11">
      <c r="B13" s="80" t="s">
        <v>18</v>
      </c>
      <c r="C13" s="81">
        <f>'Veu Fixa'!C94</f>
        <v>0</v>
      </c>
      <c r="D13" s="81">
        <f>C13*12</f>
        <v>0</v>
      </c>
      <c r="E13" s="81">
        <f>D13*2</f>
        <v>0</v>
      </c>
      <c r="F13" s="81">
        <f>'Mòbils - Comunicacions mòbils'!H70+'Mòbils - Comunicacions mòbils'!F37+'Mòbils - Comunicacions mòbils'!F33+'Mòbils - Comunicacions mòbils'!F28</f>
        <v>0</v>
      </c>
      <c r="G13" s="81">
        <f t="shared" ref="G13:G19" si="0">F13*12</f>
        <v>0</v>
      </c>
      <c r="H13" s="81">
        <f t="shared" ref="H13:H19" si="1">G13*2</f>
        <v>0</v>
      </c>
      <c r="I13" s="82">
        <f>+C13+F13</f>
        <v>0</v>
      </c>
      <c r="J13" s="82">
        <f>12*I13</f>
        <v>0</v>
      </c>
      <c r="K13" s="83">
        <f>2*J13</f>
        <v>0</v>
      </c>
    </row>
    <row r="14" spans="2:11">
      <c r="B14" s="80" t="s">
        <v>19</v>
      </c>
      <c r="C14" s="84" t="s">
        <v>20</v>
      </c>
      <c r="D14" s="84" t="s">
        <v>20</v>
      </c>
      <c r="E14" s="84" t="s">
        <v>20</v>
      </c>
      <c r="F14" s="81">
        <f>'Mòbils - Comunicacions mòbils'!F84+'Mòbils - Comunicacions mòbils'!H110</f>
        <v>0</v>
      </c>
      <c r="G14" s="81">
        <f t="shared" si="0"/>
        <v>0</v>
      </c>
      <c r="H14" s="81">
        <f t="shared" si="1"/>
        <v>0</v>
      </c>
      <c r="I14" s="82">
        <f>+F14</f>
        <v>0</v>
      </c>
      <c r="J14" s="82">
        <f t="shared" ref="J14:J19" si="2">12*I14</f>
        <v>0</v>
      </c>
      <c r="K14" s="83">
        <f t="shared" ref="K14:K19" si="3">2*J14</f>
        <v>0</v>
      </c>
    </row>
    <row r="15" spans="2:11">
      <c r="B15" s="80" t="s">
        <v>21</v>
      </c>
      <c r="C15" s="84" t="s">
        <v>20</v>
      </c>
      <c r="D15" s="84" t="s">
        <v>20</v>
      </c>
      <c r="E15" s="84" t="s">
        <v>20</v>
      </c>
      <c r="F15" s="81">
        <f>'Mòbils - Comunicacions mòbils'!F121+'Mòbils - Comunicacions mòbils'!H142</f>
        <v>0</v>
      </c>
      <c r="G15" s="81">
        <f t="shared" si="0"/>
        <v>0</v>
      </c>
      <c r="H15" s="81">
        <f t="shared" si="1"/>
        <v>0</v>
      </c>
      <c r="I15" s="82">
        <f t="shared" ref="I15:I16" si="4">+F15</f>
        <v>0</v>
      </c>
      <c r="J15" s="82">
        <f t="shared" si="2"/>
        <v>0</v>
      </c>
      <c r="K15" s="83">
        <f t="shared" si="3"/>
        <v>0</v>
      </c>
    </row>
    <row r="16" spans="2:11">
      <c r="B16" s="80" t="s">
        <v>22</v>
      </c>
      <c r="C16" s="84" t="s">
        <v>20</v>
      </c>
      <c r="D16" s="84" t="s">
        <v>20</v>
      </c>
      <c r="E16" s="84" t="s">
        <v>20</v>
      </c>
      <c r="F16" s="81">
        <f>'Mòbils - Comunicacions mòbils'!F154+'Mòbils - Comunicacions mòbils'!H175</f>
        <v>0</v>
      </c>
      <c r="G16" s="81">
        <f t="shared" si="0"/>
        <v>0</v>
      </c>
      <c r="H16" s="81">
        <f t="shared" si="1"/>
        <v>0</v>
      </c>
      <c r="I16" s="82">
        <f t="shared" si="4"/>
        <v>0</v>
      </c>
      <c r="J16" s="82">
        <f t="shared" si="2"/>
        <v>0</v>
      </c>
      <c r="K16" s="83">
        <f t="shared" si="3"/>
        <v>0</v>
      </c>
    </row>
    <row r="17" spans="2:11">
      <c r="B17" s="80" t="s">
        <v>23</v>
      </c>
      <c r="C17" s="81">
        <f>'Veu Fixa'!C138</f>
        <v>0</v>
      </c>
      <c r="D17" s="81">
        <f>C17*12</f>
        <v>0</v>
      </c>
      <c r="E17" s="81">
        <f>D17*2</f>
        <v>0</v>
      </c>
      <c r="F17" s="81">
        <f>'Mòbils - Comunicacions mòbils'!F203+'Mòbils - Comunicacions mòbils'!F208+'Mòbils - Comunicacions mòbils'!H243</f>
        <v>0</v>
      </c>
      <c r="G17" s="81">
        <f t="shared" si="0"/>
        <v>0</v>
      </c>
      <c r="H17" s="81">
        <f t="shared" si="1"/>
        <v>0</v>
      </c>
      <c r="I17" s="82">
        <f t="shared" ref="I17:I18" si="5">+C17+F17</f>
        <v>0</v>
      </c>
      <c r="J17" s="82">
        <f t="shared" si="2"/>
        <v>0</v>
      </c>
      <c r="K17" s="83">
        <f t="shared" si="3"/>
        <v>0</v>
      </c>
    </row>
    <row r="18" spans="2:11">
      <c r="B18" s="80" t="s">
        <v>24</v>
      </c>
      <c r="C18" s="81">
        <f>'Veu Fixa'!C170</f>
        <v>0</v>
      </c>
      <c r="D18" s="81">
        <f>C18*12</f>
        <v>0</v>
      </c>
      <c r="E18" s="81">
        <f>D18*2</f>
        <v>0</v>
      </c>
      <c r="F18" s="81">
        <f>'Mòbils - Comunicacions mòbils'!F255+'Mòbils - Comunicacions mòbils'!H277</f>
        <v>0</v>
      </c>
      <c r="G18" s="81">
        <f t="shared" si="0"/>
        <v>0</v>
      </c>
      <c r="H18" s="81">
        <f t="shared" si="1"/>
        <v>0</v>
      </c>
      <c r="I18" s="82">
        <f t="shared" si="5"/>
        <v>0</v>
      </c>
      <c r="J18" s="82">
        <f t="shared" si="2"/>
        <v>0</v>
      </c>
      <c r="K18" s="83">
        <f t="shared" si="3"/>
        <v>0</v>
      </c>
    </row>
    <row r="19" spans="2:11">
      <c r="B19" s="80" t="s">
        <v>25</v>
      </c>
      <c r="C19" s="84" t="s">
        <v>20</v>
      </c>
      <c r="D19" s="84" t="s">
        <v>20</v>
      </c>
      <c r="E19" s="84" t="s">
        <v>20</v>
      </c>
      <c r="F19" s="81">
        <f>'Mòbils - Comunicacions mòbils'!F285+'Mòbils - Comunicacions mòbils'!H299</f>
        <v>0</v>
      </c>
      <c r="G19" s="81">
        <f t="shared" si="0"/>
        <v>0</v>
      </c>
      <c r="H19" s="81">
        <f t="shared" si="1"/>
        <v>0</v>
      </c>
      <c r="I19" s="82">
        <f t="shared" ref="I19" si="6">+F19</f>
        <v>0</v>
      </c>
      <c r="J19" s="82">
        <f t="shared" si="2"/>
        <v>0</v>
      </c>
      <c r="K19" s="83">
        <f t="shared" si="3"/>
        <v>0</v>
      </c>
    </row>
    <row r="20" spans="2:11">
      <c r="B20" s="85" t="s">
        <v>8</v>
      </c>
      <c r="C20" s="86">
        <f t="shared" ref="C20:K20" si="7">SUM(C13:C19)</f>
        <v>0</v>
      </c>
      <c r="D20" s="86">
        <f t="shared" si="7"/>
        <v>0</v>
      </c>
      <c r="E20" s="86">
        <f t="shared" si="7"/>
        <v>0</v>
      </c>
      <c r="F20" s="86">
        <f t="shared" si="7"/>
        <v>0</v>
      </c>
      <c r="G20" s="86">
        <f t="shared" si="7"/>
        <v>0</v>
      </c>
      <c r="H20" s="86">
        <f t="shared" si="7"/>
        <v>0</v>
      </c>
      <c r="I20" s="87">
        <f t="shared" si="7"/>
        <v>0</v>
      </c>
      <c r="J20" s="87">
        <f t="shared" si="7"/>
        <v>0</v>
      </c>
      <c r="K20" s="86">
        <f t="shared" si="7"/>
        <v>0</v>
      </c>
    </row>
    <row r="21" spans="2:11">
      <c r="B21" s="85" t="s">
        <v>9</v>
      </c>
      <c r="C21" s="86">
        <f t="shared" ref="C21:I21" si="8">C20*1.21</f>
        <v>0</v>
      </c>
      <c r="D21" s="86">
        <f t="shared" si="8"/>
        <v>0</v>
      </c>
      <c r="E21" s="86">
        <f t="shared" si="8"/>
        <v>0</v>
      </c>
      <c r="F21" s="86">
        <f t="shared" si="8"/>
        <v>0</v>
      </c>
      <c r="G21" s="86">
        <f t="shared" si="8"/>
        <v>0</v>
      </c>
      <c r="H21" s="86">
        <f t="shared" si="8"/>
        <v>0</v>
      </c>
      <c r="I21" s="88">
        <f t="shared" si="8"/>
        <v>0</v>
      </c>
      <c r="J21" s="88">
        <f t="shared" ref="J21" si="9">J20*1.21</f>
        <v>0</v>
      </c>
      <c r="K21" s="86">
        <f>K20*1.21</f>
        <v>0</v>
      </c>
    </row>
  </sheetData>
  <mergeCells count="6">
    <mergeCell ref="B3:K3"/>
    <mergeCell ref="C11:E11"/>
    <mergeCell ref="F11:H11"/>
    <mergeCell ref="I11:K11"/>
    <mergeCell ref="B11:B12"/>
    <mergeCell ref="B10:K10"/>
  </mergeCells>
  <pageMargins left="0.70866141732283472" right="0.70866141732283472" top="0.74803149606299213" bottom="0.74803149606299213" header="0.31496062992125984" footer="0.31496062992125984"/>
  <pageSetup paperSize="9" scale="58" fitToHeight="0" orientation="portrait" r:id="rId1"/>
  <headerFooter>
    <oddHeader>&amp;LHospital Clínic Barcelona&amp;C&amp;A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78"/>
  <sheetViews>
    <sheetView showGridLines="0" workbookViewId="0">
      <selection activeCell="E20" sqref="E20"/>
    </sheetView>
  </sheetViews>
  <sheetFormatPr baseColWidth="10" defaultColWidth="11.453125" defaultRowHeight="14.5"/>
  <cols>
    <col min="1" max="1" width="25.6328125" bestFit="1" customWidth="1"/>
    <col min="2" max="2" width="9.54296875" bestFit="1" customWidth="1"/>
    <col min="3" max="3" width="34.453125" bestFit="1" customWidth="1"/>
    <col min="4" max="4" width="22.453125" bestFit="1" customWidth="1"/>
    <col min="5" max="5" width="28.453125" bestFit="1" customWidth="1"/>
    <col min="6" max="6" width="34.36328125" bestFit="1" customWidth="1"/>
    <col min="7" max="7" width="8.6328125" bestFit="1" customWidth="1"/>
    <col min="8" max="8" width="9" bestFit="1" customWidth="1"/>
    <col min="9" max="9" width="12.453125" style="30" bestFit="1" customWidth="1"/>
    <col min="10" max="11" width="11.453125" style="10" bestFit="1" customWidth="1"/>
  </cols>
  <sheetData>
    <row r="1" spans="1:11">
      <c r="A1" s="22" t="s">
        <v>368</v>
      </c>
      <c r="B1" s="22" t="s">
        <v>370</v>
      </c>
      <c r="C1" s="22" t="s">
        <v>411</v>
      </c>
      <c r="D1" s="22" t="s">
        <v>412</v>
      </c>
      <c r="E1" s="22" t="s">
        <v>413</v>
      </c>
      <c r="F1" s="22" t="s">
        <v>414</v>
      </c>
      <c r="G1" s="22" t="s">
        <v>415</v>
      </c>
      <c r="H1" s="22" t="s">
        <v>416</v>
      </c>
      <c r="I1" s="27" t="s">
        <v>417</v>
      </c>
      <c r="J1" s="15" t="s">
        <v>372</v>
      </c>
      <c r="K1" s="15" t="s">
        <v>373</v>
      </c>
    </row>
    <row r="2" spans="1:11">
      <c r="A2" s="25" t="s">
        <v>400</v>
      </c>
      <c r="B2" s="26">
        <v>11</v>
      </c>
      <c r="C2" s="25" t="s">
        <v>418</v>
      </c>
      <c r="D2" s="25" t="s">
        <v>419</v>
      </c>
      <c r="E2" s="25" t="s">
        <v>420</v>
      </c>
      <c r="F2" s="25" t="s">
        <v>421</v>
      </c>
      <c r="G2" s="25" t="s">
        <v>422</v>
      </c>
      <c r="H2" s="26">
        <v>8</v>
      </c>
      <c r="I2" s="29">
        <v>7.4499000000000004</v>
      </c>
      <c r="J2" s="19">
        <v>1.23</v>
      </c>
      <c r="K2" s="19">
        <v>0.61460000000000004</v>
      </c>
    </row>
    <row r="3" spans="1:11">
      <c r="A3" s="23" t="s">
        <v>400</v>
      </c>
      <c r="B3" s="24">
        <v>11</v>
      </c>
      <c r="C3" s="23" t="s">
        <v>418</v>
      </c>
      <c r="D3" s="23" t="s">
        <v>419</v>
      </c>
      <c r="E3" s="23" t="s">
        <v>420</v>
      </c>
      <c r="F3" s="23" t="s">
        <v>423</v>
      </c>
      <c r="G3" s="23" t="s">
        <v>422</v>
      </c>
      <c r="H3" s="24">
        <v>2</v>
      </c>
      <c r="I3" s="28">
        <v>1.9</v>
      </c>
      <c r="J3" s="16">
        <v>0.314</v>
      </c>
      <c r="K3" s="16">
        <v>0.15679999999999999</v>
      </c>
    </row>
    <row r="4" spans="1:11">
      <c r="A4" s="23" t="s">
        <v>400</v>
      </c>
      <c r="B4" s="24">
        <v>11</v>
      </c>
      <c r="C4" s="23" t="s">
        <v>418</v>
      </c>
      <c r="D4" s="23" t="s">
        <v>419</v>
      </c>
      <c r="E4" s="23" t="s">
        <v>420</v>
      </c>
      <c r="F4" s="23" t="s">
        <v>424</v>
      </c>
      <c r="G4" s="23" t="s">
        <v>422</v>
      </c>
      <c r="H4" s="24">
        <v>4</v>
      </c>
      <c r="I4" s="28">
        <v>10.7666</v>
      </c>
      <c r="J4" s="16">
        <v>1.776</v>
      </c>
      <c r="K4" s="16">
        <v>0.88819999999999999</v>
      </c>
    </row>
    <row r="5" spans="1:11">
      <c r="A5" s="23" t="s">
        <v>400</v>
      </c>
      <c r="B5" s="24">
        <v>11</v>
      </c>
      <c r="C5" s="23" t="s">
        <v>418</v>
      </c>
      <c r="D5" s="23" t="s">
        <v>419</v>
      </c>
      <c r="E5" s="23" t="s">
        <v>420</v>
      </c>
      <c r="F5" s="23" t="s">
        <v>425</v>
      </c>
      <c r="G5" s="23" t="s">
        <v>422</v>
      </c>
      <c r="H5" s="24">
        <v>24</v>
      </c>
      <c r="I5" s="28">
        <v>16.316500000000001</v>
      </c>
      <c r="J5" s="16">
        <v>2.5680000000000001</v>
      </c>
      <c r="K5" s="16">
        <v>1.3462000000000001</v>
      </c>
    </row>
    <row r="6" spans="1:11">
      <c r="A6" s="23" t="s">
        <v>400</v>
      </c>
      <c r="B6" s="24">
        <v>11</v>
      </c>
      <c r="C6" s="23" t="s">
        <v>418</v>
      </c>
      <c r="D6" s="23" t="s">
        <v>419</v>
      </c>
      <c r="E6" s="23" t="s">
        <v>420</v>
      </c>
      <c r="F6" s="23" t="s">
        <v>426</v>
      </c>
      <c r="G6" s="23" t="s">
        <v>422</v>
      </c>
      <c r="H6" s="24">
        <v>64</v>
      </c>
      <c r="I6" s="28">
        <v>54.350200000000001</v>
      </c>
      <c r="J6" s="16">
        <v>8.2289999999999992</v>
      </c>
      <c r="K6" s="16">
        <v>4.4836999999999998</v>
      </c>
    </row>
    <row r="7" spans="1:11">
      <c r="A7" s="23" t="s">
        <v>400</v>
      </c>
      <c r="B7" s="24">
        <v>11</v>
      </c>
      <c r="C7" s="23" t="s">
        <v>418</v>
      </c>
      <c r="D7" s="23" t="s">
        <v>419</v>
      </c>
      <c r="E7" s="23" t="s">
        <v>420</v>
      </c>
      <c r="F7" s="23" t="s">
        <v>427</v>
      </c>
      <c r="G7" s="23" t="s">
        <v>422</v>
      </c>
      <c r="H7" s="24">
        <v>45</v>
      </c>
      <c r="I7" s="28">
        <v>44.650399999999998</v>
      </c>
      <c r="J7" s="16">
        <v>6.7960000000000003</v>
      </c>
      <c r="K7" s="16">
        <v>3.6836000000000002</v>
      </c>
    </row>
    <row r="8" spans="1:11">
      <c r="A8" s="23" t="s">
        <v>400</v>
      </c>
      <c r="B8" s="24">
        <v>11</v>
      </c>
      <c r="C8" s="23" t="s">
        <v>418</v>
      </c>
      <c r="D8" s="23" t="s">
        <v>419</v>
      </c>
      <c r="E8" s="23" t="s">
        <v>420</v>
      </c>
      <c r="F8" s="23" t="s">
        <v>428</v>
      </c>
      <c r="G8" s="23" t="s">
        <v>422</v>
      </c>
      <c r="H8" s="24">
        <v>5</v>
      </c>
      <c r="I8" s="28">
        <v>5.5</v>
      </c>
      <c r="J8" s="16">
        <v>1.238</v>
      </c>
      <c r="K8" s="16">
        <v>0.45369999999999999</v>
      </c>
    </row>
    <row r="9" spans="1:11">
      <c r="A9" s="23" t="s">
        <v>401</v>
      </c>
      <c r="B9" s="24">
        <v>11</v>
      </c>
      <c r="C9" s="23" t="s">
        <v>429</v>
      </c>
      <c r="D9" s="23" t="s">
        <v>419</v>
      </c>
      <c r="E9" s="23" t="s">
        <v>430</v>
      </c>
      <c r="F9" s="23" t="s">
        <v>431</v>
      </c>
      <c r="G9" s="23" t="s">
        <v>422</v>
      </c>
      <c r="H9" s="24">
        <v>55</v>
      </c>
      <c r="I9" s="28">
        <v>403.9162</v>
      </c>
      <c r="J9" s="16">
        <v>0</v>
      </c>
      <c r="K9" s="16">
        <v>0</v>
      </c>
    </row>
    <row r="10" spans="1:11">
      <c r="A10" s="23" t="s">
        <v>401</v>
      </c>
      <c r="B10" s="24">
        <v>11</v>
      </c>
      <c r="C10" s="23" t="s">
        <v>432</v>
      </c>
      <c r="D10" s="23" t="s">
        <v>419</v>
      </c>
      <c r="E10" s="23" t="s">
        <v>430</v>
      </c>
      <c r="F10" s="23" t="s">
        <v>433</v>
      </c>
      <c r="G10" s="23" t="s">
        <v>422</v>
      </c>
      <c r="H10" s="24">
        <v>1318</v>
      </c>
      <c r="I10" s="28">
        <v>12644.918299999999</v>
      </c>
      <c r="J10" s="16">
        <v>0</v>
      </c>
      <c r="K10" s="16">
        <v>0</v>
      </c>
    </row>
    <row r="11" spans="1:11">
      <c r="A11" s="23" t="s">
        <v>401</v>
      </c>
      <c r="B11" s="24">
        <v>11</v>
      </c>
      <c r="C11" s="23" t="s">
        <v>432</v>
      </c>
      <c r="D11" s="23" t="s">
        <v>419</v>
      </c>
      <c r="E11" s="23" t="s">
        <v>430</v>
      </c>
      <c r="F11" s="23" t="s">
        <v>434</v>
      </c>
      <c r="G11" s="23" t="s">
        <v>422</v>
      </c>
      <c r="H11" s="24">
        <v>3</v>
      </c>
      <c r="I11" s="28">
        <v>6.6166</v>
      </c>
      <c r="J11" s="16">
        <v>0</v>
      </c>
      <c r="K11" s="16">
        <v>0</v>
      </c>
    </row>
    <row r="12" spans="1:11">
      <c r="A12" s="23" t="s">
        <v>401</v>
      </c>
      <c r="B12" s="24">
        <v>11</v>
      </c>
      <c r="C12" s="23" t="s">
        <v>432</v>
      </c>
      <c r="D12" s="23" t="s">
        <v>419</v>
      </c>
      <c r="E12" s="23" t="s">
        <v>430</v>
      </c>
      <c r="F12" s="23" t="s">
        <v>435</v>
      </c>
      <c r="G12" s="23" t="s">
        <v>422</v>
      </c>
      <c r="H12" s="24">
        <v>6</v>
      </c>
      <c r="I12" s="28">
        <v>33.033299999999997</v>
      </c>
      <c r="J12" s="16">
        <v>0</v>
      </c>
      <c r="K12" s="16">
        <v>0</v>
      </c>
    </row>
    <row r="13" spans="1:11">
      <c r="A13" s="23" t="s">
        <v>401</v>
      </c>
      <c r="B13" s="24">
        <v>11</v>
      </c>
      <c r="C13" s="23" t="s">
        <v>432</v>
      </c>
      <c r="D13" s="23" t="s">
        <v>419</v>
      </c>
      <c r="E13" s="23" t="s">
        <v>430</v>
      </c>
      <c r="F13" s="23" t="s">
        <v>436</v>
      </c>
      <c r="G13" s="23" t="s">
        <v>422</v>
      </c>
      <c r="H13" s="24">
        <v>13184</v>
      </c>
      <c r="I13" s="28">
        <v>66169.563299999994</v>
      </c>
      <c r="J13" s="16">
        <v>0</v>
      </c>
      <c r="K13" s="16">
        <v>0</v>
      </c>
    </row>
    <row r="14" spans="1:11">
      <c r="A14" s="23" t="s">
        <v>401</v>
      </c>
      <c r="B14" s="24">
        <v>11</v>
      </c>
      <c r="C14" s="23" t="s">
        <v>432</v>
      </c>
      <c r="D14" s="23" t="s">
        <v>419</v>
      </c>
      <c r="E14" s="23" t="s">
        <v>430</v>
      </c>
      <c r="F14" s="23" t="s">
        <v>437</v>
      </c>
      <c r="G14" s="23" t="s">
        <v>422</v>
      </c>
      <c r="H14" s="24">
        <v>10</v>
      </c>
      <c r="I14" s="28">
        <v>12.2834</v>
      </c>
      <c r="J14" s="16">
        <v>0</v>
      </c>
      <c r="K14" s="16">
        <v>0</v>
      </c>
    </row>
    <row r="15" spans="1:11">
      <c r="A15" s="23" t="s">
        <v>401</v>
      </c>
      <c r="B15" s="24">
        <v>11</v>
      </c>
      <c r="C15" s="23" t="s">
        <v>432</v>
      </c>
      <c r="D15" s="23" t="s">
        <v>419</v>
      </c>
      <c r="E15" s="23" t="s">
        <v>430</v>
      </c>
      <c r="F15" s="23" t="s">
        <v>438</v>
      </c>
      <c r="G15" s="23" t="s">
        <v>422</v>
      </c>
      <c r="H15" s="24">
        <v>66</v>
      </c>
      <c r="I15" s="28">
        <v>208.66659999999999</v>
      </c>
      <c r="J15" s="16">
        <v>0</v>
      </c>
      <c r="K15" s="16">
        <v>0</v>
      </c>
    </row>
    <row r="16" spans="1:11">
      <c r="A16" s="23" t="s">
        <v>147</v>
      </c>
      <c r="B16" s="24">
        <v>11</v>
      </c>
      <c r="C16" s="23" t="s">
        <v>439</v>
      </c>
      <c r="D16" s="23" t="s">
        <v>419</v>
      </c>
      <c r="E16" s="23" t="s">
        <v>440</v>
      </c>
      <c r="F16" s="23" t="s">
        <v>441</v>
      </c>
      <c r="G16" s="23" t="s">
        <v>422</v>
      </c>
      <c r="H16" s="24">
        <v>283</v>
      </c>
      <c r="I16" s="28">
        <v>799.41750000000002</v>
      </c>
      <c r="J16" s="16">
        <v>45.314999999999998</v>
      </c>
      <c r="K16" s="16">
        <v>45.314999999999998</v>
      </c>
    </row>
    <row r="17" spans="1:11">
      <c r="A17" s="23" t="s">
        <v>147</v>
      </c>
      <c r="B17" s="24">
        <v>11</v>
      </c>
      <c r="C17" s="23" t="s">
        <v>442</v>
      </c>
      <c r="D17" s="23" t="s">
        <v>419</v>
      </c>
      <c r="E17" s="23" t="s">
        <v>440</v>
      </c>
      <c r="F17" s="23" t="s">
        <v>441</v>
      </c>
      <c r="G17" s="23" t="s">
        <v>422</v>
      </c>
      <c r="H17" s="24">
        <v>3608</v>
      </c>
      <c r="I17" s="28">
        <v>10610.0969</v>
      </c>
      <c r="J17" s="16">
        <v>579.01</v>
      </c>
      <c r="K17" s="16">
        <v>579.01</v>
      </c>
    </row>
    <row r="18" spans="1:11">
      <c r="A18" s="23" t="s">
        <v>148</v>
      </c>
      <c r="B18" s="24">
        <v>11</v>
      </c>
      <c r="C18" s="23" t="s">
        <v>439</v>
      </c>
      <c r="D18" s="23" t="s">
        <v>419</v>
      </c>
      <c r="E18" s="23" t="s">
        <v>440</v>
      </c>
      <c r="F18" s="23" t="s">
        <v>443</v>
      </c>
      <c r="G18" s="23" t="s">
        <v>422</v>
      </c>
      <c r="H18" s="24">
        <v>2</v>
      </c>
      <c r="I18" s="28">
        <v>3.5167000000000002</v>
      </c>
      <c r="J18" s="16">
        <v>0.47699999999999998</v>
      </c>
      <c r="K18" s="16">
        <v>0.47699999999999998</v>
      </c>
    </row>
    <row r="19" spans="1:11">
      <c r="A19" s="23" t="s">
        <v>148</v>
      </c>
      <c r="B19" s="24">
        <v>11</v>
      </c>
      <c r="C19" s="23" t="s">
        <v>439</v>
      </c>
      <c r="D19" s="23" t="s">
        <v>419</v>
      </c>
      <c r="E19" s="23" t="s">
        <v>440</v>
      </c>
      <c r="F19" s="23" t="s">
        <v>444</v>
      </c>
      <c r="G19" s="23" t="s">
        <v>422</v>
      </c>
      <c r="H19" s="24">
        <v>5047</v>
      </c>
      <c r="I19" s="28">
        <v>3618.2118999999998</v>
      </c>
      <c r="J19" s="16">
        <v>798.64300000000003</v>
      </c>
      <c r="K19" s="16">
        <v>798.64300000000003</v>
      </c>
    </row>
    <row r="20" spans="1:11">
      <c r="A20" s="23" t="s">
        <v>148</v>
      </c>
      <c r="B20" s="24">
        <v>11</v>
      </c>
      <c r="C20" s="23" t="s">
        <v>439</v>
      </c>
      <c r="D20" s="23" t="s">
        <v>419</v>
      </c>
      <c r="E20" s="23" t="s">
        <v>440</v>
      </c>
      <c r="F20" s="23" t="s">
        <v>445</v>
      </c>
      <c r="G20" s="23" t="s">
        <v>422</v>
      </c>
      <c r="H20" s="24">
        <v>3</v>
      </c>
      <c r="I20" s="28">
        <v>21.9834</v>
      </c>
      <c r="J20" s="16">
        <v>2.0059999999999998</v>
      </c>
      <c r="K20" s="16">
        <v>2.0059999999999998</v>
      </c>
    </row>
    <row r="21" spans="1:11">
      <c r="A21" s="23" t="s">
        <v>148</v>
      </c>
      <c r="B21" s="24">
        <v>11</v>
      </c>
      <c r="C21" s="23" t="s">
        <v>439</v>
      </c>
      <c r="D21" s="23" t="s">
        <v>419</v>
      </c>
      <c r="E21" s="23" t="s">
        <v>440</v>
      </c>
      <c r="F21" s="23" t="s">
        <v>446</v>
      </c>
      <c r="G21" s="23" t="s">
        <v>422</v>
      </c>
      <c r="H21" s="24">
        <v>4</v>
      </c>
      <c r="I21" s="28">
        <v>4.5332999999999997</v>
      </c>
      <c r="J21" s="16">
        <v>0.76200000000000001</v>
      </c>
      <c r="K21" s="16">
        <v>0.76200000000000001</v>
      </c>
    </row>
    <row r="22" spans="1:11">
      <c r="A22" s="23" t="s">
        <v>148</v>
      </c>
      <c r="B22" s="24">
        <v>11</v>
      </c>
      <c r="C22" s="23" t="s">
        <v>442</v>
      </c>
      <c r="D22" s="23" t="s">
        <v>419</v>
      </c>
      <c r="E22" s="23" t="s">
        <v>440</v>
      </c>
      <c r="F22" s="23" t="s">
        <v>443</v>
      </c>
      <c r="G22" s="23" t="s">
        <v>422</v>
      </c>
      <c r="H22" s="24">
        <v>26</v>
      </c>
      <c r="I22" s="28">
        <v>58.433500000000002</v>
      </c>
      <c r="J22" s="16">
        <v>7.19</v>
      </c>
      <c r="K22" s="16">
        <v>7.19</v>
      </c>
    </row>
    <row r="23" spans="1:11">
      <c r="A23" s="23" t="s">
        <v>148</v>
      </c>
      <c r="B23" s="24">
        <v>11</v>
      </c>
      <c r="C23" s="23" t="s">
        <v>442</v>
      </c>
      <c r="D23" s="23" t="s">
        <v>419</v>
      </c>
      <c r="E23" s="23" t="s">
        <v>440</v>
      </c>
      <c r="F23" s="23" t="s">
        <v>444</v>
      </c>
      <c r="G23" s="23" t="s">
        <v>422</v>
      </c>
      <c r="H23" s="24">
        <v>21442</v>
      </c>
      <c r="I23" s="28">
        <v>76131.0046</v>
      </c>
      <c r="J23" s="16">
        <v>8085.6580000000004</v>
      </c>
      <c r="K23" s="16">
        <v>8085.6580000000004</v>
      </c>
    </row>
    <row r="24" spans="1:11">
      <c r="A24" s="23" t="s">
        <v>148</v>
      </c>
      <c r="B24" s="24">
        <v>11</v>
      </c>
      <c r="C24" s="23" t="s">
        <v>442</v>
      </c>
      <c r="D24" s="23" t="s">
        <v>419</v>
      </c>
      <c r="E24" s="23" t="s">
        <v>440</v>
      </c>
      <c r="F24" s="23" t="s">
        <v>445</v>
      </c>
      <c r="G24" s="23" t="s">
        <v>422</v>
      </c>
      <c r="H24" s="24">
        <v>47</v>
      </c>
      <c r="I24" s="28">
        <v>178.55</v>
      </c>
      <c r="J24" s="16">
        <v>18.626000000000001</v>
      </c>
      <c r="K24" s="16">
        <v>18.626000000000001</v>
      </c>
    </row>
    <row r="25" spans="1:11">
      <c r="A25" s="23" t="s">
        <v>148</v>
      </c>
      <c r="B25" s="24">
        <v>11</v>
      </c>
      <c r="C25" s="23" t="s">
        <v>442</v>
      </c>
      <c r="D25" s="23" t="s">
        <v>419</v>
      </c>
      <c r="E25" s="23" t="s">
        <v>440</v>
      </c>
      <c r="F25" s="23" t="s">
        <v>446</v>
      </c>
      <c r="G25" s="23" t="s">
        <v>422</v>
      </c>
      <c r="H25" s="24">
        <v>203</v>
      </c>
      <c r="I25" s="28">
        <v>592.11659999999995</v>
      </c>
      <c r="J25" s="16">
        <v>66.611000000000004</v>
      </c>
      <c r="K25" s="16">
        <v>66.611000000000004</v>
      </c>
    </row>
    <row r="26" spans="1:11">
      <c r="A26" s="23" t="s">
        <v>402</v>
      </c>
      <c r="B26" s="24">
        <v>11</v>
      </c>
      <c r="C26" s="23" t="s">
        <v>447</v>
      </c>
      <c r="D26" s="23" t="s">
        <v>419</v>
      </c>
      <c r="E26" s="23" t="s">
        <v>448</v>
      </c>
      <c r="F26" s="23" t="s">
        <v>448</v>
      </c>
      <c r="G26" s="23" t="s">
        <v>422</v>
      </c>
      <c r="H26" s="24">
        <v>149</v>
      </c>
      <c r="I26" s="28">
        <v>22.483899999999998</v>
      </c>
      <c r="J26" s="16">
        <v>0</v>
      </c>
      <c r="K26" s="16">
        <v>0</v>
      </c>
    </row>
    <row r="27" spans="1:11">
      <c r="A27" s="23" t="s">
        <v>403</v>
      </c>
      <c r="B27" s="24">
        <v>11</v>
      </c>
      <c r="C27" s="23" t="s">
        <v>449</v>
      </c>
      <c r="D27" s="23" t="s">
        <v>419</v>
      </c>
      <c r="E27" s="23" t="s">
        <v>450</v>
      </c>
      <c r="F27" s="23" t="s">
        <v>157</v>
      </c>
      <c r="G27" s="23" t="s">
        <v>422</v>
      </c>
      <c r="H27" s="24">
        <v>416</v>
      </c>
      <c r="I27" s="28">
        <v>1654.4675</v>
      </c>
      <c r="J27" s="16">
        <v>120.03</v>
      </c>
      <c r="K27" s="16">
        <v>104.2325</v>
      </c>
    </row>
    <row r="28" spans="1:11">
      <c r="A28" s="23" t="s">
        <v>403</v>
      </c>
      <c r="B28" s="24">
        <v>11</v>
      </c>
      <c r="C28" s="23" t="s">
        <v>449</v>
      </c>
      <c r="D28" s="23" t="s">
        <v>419</v>
      </c>
      <c r="E28" s="23" t="s">
        <v>451</v>
      </c>
      <c r="F28" s="23" t="s">
        <v>452</v>
      </c>
      <c r="G28" s="23" t="s">
        <v>422</v>
      </c>
      <c r="H28" s="24">
        <v>595</v>
      </c>
      <c r="I28" s="28">
        <v>1687.4829999999999</v>
      </c>
      <c r="J28" s="16">
        <v>421.25400000000002</v>
      </c>
      <c r="K28" s="16">
        <v>354.37139999999999</v>
      </c>
    </row>
    <row r="29" spans="1:11">
      <c r="A29" s="23" t="s">
        <v>403</v>
      </c>
      <c r="B29" s="24">
        <v>11</v>
      </c>
      <c r="C29" s="23" t="s">
        <v>449</v>
      </c>
      <c r="D29" s="23" t="s">
        <v>419</v>
      </c>
      <c r="E29" s="23" t="s">
        <v>453</v>
      </c>
      <c r="F29" s="23" t="s">
        <v>454</v>
      </c>
      <c r="G29" s="23" t="s">
        <v>422</v>
      </c>
      <c r="H29" s="24">
        <v>280</v>
      </c>
      <c r="I29" s="28">
        <v>1295.3832</v>
      </c>
      <c r="J29" s="16">
        <v>90.396000000000001</v>
      </c>
      <c r="K29" s="16">
        <v>81.609700000000004</v>
      </c>
    </row>
    <row r="30" spans="1:11">
      <c r="A30" s="23" t="s">
        <v>403</v>
      </c>
      <c r="B30" s="24">
        <v>11</v>
      </c>
      <c r="C30" s="23" t="s">
        <v>449</v>
      </c>
      <c r="D30" s="23" t="s">
        <v>419</v>
      </c>
      <c r="E30" s="23" t="s">
        <v>453</v>
      </c>
      <c r="F30" s="23" t="s">
        <v>455</v>
      </c>
      <c r="G30" s="23" t="s">
        <v>422</v>
      </c>
      <c r="H30" s="24">
        <v>341</v>
      </c>
      <c r="I30" s="28">
        <v>2668.433</v>
      </c>
      <c r="J30" s="16">
        <v>200.947</v>
      </c>
      <c r="K30" s="16">
        <v>168.11179999999999</v>
      </c>
    </row>
    <row r="31" spans="1:11">
      <c r="A31" s="23" t="s">
        <v>403</v>
      </c>
      <c r="B31" s="24">
        <v>11</v>
      </c>
      <c r="C31" s="23" t="s">
        <v>449</v>
      </c>
      <c r="D31" s="23" t="s">
        <v>419</v>
      </c>
      <c r="E31" s="23" t="s">
        <v>453</v>
      </c>
      <c r="F31" s="23" t="s">
        <v>240</v>
      </c>
      <c r="G31" s="23" t="s">
        <v>422</v>
      </c>
      <c r="H31" s="24">
        <v>21</v>
      </c>
      <c r="I31" s="28">
        <v>124.5668</v>
      </c>
      <c r="J31" s="16">
        <v>9.4410000000000007</v>
      </c>
      <c r="K31" s="16">
        <v>7.8478000000000003</v>
      </c>
    </row>
    <row r="32" spans="1:11">
      <c r="A32" s="23" t="s">
        <v>403</v>
      </c>
      <c r="B32" s="24">
        <v>11</v>
      </c>
      <c r="C32" s="23" t="s">
        <v>449</v>
      </c>
      <c r="D32" s="23" t="s">
        <v>419</v>
      </c>
      <c r="E32" s="23" t="s">
        <v>453</v>
      </c>
      <c r="F32" s="23" t="s">
        <v>456</v>
      </c>
      <c r="G32" s="23" t="s">
        <v>422</v>
      </c>
      <c r="H32" s="24">
        <v>469</v>
      </c>
      <c r="I32" s="28">
        <v>2146.2660999999998</v>
      </c>
      <c r="J32" s="16">
        <v>161.327</v>
      </c>
      <c r="K32" s="16">
        <v>135.21610000000001</v>
      </c>
    </row>
    <row r="33" spans="1:11">
      <c r="A33" s="23" t="s">
        <v>403</v>
      </c>
      <c r="B33" s="24">
        <v>11</v>
      </c>
      <c r="C33" s="23" t="s">
        <v>449</v>
      </c>
      <c r="D33" s="23" t="s">
        <v>419</v>
      </c>
      <c r="E33" s="23" t="s">
        <v>457</v>
      </c>
      <c r="F33" s="23" t="s">
        <v>458</v>
      </c>
      <c r="G33" s="23" t="s">
        <v>422</v>
      </c>
      <c r="H33" s="24">
        <v>126</v>
      </c>
      <c r="I33" s="28">
        <v>597.23360000000002</v>
      </c>
      <c r="J33" s="16">
        <v>152.19</v>
      </c>
      <c r="K33" s="16">
        <v>125.419</v>
      </c>
    </row>
    <row r="34" spans="1:11">
      <c r="A34" s="23" t="s">
        <v>403</v>
      </c>
      <c r="B34" s="24">
        <v>11</v>
      </c>
      <c r="C34" s="23" t="s">
        <v>449</v>
      </c>
      <c r="D34" s="23" t="s">
        <v>419</v>
      </c>
      <c r="E34" s="23" t="s">
        <v>457</v>
      </c>
      <c r="F34" s="23" t="s">
        <v>459</v>
      </c>
      <c r="G34" s="23" t="s">
        <v>422</v>
      </c>
      <c r="H34" s="24">
        <v>354</v>
      </c>
      <c r="I34" s="28">
        <v>1428.3661</v>
      </c>
      <c r="J34" s="16">
        <v>348.87</v>
      </c>
      <c r="K34" s="16">
        <v>299.95699999999999</v>
      </c>
    </row>
    <row r="35" spans="1:11">
      <c r="A35" s="23" t="s">
        <v>403</v>
      </c>
      <c r="B35" s="24">
        <v>11</v>
      </c>
      <c r="C35" s="23" t="s">
        <v>449</v>
      </c>
      <c r="D35" s="23" t="s">
        <v>419</v>
      </c>
      <c r="E35" s="23" t="s">
        <v>457</v>
      </c>
      <c r="F35" s="23" t="s">
        <v>460</v>
      </c>
      <c r="G35" s="23" t="s">
        <v>422</v>
      </c>
      <c r="H35" s="24">
        <v>42</v>
      </c>
      <c r="I35" s="28">
        <v>335.00020000000001</v>
      </c>
      <c r="J35" s="16">
        <v>86.894999999999996</v>
      </c>
      <c r="K35" s="16">
        <v>70.349999999999994</v>
      </c>
    </row>
    <row r="36" spans="1:11">
      <c r="A36" s="23" t="s">
        <v>403</v>
      </c>
      <c r="B36" s="24">
        <v>11</v>
      </c>
      <c r="C36" s="23" t="s">
        <v>449</v>
      </c>
      <c r="D36" s="23" t="s">
        <v>419</v>
      </c>
      <c r="E36" s="23" t="s">
        <v>457</v>
      </c>
      <c r="F36" s="23" t="s">
        <v>461</v>
      </c>
      <c r="G36" s="23" t="s">
        <v>422</v>
      </c>
      <c r="H36" s="24">
        <v>182</v>
      </c>
      <c r="I36" s="28">
        <v>599.33389999999997</v>
      </c>
      <c r="J36" s="16">
        <v>150.66</v>
      </c>
      <c r="K36" s="16">
        <v>125.86</v>
      </c>
    </row>
    <row r="37" spans="1:11">
      <c r="A37" s="23" t="s">
        <v>403</v>
      </c>
      <c r="B37" s="24">
        <v>11</v>
      </c>
      <c r="C37" s="23" t="s">
        <v>449</v>
      </c>
      <c r="D37" s="23" t="s">
        <v>419</v>
      </c>
      <c r="E37" s="23" t="s">
        <v>462</v>
      </c>
      <c r="F37" s="23" t="s">
        <v>463</v>
      </c>
      <c r="G37" s="23" t="s">
        <v>422</v>
      </c>
      <c r="H37" s="24">
        <v>5</v>
      </c>
      <c r="I37" s="28">
        <v>67.366600000000005</v>
      </c>
      <c r="J37" s="16">
        <v>5.7910000000000004</v>
      </c>
      <c r="K37" s="16">
        <v>4.2441000000000004</v>
      </c>
    </row>
    <row r="38" spans="1:11">
      <c r="A38" s="23" t="s">
        <v>403</v>
      </c>
      <c r="B38" s="24">
        <v>11</v>
      </c>
      <c r="C38" s="23" t="s">
        <v>449</v>
      </c>
      <c r="D38" s="23" t="s">
        <v>419</v>
      </c>
      <c r="E38" s="23" t="s">
        <v>462</v>
      </c>
      <c r="F38" s="23" t="s">
        <v>163</v>
      </c>
      <c r="G38" s="23" t="s">
        <v>422</v>
      </c>
      <c r="H38" s="24">
        <v>453</v>
      </c>
      <c r="I38" s="28">
        <v>955.01729999999998</v>
      </c>
      <c r="J38" s="16">
        <v>69.652000000000001</v>
      </c>
      <c r="K38" s="16">
        <v>60.166699999999999</v>
      </c>
    </row>
    <row r="39" spans="1:11">
      <c r="A39" s="23" t="s">
        <v>403</v>
      </c>
      <c r="B39" s="24">
        <v>11</v>
      </c>
      <c r="C39" s="23" t="s">
        <v>449</v>
      </c>
      <c r="D39" s="23" t="s">
        <v>419</v>
      </c>
      <c r="E39" s="23" t="s">
        <v>462</v>
      </c>
      <c r="F39" s="23" t="s">
        <v>243</v>
      </c>
      <c r="G39" s="23" t="s">
        <v>422</v>
      </c>
      <c r="H39" s="24">
        <v>14</v>
      </c>
      <c r="I39" s="28">
        <v>97.75</v>
      </c>
      <c r="J39" s="16">
        <v>7.2389999999999999</v>
      </c>
      <c r="K39" s="16">
        <v>6.1582999999999997</v>
      </c>
    </row>
    <row r="40" spans="1:11">
      <c r="A40" s="23" t="s">
        <v>403</v>
      </c>
      <c r="B40" s="24">
        <v>11</v>
      </c>
      <c r="C40" s="23" t="s">
        <v>449</v>
      </c>
      <c r="D40" s="23" t="s">
        <v>419</v>
      </c>
      <c r="E40" s="23" t="s">
        <v>462</v>
      </c>
      <c r="F40" s="23" t="s">
        <v>464</v>
      </c>
      <c r="G40" s="23" t="s">
        <v>422</v>
      </c>
      <c r="H40" s="24">
        <v>3</v>
      </c>
      <c r="I40" s="28">
        <v>45.083399999999997</v>
      </c>
      <c r="J40" s="16">
        <v>3.798</v>
      </c>
      <c r="K40" s="16">
        <v>2.8403</v>
      </c>
    </row>
    <row r="41" spans="1:11">
      <c r="A41" s="23" t="s">
        <v>403</v>
      </c>
      <c r="B41" s="24">
        <v>11</v>
      </c>
      <c r="C41" s="23" t="s">
        <v>449</v>
      </c>
      <c r="D41" s="23" t="s">
        <v>419</v>
      </c>
      <c r="E41" s="23" t="s">
        <v>462</v>
      </c>
      <c r="F41" s="23" t="s">
        <v>465</v>
      </c>
      <c r="G41" s="23" t="s">
        <v>422</v>
      </c>
      <c r="H41" s="24">
        <v>18</v>
      </c>
      <c r="I41" s="28">
        <v>68.633300000000006</v>
      </c>
      <c r="J41" s="16">
        <v>5.0190000000000001</v>
      </c>
      <c r="K41" s="16">
        <v>4.3239000000000001</v>
      </c>
    </row>
    <row r="42" spans="1:11">
      <c r="A42" s="23" t="s">
        <v>403</v>
      </c>
      <c r="B42" s="24">
        <v>11</v>
      </c>
      <c r="C42" s="23" t="s">
        <v>449</v>
      </c>
      <c r="D42" s="23" t="s">
        <v>419</v>
      </c>
      <c r="E42" s="23" t="s">
        <v>462</v>
      </c>
      <c r="F42" s="23" t="s">
        <v>181</v>
      </c>
      <c r="G42" s="23" t="s">
        <v>422</v>
      </c>
      <c r="H42" s="24">
        <v>141</v>
      </c>
      <c r="I42" s="28">
        <v>146.25040000000001</v>
      </c>
      <c r="J42" s="16">
        <v>9.7370000000000001</v>
      </c>
      <c r="K42" s="16">
        <v>9.2139000000000006</v>
      </c>
    </row>
    <row r="43" spans="1:11">
      <c r="A43" s="23" t="s">
        <v>403</v>
      </c>
      <c r="B43" s="24">
        <v>11</v>
      </c>
      <c r="C43" s="23" t="s">
        <v>449</v>
      </c>
      <c r="D43" s="23" t="s">
        <v>419</v>
      </c>
      <c r="E43" s="23" t="s">
        <v>462</v>
      </c>
      <c r="F43" s="23" t="s">
        <v>466</v>
      </c>
      <c r="G43" s="23" t="s">
        <v>422</v>
      </c>
      <c r="H43" s="24">
        <v>114</v>
      </c>
      <c r="I43" s="28">
        <v>1263.7999</v>
      </c>
      <c r="J43" s="16">
        <v>104.26900000000001</v>
      </c>
      <c r="K43" s="16">
        <v>79.619699999999995</v>
      </c>
    </row>
    <row r="44" spans="1:11">
      <c r="A44" s="23" t="s">
        <v>403</v>
      </c>
      <c r="B44" s="24">
        <v>11</v>
      </c>
      <c r="C44" s="23" t="s">
        <v>449</v>
      </c>
      <c r="D44" s="23" t="s">
        <v>419</v>
      </c>
      <c r="E44" s="23" t="s">
        <v>462</v>
      </c>
      <c r="F44" s="23" t="s">
        <v>467</v>
      </c>
      <c r="G44" s="23" t="s">
        <v>422</v>
      </c>
      <c r="H44" s="24">
        <v>90</v>
      </c>
      <c r="I44" s="28">
        <v>671.85040000000004</v>
      </c>
      <c r="J44" s="16">
        <v>52.323</v>
      </c>
      <c r="K44" s="16">
        <v>42.326999999999998</v>
      </c>
    </row>
    <row r="45" spans="1:11">
      <c r="A45" s="23" t="s">
        <v>403</v>
      </c>
      <c r="B45" s="24">
        <v>11</v>
      </c>
      <c r="C45" s="23" t="s">
        <v>449</v>
      </c>
      <c r="D45" s="23" t="s">
        <v>419</v>
      </c>
      <c r="E45" s="23" t="s">
        <v>462</v>
      </c>
      <c r="F45" s="23" t="s">
        <v>468</v>
      </c>
      <c r="G45" s="23" t="s">
        <v>422</v>
      </c>
      <c r="H45" s="24">
        <v>13</v>
      </c>
      <c r="I45" s="28">
        <v>139.04990000000001</v>
      </c>
      <c r="J45" s="16">
        <v>9.0589999999999993</v>
      </c>
      <c r="K45" s="16">
        <v>8.7600999999999996</v>
      </c>
    </row>
    <row r="46" spans="1:11">
      <c r="A46" s="23" t="s">
        <v>403</v>
      </c>
      <c r="B46" s="24">
        <v>11</v>
      </c>
      <c r="C46" s="23" t="s">
        <v>449</v>
      </c>
      <c r="D46" s="23" t="s">
        <v>419</v>
      </c>
      <c r="E46" s="23" t="s">
        <v>469</v>
      </c>
      <c r="F46" s="23" t="s">
        <v>470</v>
      </c>
      <c r="G46" s="23" t="s">
        <v>422</v>
      </c>
      <c r="H46" s="24">
        <v>30</v>
      </c>
      <c r="I46" s="28">
        <v>215.78319999999999</v>
      </c>
      <c r="J46" s="16">
        <v>51.982999999999997</v>
      </c>
      <c r="K46" s="16">
        <v>45.314500000000002</v>
      </c>
    </row>
    <row r="47" spans="1:11">
      <c r="A47" s="23" t="s">
        <v>403</v>
      </c>
      <c r="B47" s="24">
        <v>11</v>
      </c>
      <c r="C47" s="23" t="s">
        <v>449</v>
      </c>
      <c r="D47" s="23" t="s">
        <v>419</v>
      </c>
      <c r="E47" s="23" t="s">
        <v>469</v>
      </c>
      <c r="F47" s="23" t="s">
        <v>471</v>
      </c>
      <c r="G47" s="23" t="s">
        <v>422</v>
      </c>
      <c r="H47" s="24">
        <v>27</v>
      </c>
      <c r="I47" s="28">
        <v>151.35</v>
      </c>
      <c r="J47" s="16">
        <v>36.677999999999997</v>
      </c>
      <c r="K47" s="16">
        <v>31.7835</v>
      </c>
    </row>
    <row r="48" spans="1:11">
      <c r="A48" s="23" t="s">
        <v>403</v>
      </c>
      <c r="B48" s="24">
        <v>11</v>
      </c>
      <c r="C48" s="23" t="s">
        <v>449</v>
      </c>
      <c r="D48" s="23" t="s">
        <v>419</v>
      </c>
      <c r="E48" s="23" t="s">
        <v>469</v>
      </c>
      <c r="F48" s="23" t="s">
        <v>472</v>
      </c>
      <c r="G48" s="23" t="s">
        <v>422</v>
      </c>
      <c r="H48" s="24">
        <v>23</v>
      </c>
      <c r="I48" s="28">
        <v>247.73320000000001</v>
      </c>
      <c r="J48" s="16">
        <v>59.44</v>
      </c>
      <c r="K48" s="16">
        <v>52.024000000000001</v>
      </c>
    </row>
    <row r="49" spans="1:11">
      <c r="A49" s="23" t="s">
        <v>403</v>
      </c>
      <c r="B49" s="24">
        <v>11</v>
      </c>
      <c r="C49" s="23" t="s">
        <v>449</v>
      </c>
      <c r="D49" s="23" t="s">
        <v>419</v>
      </c>
      <c r="E49" s="23" t="s">
        <v>469</v>
      </c>
      <c r="F49" s="23" t="s">
        <v>473</v>
      </c>
      <c r="G49" s="23" t="s">
        <v>422</v>
      </c>
      <c r="H49" s="24">
        <v>3</v>
      </c>
      <c r="I49" s="28">
        <v>10.833399999999999</v>
      </c>
      <c r="J49" s="16">
        <v>3.105</v>
      </c>
      <c r="K49" s="16">
        <v>2.2749999999999999</v>
      </c>
    </row>
    <row r="50" spans="1:11">
      <c r="A50" s="23" t="s">
        <v>403</v>
      </c>
      <c r="B50" s="24">
        <v>11</v>
      </c>
      <c r="C50" s="23" t="s">
        <v>449</v>
      </c>
      <c r="D50" s="23" t="s">
        <v>419</v>
      </c>
      <c r="E50" s="23" t="s">
        <v>469</v>
      </c>
      <c r="F50" s="23" t="s">
        <v>474</v>
      </c>
      <c r="G50" s="23" t="s">
        <v>422</v>
      </c>
      <c r="H50" s="24">
        <v>4</v>
      </c>
      <c r="I50" s="28">
        <v>49.55</v>
      </c>
      <c r="J50" s="16">
        <v>10.557</v>
      </c>
      <c r="K50" s="16">
        <v>10.4055</v>
      </c>
    </row>
    <row r="51" spans="1:11">
      <c r="A51" s="23" t="s">
        <v>403</v>
      </c>
      <c r="B51" s="24">
        <v>11</v>
      </c>
      <c r="C51" s="23" t="s">
        <v>449</v>
      </c>
      <c r="D51" s="23" t="s">
        <v>419</v>
      </c>
      <c r="E51" s="23" t="s">
        <v>469</v>
      </c>
      <c r="F51" s="23" t="s">
        <v>475</v>
      </c>
      <c r="G51" s="23" t="s">
        <v>422</v>
      </c>
      <c r="H51" s="24">
        <v>35</v>
      </c>
      <c r="I51" s="28">
        <v>177.9666</v>
      </c>
      <c r="J51" s="16">
        <v>46.613999999999997</v>
      </c>
      <c r="K51" s="16">
        <v>37.372999999999998</v>
      </c>
    </row>
    <row r="52" spans="1:11">
      <c r="A52" s="23" t="s">
        <v>403</v>
      </c>
      <c r="B52" s="24">
        <v>11</v>
      </c>
      <c r="C52" s="23" t="s">
        <v>449</v>
      </c>
      <c r="D52" s="23" t="s">
        <v>419</v>
      </c>
      <c r="E52" s="23" t="s">
        <v>469</v>
      </c>
      <c r="F52" s="23" t="s">
        <v>476</v>
      </c>
      <c r="G52" s="23" t="s">
        <v>422</v>
      </c>
      <c r="H52" s="24">
        <v>95</v>
      </c>
      <c r="I52" s="28">
        <v>537.69979999999998</v>
      </c>
      <c r="J52" s="16">
        <v>144.80000000000001</v>
      </c>
      <c r="K52" s="16">
        <v>112.917</v>
      </c>
    </row>
    <row r="53" spans="1:11">
      <c r="A53" s="23" t="s">
        <v>403</v>
      </c>
      <c r="B53" s="24">
        <v>11</v>
      </c>
      <c r="C53" s="23" t="s">
        <v>449</v>
      </c>
      <c r="D53" s="23" t="s">
        <v>419</v>
      </c>
      <c r="E53" s="23" t="s">
        <v>469</v>
      </c>
      <c r="F53" s="23" t="s">
        <v>477</v>
      </c>
      <c r="G53" s="23" t="s">
        <v>422</v>
      </c>
      <c r="H53" s="24">
        <v>90</v>
      </c>
      <c r="I53" s="28">
        <v>657.65009999999995</v>
      </c>
      <c r="J53" s="16">
        <v>165.71700000000001</v>
      </c>
      <c r="K53" s="16">
        <v>138.10650000000001</v>
      </c>
    </row>
    <row r="54" spans="1:11">
      <c r="A54" s="23" t="s">
        <v>403</v>
      </c>
      <c r="B54" s="24">
        <v>11</v>
      </c>
      <c r="C54" s="23" t="s">
        <v>449</v>
      </c>
      <c r="D54" s="23" t="s">
        <v>419</v>
      </c>
      <c r="E54" s="23" t="s">
        <v>469</v>
      </c>
      <c r="F54" s="23" t="s">
        <v>478</v>
      </c>
      <c r="G54" s="23" t="s">
        <v>422</v>
      </c>
      <c r="H54" s="24">
        <v>20</v>
      </c>
      <c r="I54" s="28">
        <v>194.4502</v>
      </c>
      <c r="J54" s="16">
        <v>52.655999999999999</v>
      </c>
      <c r="K54" s="16">
        <v>40.834499999999998</v>
      </c>
    </row>
    <row r="55" spans="1:11">
      <c r="A55" s="23" t="s">
        <v>403</v>
      </c>
      <c r="B55" s="24">
        <v>11</v>
      </c>
      <c r="C55" s="23" t="s">
        <v>449</v>
      </c>
      <c r="D55" s="23" t="s">
        <v>419</v>
      </c>
      <c r="E55" s="23" t="s">
        <v>479</v>
      </c>
      <c r="F55" s="23" t="s">
        <v>480</v>
      </c>
      <c r="G55" s="23" t="s">
        <v>422</v>
      </c>
      <c r="H55" s="24">
        <v>161</v>
      </c>
      <c r="I55" s="28">
        <v>1054.1335999999999</v>
      </c>
      <c r="J55" s="16">
        <v>80.400999999999996</v>
      </c>
      <c r="K55" s="16">
        <v>66.411100000000005</v>
      </c>
    </row>
    <row r="56" spans="1:11">
      <c r="A56" s="23" t="s">
        <v>403</v>
      </c>
      <c r="B56" s="24">
        <v>11</v>
      </c>
      <c r="C56" s="23" t="s">
        <v>449</v>
      </c>
      <c r="D56" s="23" t="s">
        <v>419</v>
      </c>
      <c r="E56" s="23" t="s">
        <v>481</v>
      </c>
      <c r="F56" s="23" t="s">
        <v>482</v>
      </c>
      <c r="G56" s="23" t="s">
        <v>422</v>
      </c>
      <c r="H56" s="24">
        <v>152</v>
      </c>
      <c r="I56" s="28">
        <v>648.58349999999996</v>
      </c>
      <c r="J56" s="16">
        <v>158.273</v>
      </c>
      <c r="K56" s="16">
        <v>136.20249999999999</v>
      </c>
    </row>
    <row r="57" spans="1:11">
      <c r="A57" s="23" t="s">
        <v>403</v>
      </c>
      <c r="B57" s="24">
        <v>11</v>
      </c>
      <c r="C57" s="23" t="s">
        <v>449</v>
      </c>
      <c r="D57" s="23" t="s">
        <v>419</v>
      </c>
      <c r="E57" s="23" t="s">
        <v>483</v>
      </c>
      <c r="F57" s="23" t="s">
        <v>484</v>
      </c>
      <c r="G57" s="23" t="s">
        <v>422</v>
      </c>
      <c r="H57" s="24">
        <v>9</v>
      </c>
      <c r="I57" s="28">
        <v>27.3</v>
      </c>
      <c r="J57" s="16">
        <v>6.8540000000000001</v>
      </c>
      <c r="K57" s="16">
        <v>5.7329999999999997</v>
      </c>
    </row>
    <row r="58" spans="1:11">
      <c r="A58" s="23" t="s">
        <v>403</v>
      </c>
      <c r="B58" s="24">
        <v>11</v>
      </c>
      <c r="C58" s="23" t="s">
        <v>449</v>
      </c>
      <c r="D58" s="23" t="s">
        <v>419</v>
      </c>
      <c r="E58" s="23" t="s">
        <v>485</v>
      </c>
      <c r="F58" s="23" t="s">
        <v>312</v>
      </c>
      <c r="G58" s="23" t="s">
        <v>422</v>
      </c>
      <c r="H58" s="24">
        <v>5</v>
      </c>
      <c r="I58" s="28">
        <v>24.866800000000001</v>
      </c>
      <c r="J58" s="16">
        <v>6.649</v>
      </c>
      <c r="K58" s="16">
        <v>5.2220000000000004</v>
      </c>
    </row>
    <row r="59" spans="1:11">
      <c r="A59" s="23" t="s">
        <v>403</v>
      </c>
      <c r="B59" s="24">
        <v>11</v>
      </c>
      <c r="C59" s="23" t="s">
        <v>449</v>
      </c>
      <c r="D59" s="23" t="s">
        <v>419</v>
      </c>
      <c r="E59" s="23" t="s">
        <v>485</v>
      </c>
      <c r="F59" s="23" t="s">
        <v>486</v>
      </c>
      <c r="G59" s="23" t="s">
        <v>422</v>
      </c>
      <c r="H59" s="24">
        <v>4</v>
      </c>
      <c r="I59" s="28">
        <v>8.2833000000000006</v>
      </c>
      <c r="J59" s="16">
        <v>2.4849999999999999</v>
      </c>
      <c r="K59" s="16">
        <v>1.7395</v>
      </c>
    </row>
    <row r="60" spans="1:11">
      <c r="A60" s="23" t="s">
        <v>403</v>
      </c>
      <c r="B60" s="24">
        <v>11</v>
      </c>
      <c r="C60" s="23" t="s">
        <v>449</v>
      </c>
      <c r="D60" s="23" t="s">
        <v>419</v>
      </c>
      <c r="E60" s="23" t="s">
        <v>485</v>
      </c>
      <c r="F60" s="23" t="s">
        <v>487</v>
      </c>
      <c r="G60" s="23" t="s">
        <v>422</v>
      </c>
      <c r="H60" s="24">
        <v>5</v>
      </c>
      <c r="I60" s="28">
        <v>14.183299999999999</v>
      </c>
      <c r="J60" s="16">
        <v>3.7120000000000002</v>
      </c>
      <c r="K60" s="16">
        <v>2.9784999999999999</v>
      </c>
    </row>
    <row r="61" spans="1:11">
      <c r="A61" s="23" t="s">
        <v>403</v>
      </c>
      <c r="B61" s="24">
        <v>11</v>
      </c>
      <c r="C61" s="23" t="s">
        <v>449</v>
      </c>
      <c r="D61" s="23" t="s">
        <v>419</v>
      </c>
      <c r="E61" s="23" t="s">
        <v>485</v>
      </c>
      <c r="F61" s="23" t="s">
        <v>279</v>
      </c>
      <c r="G61" s="23" t="s">
        <v>422</v>
      </c>
      <c r="H61" s="24">
        <v>10</v>
      </c>
      <c r="I61" s="28">
        <v>126.2668</v>
      </c>
      <c r="J61" s="16">
        <v>32.134</v>
      </c>
      <c r="K61" s="16">
        <v>26.515999999999998</v>
      </c>
    </row>
    <row r="62" spans="1:11">
      <c r="A62" s="23" t="s">
        <v>403</v>
      </c>
      <c r="B62" s="24">
        <v>11</v>
      </c>
      <c r="C62" s="23" t="s">
        <v>449</v>
      </c>
      <c r="D62" s="23" t="s">
        <v>419</v>
      </c>
      <c r="E62" s="23" t="s">
        <v>488</v>
      </c>
      <c r="F62" s="23" t="s">
        <v>489</v>
      </c>
      <c r="G62" s="23" t="s">
        <v>422</v>
      </c>
      <c r="H62" s="24">
        <v>4</v>
      </c>
      <c r="I62" s="28">
        <v>39.183399999999999</v>
      </c>
      <c r="J62" s="16">
        <v>8.23</v>
      </c>
      <c r="K62" s="16">
        <v>8.2285000000000004</v>
      </c>
    </row>
    <row r="63" spans="1:11">
      <c r="A63" s="23" t="s">
        <v>403</v>
      </c>
      <c r="B63" s="24">
        <v>11</v>
      </c>
      <c r="C63" s="23" t="s">
        <v>449</v>
      </c>
      <c r="D63" s="23" t="s">
        <v>419</v>
      </c>
      <c r="E63" s="23" t="s">
        <v>488</v>
      </c>
      <c r="F63" s="23" t="s">
        <v>490</v>
      </c>
      <c r="G63" s="23" t="s">
        <v>422</v>
      </c>
      <c r="H63" s="24">
        <v>142</v>
      </c>
      <c r="I63" s="28">
        <v>1604.15</v>
      </c>
      <c r="J63" s="16">
        <v>372.70600000000002</v>
      </c>
      <c r="K63" s="16">
        <v>336.87150000000003</v>
      </c>
    </row>
    <row r="64" spans="1:11">
      <c r="A64" s="23" t="s">
        <v>403</v>
      </c>
      <c r="B64" s="24">
        <v>11</v>
      </c>
      <c r="C64" s="23" t="s">
        <v>449</v>
      </c>
      <c r="D64" s="23" t="s">
        <v>419</v>
      </c>
      <c r="E64" s="23" t="s">
        <v>488</v>
      </c>
      <c r="F64" s="23" t="s">
        <v>491</v>
      </c>
      <c r="G64" s="23" t="s">
        <v>422</v>
      </c>
      <c r="H64" s="24">
        <v>24</v>
      </c>
      <c r="I64" s="28">
        <v>16.2499</v>
      </c>
      <c r="J64" s="16">
        <v>4.298</v>
      </c>
      <c r="K64" s="16">
        <v>3.4125000000000001</v>
      </c>
    </row>
    <row r="65" spans="1:11">
      <c r="A65" s="23" t="s">
        <v>403</v>
      </c>
      <c r="B65" s="24">
        <v>11</v>
      </c>
      <c r="C65" s="23" t="s">
        <v>449</v>
      </c>
      <c r="D65" s="23" t="s">
        <v>419</v>
      </c>
      <c r="E65" s="23" t="s">
        <v>488</v>
      </c>
      <c r="F65" s="23" t="s">
        <v>492</v>
      </c>
      <c r="G65" s="23" t="s">
        <v>422</v>
      </c>
      <c r="H65" s="24">
        <v>9</v>
      </c>
      <c r="I65" s="28">
        <v>24.583300000000001</v>
      </c>
      <c r="J65" s="16">
        <v>5.2</v>
      </c>
      <c r="K65" s="16">
        <v>5.1624999999999996</v>
      </c>
    </row>
    <row r="66" spans="1:11">
      <c r="A66" s="23" t="s">
        <v>403</v>
      </c>
      <c r="B66" s="24">
        <v>11</v>
      </c>
      <c r="C66" s="23" t="s">
        <v>449</v>
      </c>
      <c r="D66" s="23" t="s">
        <v>419</v>
      </c>
      <c r="E66" s="23" t="s">
        <v>493</v>
      </c>
      <c r="F66" s="23" t="s">
        <v>494</v>
      </c>
      <c r="G66" s="23" t="s">
        <v>422</v>
      </c>
      <c r="H66" s="24">
        <v>3</v>
      </c>
      <c r="I66" s="28">
        <v>0.65010000000000001</v>
      </c>
      <c r="J66" s="16">
        <v>0.13700000000000001</v>
      </c>
      <c r="K66" s="16">
        <v>0.13650000000000001</v>
      </c>
    </row>
    <row r="67" spans="1:11">
      <c r="A67" s="23" t="s">
        <v>403</v>
      </c>
      <c r="B67" s="24">
        <v>11</v>
      </c>
      <c r="C67" s="23" t="s">
        <v>449</v>
      </c>
      <c r="D67" s="23" t="s">
        <v>419</v>
      </c>
      <c r="E67" s="23" t="s">
        <v>493</v>
      </c>
      <c r="F67" s="23" t="s">
        <v>495</v>
      </c>
      <c r="G67" s="23" t="s">
        <v>422</v>
      </c>
      <c r="H67" s="24">
        <v>1</v>
      </c>
      <c r="I67" s="28">
        <v>10.183299999999999</v>
      </c>
      <c r="J67" s="16">
        <v>2.1389999999999998</v>
      </c>
      <c r="K67" s="16">
        <v>2.1385000000000001</v>
      </c>
    </row>
    <row r="68" spans="1:11">
      <c r="A68" s="23" t="s">
        <v>403</v>
      </c>
      <c r="B68" s="24">
        <v>11</v>
      </c>
      <c r="C68" s="23" t="s">
        <v>449</v>
      </c>
      <c r="D68" s="23" t="s">
        <v>419</v>
      </c>
      <c r="E68" s="23" t="s">
        <v>493</v>
      </c>
      <c r="F68" s="23" t="s">
        <v>496</v>
      </c>
      <c r="G68" s="23" t="s">
        <v>422</v>
      </c>
      <c r="H68" s="24">
        <v>13</v>
      </c>
      <c r="I68" s="28">
        <v>3.0832999999999999</v>
      </c>
      <c r="J68" s="16">
        <v>0.88900000000000001</v>
      </c>
      <c r="K68" s="16">
        <v>0.64749999999999996</v>
      </c>
    </row>
    <row r="69" spans="1:11">
      <c r="A69" s="23" t="s">
        <v>403</v>
      </c>
      <c r="B69" s="24">
        <v>11</v>
      </c>
      <c r="C69" s="23" t="s">
        <v>449</v>
      </c>
      <c r="D69" s="23" t="s">
        <v>419</v>
      </c>
      <c r="E69" s="23" t="s">
        <v>493</v>
      </c>
      <c r="F69" s="23" t="s">
        <v>497</v>
      </c>
      <c r="G69" s="23" t="s">
        <v>422</v>
      </c>
      <c r="H69" s="24">
        <v>2</v>
      </c>
      <c r="I69" s="28">
        <v>2.1833999999999998</v>
      </c>
      <c r="J69" s="16">
        <v>0.65500000000000003</v>
      </c>
      <c r="K69" s="16">
        <v>0.45850000000000002</v>
      </c>
    </row>
    <row r="70" spans="1:11">
      <c r="A70" s="23" t="s">
        <v>403</v>
      </c>
      <c r="B70" s="24">
        <v>11</v>
      </c>
      <c r="C70" s="23" t="s">
        <v>449</v>
      </c>
      <c r="D70" s="23" t="s">
        <v>419</v>
      </c>
      <c r="E70" s="23" t="s">
        <v>493</v>
      </c>
      <c r="F70" s="23" t="s">
        <v>498</v>
      </c>
      <c r="G70" s="23" t="s">
        <v>422</v>
      </c>
      <c r="H70" s="24">
        <v>3</v>
      </c>
      <c r="I70" s="28">
        <v>10.283300000000001</v>
      </c>
      <c r="J70" s="16">
        <v>3.085</v>
      </c>
      <c r="K70" s="16">
        <v>2.1595</v>
      </c>
    </row>
    <row r="71" spans="1:11">
      <c r="A71" s="23" t="s">
        <v>403</v>
      </c>
      <c r="B71" s="24">
        <v>11</v>
      </c>
      <c r="C71" s="23" t="s">
        <v>449</v>
      </c>
      <c r="D71" s="23" t="s">
        <v>419</v>
      </c>
      <c r="E71" s="23" t="s">
        <v>493</v>
      </c>
      <c r="F71" s="23" t="s">
        <v>499</v>
      </c>
      <c r="G71" s="23" t="s">
        <v>422</v>
      </c>
      <c r="H71" s="24">
        <v>6</v>
      </c>
      <c r="I71" s="28">
        <v>21.583300000000001</v>
      </c>
      <c r="J71" s="16">
        <v>4.5890000000000004</v>
      </c>
      <c r="K71" s="16">
        <v>4.5324999999999998</v>
      </c>
    </row>
    <row r="72" spans="1:11">
      <c r="A72" s="23" t="s">
        <v>403</v>
      </c>
      <c r="B72" s="24">
        <v>11</v>
      </c>
      <c r="C72" s="23" t="s">
        <v>449</v>
      </c>
      <c r="D72" s="23" t="s">
        <v>419</v>
      </c>
      <c r="E72" s="23" t="s">
        <v>493</v>
      </c>
      <c r="F72" s="23" t="s">
        <v>500</v>
      </c>
      <c r="G72" s="23" t="s">
        <v>422</v>
      </c>
      <c r="H72" s="24">
        <v>1</v>
      </c>
      <c r="I72" s="28">
        <v>3.1166999999999998</v>
      </c>
      <c r="J72" s="16">
        <v>0.65500000000000003</v>
      </c>
      <c r="K72" s="16">
        <v>0.65449999999999997</v>
      </c>
    </row>
    <row r="73" spans="1:11">
      <c r="A73" s="23" t="s">
        <v>403</v>
      </c>
      <c r="B73" s="24">
        <v>11</v>
      </c>
      <c r="C73" s="23" t="s">
        <v>449</v>
      </c>
      <c r="D73" s="23" t="s">
        <v>419</v>
      </c>
      <c r="E73" s="23" t="s">
        <v>501</v>
      </c>
      <c r="F73" s="23" t="s">
        <v>502</v>
      </c>
      <c r="G73" s="23" t="s">
        <v>422</v>
      </c>
      <c r="H73" s="24">
        <v>9</v>
      </c>
      <c r="I73" s="28">
        <v>25.116700000000002</v>
      </c>
      <c r="J73" s="16">
        <v>5.2770000000000001</v>
      </c>
      <c r="K73" s="16">
        <v>5.2744999999999997</v>
      </c>
    </row>
    <row r="74" spans="1:11">
      <c r="A74" s="23" t="s">
        <v>403</v>
      </c>
      <c r="B74" s="24">
        <v>11</v>
      </c>
      <c r="C74" s="23" t="s">
        <v>449</v>
      </c>
      <c r="D74" s="23" t="s">
        <v>419</v>
      </c>
      <c r="E74" s="23" t="s">
        <v>501</v>
      </c>
      <c r="F74" s="23" t="s">
        <v>503</v>
      </c>
      <c r="G74" s="23" t="s">
        <v>422</v>
      </c>
      <c r="H74" s="24">
        <v>4</v>
      </c>
      <c r="I74" s="28">
        <v>26.833300000000001</v>
      </c>
      <c r="J74" s="16">
        <v>5.6360000000000001</v>
      </c>
      <c r="K74" s="16">
        <v>5.6349999999999998</v>
      </c>
    </row>
    <row r="75" spans="1:11">
      <c r="A75" s="23" t="s">
        <v>403</v>
      </c>
      <c r="B75" s="24">
        <v>11</v>
      </c>
      <c r="C75" s="23" t="s">
        <v>449</v>
      </c>
      <c r="D75" s="23" t="s">
        <v>419</v>
      </c>
      <c r="E75" s="23" t="s">
        <v>501</v>
      </c>
      <c r="F75" s="23" t="s">
        <v>504</v>
      </c>
      <c r="G75" s="23" t="s">
        <v>422</v>
      </c>
      <c r="H75" s="24">
        <v>15</v>
      </c>
      <c r="I75" s="28">
        <v>121.8169</v>
      </c>
      <c r="J75" s="16">
        <v>36.322000000000003</v>
      </c>
      <c r="K75" s="16">
        <v>25.581499999999998</v>
      </c>
    </row>
    <row r="76" spans="1:11">
      <c r="A76" s="23" t="s">
        <v>403</v>
      </c>
      <c r="B76" s="24">
        <v>11</v>
      </c>
      <c r="C76" s="23" t="s">
        <v>449</v>
      </c>
      <c r="D76" s="23" t="s">
        <v>419</v>
      </c>
      <c r="E76" s="23" t="s">
        <v>501</v>
      </c>
      <c r="F76" s="23" t="s">
        <v>505</v>
      </c>
      <c r="G76" s="23" t="s">
        <v>422</v>
      </c>
      <c r="H76" s="24">
        <v>1</v>
      </c>
      <c r="I76" s="28">
        <v>1.67E-2</v>
      </c>
      <c r="J76" s="16">
        <v>5.0000000000000001E-3</v>
      </c>
      <c r="K76" s="16">
        <v>3.5000000000000001E-3</v>
      </c>
    </row>
    <row r="77" spans="1:11">
      <c r="A77" s="23" t="s">
        <v>403</v>
      </c>
      <c r="B77" s="24">
        <v>11</v>
      </c>
      <c r="C77" s="23" t="s">
        <v>449</v>
      </c>
      <c r="D77" s="23" t="s">
        <v>419</v>
      </c>
      <c r="E77" s="23" t="s">
        <v>501</v>
      </c>
      <c r="F77" s="23" t="s">
        <v>506</v>
      </c>
      <c r="G77" s="23" t="s">
        <v>422</v>
      </c>
      <c r="H77" s="24">
        <v>1</v>
      </c>
      <c r="I77" s="28">
        <v>2.2667000000000002</v>
      </c>
      <c r="J77" s="16">
        <v>0.68</v>
      </c>
      <c r="K77" s="16">
        <v>0.47599999999999998</v>
      </c>
    </row>
    <row r="78" spans="1:11">
      <c r="A78" s="23" t="s">
        <v>403</v>
      </c>
      <c r="B78" s="24">
        <v>11</v>
      </c>
      <c r="C78" s="23" t="s">
        <v>449</v>
      </c>
      <c r="D78" s="23" t="s">
        <v>419</v>
      </c>
      <c r="E78" s="23" t="s">
        <v>501</v>
      </c>
      <c r="F78" s="23" t="s">
        <v>507</v>
      </c>
      <c r="G78" s="23" t="s">
        <v>422</v>
      </c>
      <c r="H78" s="24">
        <v>15</v>
      </c>
      <c r="I78" s="28">
        <v>84.316800000000001</v>
      </c>
      <c r="J78" s="16">
        <v>18.673999999999999</v>
      </c>
      <c r="K78" s="16">
        <v>17.706499999999998</v>
      </c>
    </row>
    <row r="79" spans="1:11">
      <c r="A79" s="23" t="s">
        <v>403</v>
      </c>
      <c r="B79" s="24">
        <v>11</v>
      </c>
      <c r="C79" s="23" t="s">
        <v>449</v>
      </c>
      <c r="D79" s="23" t="s">
        <v>419</v>
      </c>
      <c r="E79" s="23" t="s">
        <v>501</v>
      </c>
      <c r="F79" s="23" t="s">
        <v>508</v>
      </c>
      <c r="G79" s="23" t="s">
        <v>422</v>
      </c>
      <c r="H79" s="24">
        <v>4</v>
      </c>
      <c r="I79" s="28">
        <v>2.6166</v>
      </c>
      <c r="J79" s="16">
        <v>0.78500000000000003</v>
      </c>
      <c r="K79" s="16">
        <v>0.54949999999999999</v>
      </c>
    </row>
    <row r="80" spans="1:11">
      <c r="A80" s="23" t="s">
        <v>403</v>
      </c>
      <c r="B80" s="24">
        <v>11</v>
      </c>
      <c r="C80" s="23" t="s">
        <v>449</v>
      </c>
      <c r="D80" s="23" t="s">
        <v>419</v>
      </c>
      <c r="E80" s="23" t="s">
        <v>501</v>
      </c>
      <c r="F80" s="23" t="s">
        <v>509</v>
      </c>
      <c r="G80" s="23" t="s">
        <v>422</v>
      </c>
      <c r="H80" s="24">
        <v>1</v>
      </c>
      <c r="I80" s="28">
        <v>0.43330000000000002</v>
      </c>
      <c r="J80" s="16">
        <v>0.13</v>
      </c>
      <c r="K80" s="16">
        <v>9.0999999999999998E-2</v>
      </c>
    </row>
    <row r="81" spans="1:11">
      <c r="A81" s="23" t="s">
        <v>403</v>
      </c>
      <c r="B81" s="24">
        <v>11</v>
      </c>
      <c r="C81" s="23" t="s">
        <v>449</v>
      </c>
      <c r="D81" s="23" t="s">
        <v>419</v>
      </c>
      <c r="E81" s="23" t="s">
        <v>501</v>
      </c>
      <c r="F81" s="23" t="s">
        <v>510</v>
      </c>
      <c r="G81" s="23" t="s">
        <v>422</v>
      </c>
      <c r="H81" s="24">
        <v>3</v>
      </c>
      <c r="I81" s="28">
        <v>9.1333000000000002</v>
      </c>
      <c r="J81" s="16">
        <v>2.2599999999999998</v>
      </c>
      <c r="K81" s="16">
        <v>1.9179999999999999</v>
      </c>
    </row>
    <row r="82" spans="1:11">
      <c r="A82" s="23" t="s">
        <v>403</v>
      </c>
      <c r="B82" s="24">
        <v>11</v>
      </c>
      <c r="C82" s="23" t="s">
        <v>449</v>
      </c>
      <c r="D82" s="23" t="s">
        <v>419</v>
      </c>
      <c r="E82" s="23" t="s">
        <v>511</v>
      </c>
      <c r="F82" s="23" t="s">
        <v>172</v>
      </c>
      <c r="G82" s="23" t="s">
        <v>422</v>
      </c>
      <c r="H82" s="24">
        <v>1080</v>
      </c>
      <c r="I82" s="28">
        <v>8690.9171999999999</v>
      </c>
      <c r="J82" s="16">
        <v>633.76400000000001</v>
      </c>
      <c r="K82" s="16">
        <v>547.52919999999995</v>
      </c>
    </row>
    <row r="83" spans="1:11">
      <c r="A83" s="23" t="s">
        <v>403</v>
      </c>
      <c r="B83" s="24">
        <v>11</v>
      </c>
      <c r="C83" s="23" t="s">
        <v>449</v>
      </c>
      <c r="D83" s="23" t="s">
        <v>419</v>
      </c>
      <c r="E83" s="23" t="s">
        <v>512</v>
      </c>
      <c r="F83" s="23" t="s">
        <v>166</v>
      </c>
      <c r="G83" s="23" t="s">
        <v>422</v>
      </c>
      <c r="H83" s="24">
        <v>36</v>
      </c>
      <c r="I83" s="28">
        <v>163.3331</v>
      </c>
      <c r="J83" s="16">
        <v>41.497</v>
      </c>
      <c r="K83" s="16">
        <v>34.299999999999997</v>
      </c>
    </row>
    <row r="84" spans="1:11">
      <c r="A84" s="23" t="s">
        <v>403</v>
      </c>
      <c r="B84" s="24">
        <v>11</v>
      </c>
      <c r="C84" s="23" t="s">
        <v>449</v>
      </c>
      <c r="D84" s="23" t="s">
        <v>419</v>
      </c>
      <c r="E84" s="23" t="s">
        <v>512</v>
      </c>
      <c r="F84" s="23" t="s">
        <v>513</v>
      </c>
      <c r="G84" s="23" t="s">
        <v>422</v>
      </c>
      <c r="H84" s="24">
        <v>1</v>
      </c>
      <c r="I84" s="28">
        <v>1.1499999999999999</v>
      </c>
      <c r="J84" s="16">
        <v>0.34499999999999997</v>
      </c>
      <c r="K84" s="16">
        <v>0.24149999999999999</v>
      </c>
    </row>
    <row r="85" spans="1:11">
      <c r="A85" s="23" t="s">
        <v>403</v>
      </c>
      <c r="B85" s="24">
        <v>11</v>
      </c>
      <c r="C85" s="23" t="s">
        <v>449</v>
      </c>
      <c r="D85" s="23" t="s">
        <v>419</v>
      </c>
      <c r="E85" s="23" t="s">
        <v>514</v>
      </c>
      <c r="F85" s="23" t="s">
        <v>515</v>
      </c>
      <c r="G85" s="23" t="s">
        <v>422</v>
      </c>
      <c r="H85" s="24">
        <v>1</v>
      </c>
      <c r="I85" s="28">
        <v>1.85</v>
      </c>
      <c r="J85" s="16">
        <v>0.55500000000000005</v>
      </c>
      <c r="K85" s="16">
        <v>0.38850000000000001</v>
      </c>
    </row>
    <row r="86" spans="1:11">
      <c r="A86" s="23" t="s">
        <v>403</v>
      </c>
      <c r="B86" s="24">
        <v>11</v>
      </c>
      <c r="C86" s="23" t="s">
        <v>449</v>
      </c>
      <c r="D86" s="23" t="s">
        <v>419</v>
      </c>
      <c r="E86" s="23" t="s">
        <v>516</v>
      </c>
      <c r="F86" s="23" t="s">
        <v>160</v>
      </c>
      <c r="G86" s="23" t="s">
        <v>422</v>
      </c>
      <c r="H86" s="24">
        <v>28</v>
      </c>
      <c r="I86" s="28">
        <v>340.0335</v>
      </c>
      <c r="J86" s="16">
        <v>127.58</v>
      </c>
      <c r="K86" s="16">
        <v>104.7303</v>
      </c>
    </row>
    <row r="87" spans="1:11">
      <c r="A87" s="23" t="s">
        <v>403</v>
      </c>
      <c r="B87" s="24">
        <v>11</v>
      </c>
      <c r="C87" s="23" t="s">
        <v>449</v>
      </c>
      <c r="D87" s="23" t="s">
        <v>419</v>
      </c>
      <c r="E87" s="23" t="s">
        <v>516</v>
      </c>
      <c r="F87" s="23" t="s">
        <v>517</v>
      </c>
      <c r="G87" s="23" t="s">
        <v>422</v>
      </c>
      <c r="H87" s="24">
        <v>16</v>
      </c>
      <c r="I87" s="28">
        <v>175.33320000000001</v>
      </c>
      <c r="J87" s="16">
        <v>57.585000000000001</v>
      </c>
      <c r="K87" s="16">
        <v>54.002699999999997</v>
      </c>
    </row>
    <row r="88" spans="1:11">
      <c r="A88" s="23" t="s">
        <v>403</v>
      </c>
      <c r="B88" s="24">
        <v>11</v>
      </c>
      <c r="C88" s="23" t="s">
        <v>449</v>
      </c>
      <c r="D88" s="23" t="s">
        <v>419</v>
      </c>
      <c r="E88" s="23" t="s">
        <v>516</v>
      </c>
      <c r="F88" s="23" t="s">
        <v>272</v>
      </c>
      <c r="G88" s="23" t="s">
        <v>422</v>
      </c>
      <c r="H88" s="24">
        <v>5</v>
      </c>
      <c r="I88" s="28">
        <v>46.133299999999998</v>
      </c>
      <c r="J88" s="16">
        <v>15.071999999999999</v>
      </c>
      <c r="K88" s="16">
        <v>14.209099999999999</v>
      </c>
    </row>
    <row r="89" spans="1:11">
      <c r="A89" s="23" t="s">
        <v>403</v>
      </c>
      <c r="B89" s="24">
        <v>11</v>
      </c>
      <c r="C89" s="23" t="s">
        <v>449</v>
      </c>
      <c r="D89" s="23" t="s">
        <v>419</v>
      </c>
      <c r="E89" s="23" t="s">
        <v>516</v>
      </c>
      <c r="F89" s="23" t="s">
        <v>518</v>
      </c>
      <c r="G89" s="23" t="s">
        <v>422</v>
      </c>
      <c r="H89" s="24">
        <v>6</v>
      </c>
      <c r="I89" s="28">
        <v>47.683199999999999</v>
      </c>
      <c r="J89" s="16">
        <v>14.826000000000001</v>
      </c>
      <c r="K89" s="16">
        <v>14.6866</v>
      </c>
    </row>
    <row r="90" spans="1:11">
      <c r="A90" s="23" t="s">
        <v>403</v>
      </c>
      <c r="B90" s="24">
        <v>11</v>
      </c>
      <c r="C90" s="23" t="s">
        <v>449</v>
      </c>
      <c r="D90" s="23" t="s">
        <v>419</v>
      </c>
      <c r="E90" s="23" t="s">
        <v>516</v>
      </c>
      <c r="F90" s="23" t="s">
        <v>519</v>
      </c>
      <c r="G90" s="23" t="s">
        <v>422</v>
      </c>
      <c r="H90" s="24">
        <v>23</v>
      </c>
      <c r="I90" s="28">
        <v>55.333399999999997</v>
      </c>
      <c r="J90" s="16">
        <v>20.314</v>
      </c>
      <c r="K90" s="16">
        <v>17.0427</v>
      </c>
    </row>
    <row r="91" spans="1:11">
      <c r="A91" s="23" t="s">
        <v>403</v>
      </c>
      <c r="B91" s="24">
        <v>11</v>
      </c>
      <c r="C91" s="23" t="s">
        <v>449</v>
      </c>
      <c r="D91" s="23" t="s">
        <v>419</v>
      </c>
      <c r="E91" s="23" t="s">
        <v>516</v>
      </c>
      <c r="F91" s="23" t="s">
        <v>520</v>
      </c>
      <c r="G91" s="23" t="s">
        <v>422</v>
      </c>
      <c r="H91" s="24">
        <v>1</v>
      </c>
      <c r="I91" s="28">
        <v>4.9000000000000004</v>
      </c>
      <c r="J91" s="16">
        <v>1.5089999999999999</v>
      </c>
      <c r="K91" s="16">
        <v>1.5092000000000001</v>
      </c>
    </row>
    <row r="92" spans="1:11">
      <c r="A92" s="23" t="s">
        <v>403</v>
      </c>
      <c r="B92" s="24">
        <v>11</v>
      </c>
      <c r="C92" s="23" t="s">
        <v>449</v>
      </c>
      <c r="D92" s="23" t="s">
        <v>419</v>
      </c>
      <c r="E92" s="23" t="s">
        <v>516</v>
      </c>
      <c r="F92" s="23" t="s">
        <v>255</v>
      </c>
      <c r="G92" s="23" t="s">
        <v>422</v>
      </c>
      <c r="H92" s="24">
        <v>24</v>
      </c>
      <c r="I92" s="28">
        <v>86.633300000000006</v>
      </c>
      <c r="J92" s="16">
        <v>29.414999999999999</v>
      </c>
      <c r="K92" s="16">
        <v>26.683199999999999</v>
      </c>
    </row>
    <row r="93" spans="1:11">
      <c r="A93" s="23" t="s">
        <v>403</v>
      </c>
      <c r="B93" s="24">
        <v>11</v>
      </c>
      <c r="C93" s="23" t="s">
        <v>449</v>
      </c>
      <c r="D93" s="23" t="s">
        <v>419</v>
      </c>
      <c r="E93" s="23" t="s">
        <v>516</v>
      </c>
      <c r="F93" s="23" t="s">
        <v>521</v>
      </c>
      <c r="G93" s="23" t="s">
        <v>422</v>
      </c>
      <c r="H93" s="24">
        <v>22</v>
      </c>
      <c r="I93" s="28">
        <v>76.433400000000006</v>
      </c>
      <c r="J93" s="16">
        <v>29.507000000000001</v>
      </c>
      <c r="K93" s="16">
        <v>23.541699999999999</v>
      </c>
    </row>
    <row r="94" spans="1:11">
      <c r="A94" s="23" t="s">
        <v>403</v>
      </c>
      <c r="B94" s="24">
        <v>11</v>
      </c>
      <c r="C94" s="23" t="s">
        <v>449</v>
      </c>
      <c r="D94" s="23" t="s">
        <v>419</v>
      </c>
      <c r="E94" s="23" t="s">
        <v>516</v>
      </c>
      <c r="F94" s="23" t="s">
        <v>522</v>
      </c>
      <c r="G94" s="23" t="s">
        <v>422</v>
      </c>
      <c r="H94" s="24">
        <v>4</v>
      </c>
      <c r="I94" s="28">
        <v>27.783300000000001</v>
      </c>
      <c r="J94" s="16">
        <v>8.5570000000000004</v>
      </c>
      <c r="K94" s="16">
        <v>8.5572999999999997</v>
      </c>
    </row>
    <row r="95" spans="1:11">
      <c r="A95" s="23" t="s">
        <v>403</v>
      </c>
      <c r="B95" s="24">
        <v>11</v>
      </c>
      <c r="C95" s="23" t="s">
        <v>449</v>
      </c>
      <c r="D95" s="23" t="s">
        <v>419</v>
      </c>
      <c r="E95" s="23" t="s">
        <v>516</v>
      </c>
      <c r="F95" s="23" t="s">
        <v>195</v>
      </c>
      <c r="G95" s="23" t="s">
        <v>422</v>
      </c>
      <c r="H95" s="24">
        <v>10</v>
      </c>
      <c r="I95" s="28">
        <v>46.816800000000001</v>
      </c>
      <c r="J95" s="16">
        <v>19.786999999999999</v>
      </c>
      <c r="K95" s="16">
        <v>14.419499999999999</v>
      </c>
    </row>
    <row r="96" spans="1:11">
      <c r="A96" s="23" t="s">
        <v>403</v>
      </c>
      <c r="B96" s="24">
        <v>11</v>
      </c>
      <c r="C96" s="23" t="s">
        <v>449</v>
      </c>
      <c r="D96" s="23" t="s">
        <v>419</v>
      </c>
      <c r="E96" s="23" t="s">
        <v>523</v>
      </c>
      <c r="F96" s="23" t="s">
        <v>524</v>
      </c>
      <c r="G96" s="23" t="s">
        <v>422</v>
      </c>
      <c r="H96" s="24">
        <v>21</v>
      </c>
      <c r="I96" s="28">
        <v>117.61669999999999</v>
      </c>
      <c r="J96" s="16">
        <v>43.256</v>
      </c>
      <c r="K96" s="16">
        <v>36.2258</v>
      </c>
    </row>
    <row r="97" spans="1:11">
      <c r="A97" s="23" t="s">
        <v>403</v>
      </c>
      <c r="B97" s="24">
        <v>11</v>
      </c>
      <c r="C97" s="23" t="s">
        <v>449</v>
      </c>
      <c r="D97" s="23" t="s">
        <v>419</v>
      </c>
      <c r="E97" s="23" t="s">
        <v>523</v>
      </c>
      <c r="F97" s="23" t="s">
        <v>525</v>
      </c>
      <c r="G97" s="23" t="s">
        <v>422</v>
      </c>
      <c r="H97" s="24">
        <v>79</v>
      </c>
      <c r="I97" s="28">
        <v>1449.1999000000001</v>
      </c>
      <c r="J97" s="16">
        <v>571.55799999999999</v>
      </c>
      <c r="K97" s="16">
        <v>446.35359999999997</v>
      </c>
    </row>
    <row r="98" spans="1:11">
      <c r="A98" s="23" t="s">
        <v>403</v>
      </c>
      <c r="B98" s="24">
        <v>11</v>
      </c>
      <c r="C98" s="23" t="s">
        <v>449</v>
      </c>
      <c r="D98" s="23" t="s">
        <v>419</v>
      </c>
      <c r="E98" s="23" t="s">
        <v>523</v>
      </c>
      <c r="F98" s="23" t="s">
        <v>526</v>
      </c>
      <c r="G98" s="23" t="s">
        <v>422</v>
      </c>
      <c r="H98" s="24">
        <v>5</v>
      </c>
      <c r="I98" s="28">
        <v>48.9499</v>
      </c>
      <c r="J98" s="16">
        <v>18.286999999999999</v>
      </c>
      <c r="K98" s="16">
        <v>15.076700000000001</v>
      </c>
    </row>
    <row r="99" spans="1:11">
      <c r="A99" s="23" t="s">
        <v>403</v>
      </c>
      <c r="B99" s="24">
        <v>11</v>
      </c>
      <c r="C99" s="23" t="s">
        <v>449</v>
      </c>
      <c r="D99" s="23" t="s">
        <v>419</v>
      </c>
      <c r="E99" s="23" t="s">
        <v>523</v>
      </c>
      <c r="F99" s="23" t="s">
        <v>527</v>
      </c>
      <c r="G99" s="23" t="s">
        <v>422</v>
      </c>
      <c r="H99" s="24">
        <v>14</v>
      </c>
      <c r="I99" s="28">
        <v>27.600100000000001</v>
      </c>
      <c r="J99" s="16">
        <v>10.911</v>
      </c>
      <c r="K99" s="16">
        <v>8.5007999999999999</v>
      </c>
    </row>
    <row r="100" spans="1:11">
      <c r="A100" s="23" t="s">
        <v>403</v>
      </c>
      <c r="B100" s="24">
        <v>11</v>
      </c>
      <c r="C100" s="23" t="s">
        <v>449</v>
      </c>
      <c r="D100" s="23" t="s">
        <v>419</v>
      </c>
      <c r="E100" s="23" t="s">
        <v>523</v>
      </c>
      <c r="F100" s="23" t="s">
        <v>528</v>
      </c>
      <c r="G100" s="23" t="s">
        <v>422</v>
      </c>
      <c r="H100" s="24">
        <v>26</v>
      </c>
      <c r="I100" s="28">
        <v>78.333299999999994</v>
      </c>
      <c r="J100" s="16">
        <v>28.581</v>
      </c>
      <c r="K100" s="16">
        <v>24.1267</v>
      </c>
    </row>
    <row r="101" spans="1:11">
      <c r="A101" s="23" t="s">
        <v>403</v>
      </c>
      <c r="B101" s="24">
        <v>11</v>
      </c>
      <c r="C101" s="23" t="s">
        <v>449</v>
      </c>
      <c r="D101" s="23" t="s">
        <v>419</v>
      </c>
      <c r="E101" s="23" t="s">
        <v>523</v>
      </c>
      <c r="F101" s="23" t="s">
        <v>529</v>
      </c>
      <c r="G101" s="23" t="s">
        <v>422</v>
      </c>
      <c r="H101" s="24">
        <v>1</v>
      </c>
      <c r="I101" s="28">
        <v>0.63329999999999997</v>
      </c>
      <c r="J101" s="16">
        <v>0.27900000000000003</v>
      </c>
      <c r="K101" s="16">
        <v>0.1951</v>
      </c>
    </row>
    <row r="102" spans="1:11">
      <c r="A102" s="23" t="s">
        <v>403</v>
      </c>
      <c r="B102" s="24">
        <v>11</v>
      </c>
      <c r="C102" s="23" t="s">
        <v>449</v>
      </c>
      <c r="D102" s="23" t="s">
        <v>419</v>
      </c>
      <c r="E102" s="23" t="s">
        <v>523</v>
      </c>
      <c r="F102" s="23" t="s">
        <v>530</v>
      </c>
      <c r="G102" s="23" t="s">
        <v>422</v>
      </c>
      <c r="H102" s="24">
        <v>13</v>
      </c>
      <c r="I102" s="28">
        <v>6.6666999999999996</v>
      </c>
      <c r="J102" s="16">
        <v>2.093</v>
      </c>
      <c r="K102" s="16">
        <v>2.0533999999999999</v>
      </c>
    </row>
    <row r="103" spans="1:11">
      <c r="A103" s="23" t="s">
        <v>403</v>
      </c>
      <c r="B103" s="24">
        <v>11</v>
      </c>
      <c r="C103" s="23" t="s">
        <v>449</v>
      </c>
      <c r="D103" s="23" t="s">
        <v>419</v>
      </c>
      <c r="E103" s="23" t="s">
        <v>523</v>
      </c>
      <c r="F103" s="23" t="s">
        <v>531</v>
      </c>
      <c r="G103" s="23" t="s">
        <v>422</v>
      </c>
      <c r="H103" s="24">
        <v>11</v>
      </c>
      <c r="I103" s="28">
        <v>70.266599999999997</v>
      </c>
      <c r="J103" s="16">
        <v>30.047999999999998</v>
      </c>
      <c r="K103" s="16">
        <v>21.642099999999999</v>
      </c>
    </row>
    <row r="104" spans="1:11">
      <c r="A104" s="23" t="s">
        <v>403</v>
      </c>
      <c r="B104" s="24">
        <v>11</v>
      </c>
      <c r="C104" s="23" t="s">
        <v>449</v>
      </c>
      <c r="D104" s="23" t="s">
        <v>419</v>
      </c>
      <c r="E104" s="23" t="s">
        <v>523</v>
      </c>
      <c r="F104" s="23" t="s">
        <v>532</v>
      </c>
      <c r="G104" s="23" t="s">
        <v>422</v>
      </c>
      <c r="H104" s="24">
        <v>1</v>
      </c>
      <c r="I104" s="28">
        <v>0.1</v>
      </c>
      <c r="J104" s="16">
        <v>4.3999999999999997E-2</v>
      </c>
      <c r="K104" s="16">
        <v>3.0800000000000001E-2</v>
      </c>
    </row>
    <row r="105" spans="1:11">
      <c r="A105" s="23" t="s">
        <v>403</v>
      </c>
      <c r="B105" s="24">
        <v>11</v>
      </c>
      <c r="C105" s="23" t="s">
        <v>449</v>
      </c>
      <c r="D105" s="23" t="s">
        <v>419</v>
      </c>
      <c r="E105" s="23" t="s">
        <v>523</v>
      </c>
      <c r="F105" s="23" t="s">
        <v>533</v>
      </c>
      <c r="G105" s="23" t="s">
        <v>422</v>
      </c>
      <c r="H105" s="24">
        <v>2</v>
      </c>
      <c r="I105" s="28">
        <v>0.85</v>
      </c>
      <c r="J105" s="16">
        <v>0.374</v>
      </c>
      <c r="K105" s="16">
        <v>0.26179999999999998</v>
      </c>
    </row>
    <row r="106" spans="1:11">
      <c r="A106" s="23" t="s">
        <v>403</v>
      </c>
      <c r="B106" s="24">
        <v>11</v>
      </c>
      <c r="C106" s="23" t="s">
        <v>449</v>
      </c>
      <c r="D106" s="23" t="s">
        <v>419</v>
      </c>
      <c r="E106" s="23" t="s">
        <v>523</v>
      </c>
      <c r="F106" s="23" t="s">
        <v>534</v>
      </c>
      <c r="G106" s="23" t="s">
        <v>422</v>
      </c>
      <c r="H106" s="24">
        <v>5</v>
      </c>
      <c r="I106" s="28">
        <v>26.783300000000001</v>
      </c>
      <c r="J106" s="16">
        <v>8.25</v>
      </c>
      <c r="K106" s="16">
        <v>8.2492999999999999</v>
      </c>
    </row>
    <row r="107" spans="1:11">
      <c r="A107" s="23" t="s">
        <v>403</v>
      </c>
      <c r="B107" s="24">
        <v>11</v>
      </c>
      <c r="C107" s="23" t="s">
        <v>449</v>
      </c>
      <c r="D107" s="23" t="s">
        <v>419</v>
      </c>
      <c r="E107" s="23" t="s">
        <v>523</v>
      </c>
      <c r="F107" s="23" t="s">
        <v>535</v>
      </c>
      <c r="G107" s="23" t="s">
        <v>422</v>
      </c>
      <c r="H107" s="24">
        <v>3</v>
      </c>
      <c r="I107" s="28">
        <v>38.799900000000001</v>
      </c>
      <c r="J107" s="16">
        <v>17.073</v>
      </c>
      <c r="K107" s="16">
        <v>11.9505</v>
      </c>
    </row>
    <row r="108" spans="1:11">
      <c r="A108" s="23" t="s">
        <v>403</v>
      </c>
      <c r="B108" s="24">
        <v>11</v>
      </c>
      <c r="C108" s="23" t="s">
        <v>449</v>
      </c>
      <c r="D108" s="23" t="s">
        <v>419</v>
      </c>
      <c r="E108" s="23" t="s">
        <v>536</v>
      </c>
      <c r="F108" s="23" t="s">
        <v>537</v>
      </c>
      <c r="G108" s="23" t="s">
        <v>422</v>
      </c>
      <c r="H108" s="24">
        <v>5</v>
      </c>
      <c r="I108" s="28">
        <v>3.7498999999999998</v>
      </c>
      <c r="J108" s="16">
        <v>1.5740000000000001</v>
      </c>
      <c r="K108" s="16">
        <v>1.155</v>
      </c>
    </row>
    <row r="109" spans="1:11">
      <c r="A109" s="23" t="s">
        <v>403</v>
      </c>
      <c r="B109" s="24">
        <v>11</v>
      </c>
      <c r="C109" s="23" t="s">
        <v>449</v>
      </c>
      <c r="D109" s="23" t="s">
        <v>419</v>
      </c>
      <c r="E109" s="23" t="s">
        <v>536</v>
      </c>
      <c r="F109" s="23" t="s">
        <v>538</v>
      </c>
      <c r="G109" s="23" t="s">
        <v>422</v>
      </c>
      <c r="H109" s="24">
        <v>3</v>
      </c>
      <c r="I109" s="28">
        <v>57.866700000000002</v>
      </c>
      <c r="J109" s="16">
        <v>18.023</v>
      </c>
      <c r="K109" s="16">
        <v>17.822900000000001</v>
      </c>
    </row>
    <row r="110" spans="1:11">
      <c r="A110" s="23" t="s">
        <v>403</v>
      </c>
      <c r="B110" s="24">
        <v>11</v>
      </c>
      <c r="C110" s="23" t="s">
        <v>449</v>
      </c>
      <c r="D110" s="23" t="s">
        <v>419</v>
      </c>
      <c r="E110" s="23" t="s">
        <v>536</v>
      </c>
      <c r="F110" s="23" t="s">
        <v>539</v>
      </c>
      <c r="G110" s="23" t="s">
        <v>422</v>
      </c>
      <c r="H110" s="24">
        <v>1</v>
      </c>
      <c r="I110" s="28">
        <v>0.93330000000000002</v>
      </c>
      <c r="J110" s="16">
        <v>0.28799999999999998</v>
      </c>
      <c r="K110" s="16">
        <v>0.28749999999999998</v>
      </c>
    </row>
    <row r="111" spans="1:11">
      <c r="A111" s="23" t="s">
        <v>403</v>
      </c>
      <c r="B111" s="24">
        <v>11</v>
      </c>
      <c r="C111" s="23" t="s">
        <v>449</v>
      </c>
      <c r="D111" s="23" t="s">
        <v>419</v>
      </c>
      <c r="E111" s="23" t="s">
        <v>540</v>
      </c>
      <c r="F111" s="23" t="s">
        <v>541</v>
      </c>
      <c r="G111" s="23" t="s">
        <v>422</v>
      </c>
      <c r="H111" s="24">
        <v>10</v>
      </c>
      <c r="I111" s="28">
        <v>38.85</v>
      </c>
      <c r="J111" s="16">
        <v>13.574999999999999</v>
      </c>
      <c r="K111" s="16">
        <v>11.9657</v>
      </c>
    </row>
    <row r="112" spans="1:11">
      <c r="A112" s="23" t="s">
        <v>403</v>
      </c>
      <c r="B112" s="24">
        <v>11</v>
      </c>
      <c r="C112" s="23" t="s">
        <v>449</v>
      </c>
      <c r="D112" s="23" t="s">
        <v>419</v>
      </c>
      <c r="E112" s="23" t="s">
        <v>540</v>
      </c>
      <c r="F112" s="23" t="s">
        <v>542</v>
      </c>
      <c r="G112" s="23" t="s">
        <v>422</v>
      </c>
      <c r="H112" s="24">
        <v>4</v>
      </c>
      <c r="I112" s="28">
        <v>19.583400000000001</v>
      </c>
      <c r="J112" s="16">
        <v>8.5790000000000006</v>
      </c>
      <c r="K112" s="16">
        <v>6.0316999999999998</v>
      </c>
    </row>
    <row r="113" spans="1:11">
      <c r="A113" s="23" t="s">
        <v>403</v>
      </c>
      <c r="B113" s="24">
        <v>11</v>
      </c>
      <c r="C113" s="23" t="s">
        <v>449</v>
      </c>
      <c r="D113" s="23" t="s">
        <v>419</v>
      </c>
      <c r="E113" s="23" t="s">
        <v>540</v>
      </c>
      <c r="F113" s="23" t="s">
        <v>543</v>
      </c>
      <c r="G113" s="23" t="s">
        <v>422</v>
      </c>
      <c r="H113" s="24">
        <v>2</v>
      </c>
      <c r="I113" s="28">
        <v>41.383299999999998</v>
      </c>
      <c r="J113" s="16">
        <v>12.746</v>
      </c>
      <c r="K113" s="16">
        <v>12.7461</v>
      </c>
    </row>
    <row r="114" spans="1:11">
      <c r="A114" s="23" t="s">
        <v>403</v>
      </c>
      <c r="B114" s="24">
        <v>11</v>
      </c>
      <c r="C114" s="23" t="s">
        <v>449</v>
      </c>
      <c r="D114" s="23" t="s">
        <v>419</v>
      </c>
      <c r="E114" s="23" t="s">
        <v>540</v>
      </c>
      <c r="F114" s="23" t="s">
        <v>544</v>
      </c>
      <c r="G114" s="23" t="s">
        <v>422</v>
      </c>
      <c r="H114" s="24">
        <v>7</v>
      </c>
      <c r="I114" s="28">
        <v>98.216499999999996</v>
      </c>
      <c r="J114" s="16">
        <v>30.253</v>
      </c>
      <c r="K114" s="16">
        <v>30.250699999999998</v>
      </c>
    </row>
    <row r="115" spans="1:11">
      <c r="A115" s="23" t="s">
        <v>403</v>
      </c>
      <c r="B115" s="24">
        <v>11</v>
      </c>
      <c r="C115" s="23" t="s">
        <v>449</v>
      </c>
      <c r="D115" s="23" t="s">
        <v>419</v>
      </c>
      <c r="E115" s="23" t="s">
        <v>545</v>
      </c>
      <c r="F115" s="23" t="s">
        <v>546</v>
      </c>
      <c r="G115" s="23" t="s">
        <v>422</v>
      </c>
      <c r="H115" s="24">
        <v>12</v>
      </c>
      <c r="I115" s="28">
        <v>276.83319999999998</v>
      </c>
      <c r="J115" s="16">
        <v>149.63900000000001</v>
      </c>
      <c r="K115" s="16">
        <v>124.02119999999999</v>
      </c>
    </row>
    <row r="116" spans="1:11">
      <c r="A116" s="23" t="s">
        <v>403</v>
      </c>
      <c r="B116" s="24">
        <v>11</v>
      </c>
      <c r="C116" s="23" t="s">
        <v>449</v>
      </c>
      <c r="D116" s="23" t="s">
        <v>419</v>
      </c>
      <c r="E116" s="23" t="s">
        <v>545</v>
      </c>
      <c r="F116" s="23" t="s">
        <v>547</v>
      </c>
      <c r="G116" s="23" t="s">
        <v>422</v>
      </c>
      <c r="H116" s="24">
        <v>1</v>
      </c>
      <c r="I116" s="28">
        <v>0.38329999999999997</v>
      </c>
      <c r="J116" s="16">
        <v>0.17199999999999999</v>
      </c>
      <c r="K116" s="16">
        <v>0.17169999999999999</v>
      </c>
    </row>
    <row r="117" spans="1:11">
      <c r="A117" s="23" t="s">
        <v>403</v>
      </c>
      <c r="B117" s="24">
        <v>11</v>
      </c>
      <c r="C117" s="23" t="s">
        <v>449</v>
      </c>
      <c r="D117" s="23" t="s">
        <v>419</v>
      </c>
      <c r="E117" s="23" t="s">
        <v>545</v>
      </c>
      <c r="F117" s="23" t="s">
        <v>548</v>
      </c>
      <c r="G117" s="23" t="s">
        <v>422</v>
      </c>
      <c r="H117" s="24">
        <v>1</v>
      </c>
      <c r="I117" s="28">
        <v>2.6</v>
      </c>
      <c r="J117" s="16">
        <v>1.6639999999999999</v>
      </c>
      <c r="K117" s="16">
        <v>1.1648000000000001</v>
      </c>
    </row>
    <row r="118" spans="1:11">
      <c r="A118" s="23" t="s">
        <v>403</v>
      </c>
      <c r="B118" s="24">
        <v>11</v>
      </c>
      <c r="C118" s="23" t="s">
        <v>449</v>
      </c>
      <c r="D118" s="23" t="s">
        <v>419</v>
      </c>
      <c r="E118" s="23" t="s">
        <v>545</v>
      </c>
      <c r="F118" s="23" t="s">
        <v>549</v>
      </c>
      <c r="G118" s="23" t="s">
        <v>422</v>
      </c>
      <c r="H118" s="24">
        <v>9</v>
      </c>
      <c r="I118" s="28">
        <v>474.65</v>
      </c>
      <c r="J118" s="16">
        <v>213.45699999999999</v>
      </c>
      <c r="K118" s="16">
        <v>212.64330000000001</v>
      </c>
    </row>
    <row r="119" spans="1:11">
      <c r="A119" s="23" t="s">
        <v>403</v>
      </c>
      <c r="B119" s="24">
        <v>11</v>
      </c>
      <c r="C119" s="23" t="s">
        <v>449</v>
      </c>
      <c r="D119" s="23" t="s">
        <v>419</v>
      </c>
      <c r="E119" s="23" t="s">
        <v>545</v>
      </c>
      <c r="F119" s="23" t="s">
        <v>550</v>
      </c>
      <c r="G119" s="23" t="s">
        <v>422</v>
      </c>
      <c r="H119" s="24">
        <v>2</v>
      </c>
      <c r="I119" s="28">
        <v>3.95</v>
      </c>
      <c r="J119" s="16">
        <v>1.77</v>
      </c>
      <c r="K119" s="16">
        <v>1.7696000000000001</v>
      </c>
    </row>
    <row r="120" spans="1:11">
      <c r="A120" s="23" t="s">
        <v>403</v>
      </c>
      <c r="B120" s="24">
        <v>11</v>
      </c>
      <c r="C120" s="23" t="s">
        <v>449</v>
      </c>
      <c r="D120" s="23" t="s">
        <v>419</v>
      </c>
      <c r="E120" s="23" t="s">
        <v>545</v>
      </c>
      <c r="F120" s="23" t="s">
        <v>297</v>
      </c>
      <c r="G120" s="23" t="s">
        <v>422</v>
      </c>
      <c r="H120" s="24">
        <v>3</v>
      </c>
      <c r="I120" s="28">
        <v>8.1000999999999994</v>
      </c>
      <c r="J120" s="16">
        <v>3.786</v>
      </c>
      <c r="K120" s="16">
        <v>3.6288999999999998</v>
      </c>
    </row>
    <row r="121" spans="1:11">
      <c r="A121" s="23" t="s">
        <v>403</v>
      </c>
      <c r="B121" s="24">
        <v>11</v>
      </c>
      <c r="C121" s="23" t="s">
        <v>449</v>
      </c>
      <c r="D121" s="23" t="s">
        <v>419</v>
      </c>
      <c r="E121" s="23" t="s">
        <v>545</v>
      </c>
      <c r="F121" s="23" t="s">
        <v>551</v>
      </c>
      <c r="G121" s="23" t="s">
        <v>422</v>
      </c>
      <c r="H121" s="24">
        <v>2</v>
      </c>
      <c r="I121" s="28">
        <v>24.4833</v>
      </c>
      <c r="J121" s="16">
        <v>10.968</v>
      </c>
      <c r="K121" s="16">
        <v>10.968500000000001</v>
      </c>
    </row>
    <row r="122" spans="1:11">
      <c r="A122" s="23" t="s">
        <v>403</v>
      </c>
      <c r="B122" s="24">
        <v>11</v>
      </c>
      <c r="C122" s="23" t="s">
        <v>449</v>
      </c>
      <c r="D122" s="23" t="s">
        <v>419</v>
      </c>
      <c r="E122" s="23" t="s">
        <v>545</v>
      </c>
      <c r="F122" s="23" t="s">
        <v>258</v>
      </c>
      <c r="G122" s="23" t="s">
        <v>422</v>
      </c>
      <c r="H122" s="24">
        <v>3</v>
      </c>
      <c r="I122" s="28">
        <v>2.3833000000000002</v>
      </c>
      <c r="J122" s="16">
        <v>1.496</v>
      </c>
      <c r="K122" s="16">
        <v>1.0677000000000001</v>
      </c>
    </row>
    <row r="123" spans="1:11">
      <c r="A123" s="23" t="s">
        <v>403</v>
      </c>
      <c r="B123" s="24">
        <v>11</v>
      </c>
      <c r="C123" s="23" t="s">
        <v>449</v>
      </c>
      <c r="D123" s="23" t="s">
        <v>419</v>
      </c>
      <c r="E123" s="23" t="s">
        <v>552</v>
      </c>
      <c r="F123" s="23" t="s">
        <v>553</v>
      </c>
      <c r="G123" s="23" t="s">
        <v>422</v>
      </c>
      <c r="H123" s="24">
        <v>13</v>
      </c>
      <c r="I123" s="28">
        <v>53.383200000000002</v>
      </c>
      <c r="J123" s="16">
        <v>29.669</v>
      </c>
      <c r="K123" s="16">
        <v>23.915600000000001</v>
      </c>
    </row>
    <row r="124" spans="1:11">
      <c r="A124" s="23" t="s">
        <v>403</v>
      </c>
      <c r="B124" s="24">
        <v>11</v>
      </c>
      <c r="C124" s="23" t="s">
        <v>449</v>
      </c>
      <c r="D124" s="23" t="s">
        <v>419</v>
      </c>
      <c r="E124" s="23" t="s">
        <v>552</v>
      </c>
      <c r="F124" s="23" t="s">
        <v>554</v>
      </c>
      <c r="G124" s="23" t="s">
        <v>422</v>
      </c>
      <c r="H124" s="24">
        <v>4</v>
      </c>
      <c r="I124" s="28">
        <v>104.2499</v>
      </c>
      <c r="J124" s="16">
        <v>65.022999999999996</v>
      </c>
      <c r="K124" s="16">
        <v>46.703899999999997</v>
      </c>
    </row>
    <row r="125" spans="1:11">
      <c r="A125" s="23" t="s">
        <v>403</v>
      </c>
      <c r="B125" s="24">
        <v>11</v>
      </c>
      <c r="C125" s="23" t="s">
        <v>449</v>
      </c>
      <c r="D125" s="23" t="s">
        <v>419</v>
      </c>
      <c r="E125" s="23" t="s">
        <v>552</v>
      </c>
      <c r="F125" s="23" t="s">
        <v>555</v>
      </c>
      <c r="G125" s="23" t="s">
        <v>422</v>
      </c>
      <c r="H125" s="24">
        <v>7</v>
      </c>
      <c r="I125" s="28">
        <v>13.85</v>
      </c>
      <c r="J125" s="16">
        <v>6.8159999999999998</v>
      </c>
      <c r="K125" s="16">
        <v>6.2047999999999996</v>
      </c>
    </row>
    <row r="126" spans="1:11">
      <c r="A126" s="23" t="s">
        <v>403</v>
      </c>
      <c r="B126" s="24">
        <v>11</v>
      </c>
      <c r="C126" s="23" t="s">
        <v>449</v>
      </c>
      <c r="D126" s="23" t="s">
        <v>419</v>
      </c>
      <c r="E126" s="23" t="s">
        <v>556</v>
      </c>
      <c r="F126" s="23" t="s">
        <v>293</v>
      </c>
      <c r="G126" s="23" t="s">
        <v>422</v>
      </c>
      <c r="H126" s="24">
        <v>1</v>
      </c>
      <c r="I126" s="28">
        <v>1.6</v>
      </c>
      <c r="J126" s="16">
        <v>0.71699999999999997</v>
      </c>
      <c r="K126" s="16">
        <v>0.71679999999999999</v>
      </c>
    </row>
    <row r="127" spans="1:11">
      <c r="A127" s="23" t="s">
        <v>403</v>
      </c>
      <c r="B127" s="24">
        <v>11</v>
      </c>
      <c r="C127" s="23" t="s">
        <v>449</v>
      </c>
      <c r="D127" s="23" t="s">
        <v>419</v>
      </c>
      <c r="E127" s="23" t="s">
        <v>556</v>
      </c>
      <c r="F127" s="23" t="s">
        <v>305</v>
      </c>
      <c r="G127" s="23" t="s">
        <v>422</v>
      </c>
      <c r="H127" s="24">
        <v>6</v>
      </c>
      <c r="I127" s="28">
        <v>28.966699999999999</v>
      </c>
      <c r="J127" s="16">
        <v>12.978</v>
      </c>
      <c r="K127" s="16">
        <v>12.9771</v>
      </c>
    </row>
    <row r="128" spans="1:11">
      <c r="A128" s="23" t="s">
        <v>403</v>
      </c>
      <c r="B128" s="24">
        <v>11</v>
      </c>
      <c r="C128" s="23" t="s">
        <v>449</v>
      </c>
      <c r="D128" s="23" t="s">
        <v>419</v>
      </c>
      <c r="E128" s="23" t="s">
        <v>557</v>
      </c>
      <c r="F128" s="23" t="s">
        <v>558</v>
      </c>
      <c r="G128" s="23" t="s">
        <v>422</v>
      </c>
      <c r="H128" s="24">
        <v>3</v>
      </c>
      <c r="I128" s="28">
        <v>12.2667</v>
      </c>
      <c r="J128" s="16">
        <v>7.48</v>
      </c>
      <c r="K128" s="16">
        <v>5.4954999999999998</v>
      </c>
    </row>
    <row r="129" spans="1:11">
      <c r="A129" s="23" t="s">
        <v>403</v>
      </c>
      <c r="B129" s="24">
        <v>11</v>
      </c>
      <c r="C129" s="23" t="s">
        <v>449</v>
      </c>
      <c r="D129" s="23" t="s">
        <v>419</v>
      </c>
      <c r="E129" s="23" t="s">
        <v>557</v>
      </c>
      <c r="F129" s="23" t="s">
        <v>559</v>
      </c>
      <c r="G129" s="23" t="s">
        <v>422</v>
      </c>
      <c r="H129" s="24">
        <v>1</v>
      </c>
      <c r="I129" s="28">
        <v>4.3</v>
      </c>
      <c r="J129" s="16">
        <v>1.927</v>
      </c>
      <c r="K129" s="16">
        <v>1.9263999999999999</v>
      </c>
    </row>
    <row r="130" spans="1:11">
      <c r="A130" s="23" t="s">
        <v>403</v>
      </c>
      <c r="B130" s="24">
        <v>11</v>
      </c>
      <c r="C130" s="23" t="s">
        <v>449</v>
      </c>
      <c r="D130" s="23" t="s">
        <v>419</v>
      </c>
      <c r="E130" s="23" t="s">
        <v>557</v>
      </c>
      <c r="F130" s="23" t="s">
        <v>560</v>
      </c>
      <c r="G130" s="23" t="s">
        <v>422</v>
      </c>
      <c r="H130" s="24">
        <v>1</v>
      </c>
      <c r="I130" s="28">
        <v>4.6500000000000004</v>
      </c>
      <c r="J130" s="16">
        <v>2.0830000000000002</v>
      </c>
      <c r="K130" s="16">
        <v>2.0832000000000002</v>
      </c>
    </row>
    <row r="131" spans="1:11">
      <c r="A131" s="23" t="s">
        <v>403</v>
      </c>
      <c r="B131" s="24">
        <v>11</v>
      </c>
      <c r="C131" s="23" t="s">
        <v>449</v>
      </c>
      <c r="D131" s="23" t="s">
        <v>419</v>
      </c>
      <c r="E131" s="23" t="s">
        <v>557</v>
      </c>
      <c r="F131" s="23" t="s">
        <v>561</v>
      </c>
      <c r="G131" s="23" t="s">
        <v>422</v>
      </c>
      <c r="H131" s="24">
        <v>8</v>
      </c>
      <c r="I131" s="28">
        <v>14.066599999999999</v>
      </c>
      <c r="J131" s="16">
        <v>6.375</v>
      </c>
      <c r="K131" s="16">
        <v>6.3018000000000001</v>
      </c>
    </row>
    <row r="132" spans="1:11">
      <c r="A132" s="23" t="s">
        <v>403</v>
      </c>
      <c r="B132" s="24">
        <v>11</v>
      </c>
      <c r="C132" s="23" t="s">
        <v>449</v>
      </c>
      <c r="D132" s="23" t="s">
        <v>419</v>
      </c>
      <c r="E132" s="23" t="s">
        <v>562</v>
      </c>
      <c r="F132" s="23" t="s">
        <v>563</v>
      </c>
      <c r="G132" s="23" t="s">
        <v>422</v>
      </c>
      <c r="H132" s="24">
        <v>1</v>
      </c>
      <c r="I132" s="28">
        <v>1.1833</v>
      </c>
      <c r="J132" s="16">
        <v>1.1240000000000001</v>
      </c>
      <c r="K132" s="16">
        <v>0.78690000000000004</v>
      </c>
    </row>
    <row r="133" spans="1:11">
      <c r="A133" s="23" t="s">
        <v>403</v>
      </c>
      <c r="B133" s="24">
        <v>11</v>
      </c>
      <c r="C133" s="23" t="s">
        <v>449</v>
      </c>
      <c r="D133" s="23" t="s">
        <v>419</v>
      </c>
      <c r="E133" s="23" t="s">
        <v>562</v>
      </c>
      <c r="F133" s="23" t="s">
        <v>564</v>
      </c>
      <c r="G133" s="23" t="s">
        <v>422</v>
      </c>
      <c r="H133" s="24">
        <v>1</v>
      </c>
      <c r="I133" s="28">
        <v>1.0667</v>
      </c>
      <c r="J133" s="16">
        <v>1.0129999999999999</v>
      </c>
      <c r="K133" s="16">
        <v>0.70940000000000003</v>
      </c>
    </row>
    <row r="134" spans="1:11">
      <c r="A134" s="23" t="s">
        <v>403</v>
      </c>
      <c r="B134" s="24">
        <v>11</v>
      </c>
      <c r="C134" s="23" t="s">
        <v>449</v>
      </c>
      <c r="D134" s="23" t="s">
        <v>419</v>
      </c>
      <c r="E134" s="23" t="s">
        <v>562</v>
      </c>
      <c r="F134" s="23" t="s">
        <v>565</v>
      </c>
      <c r="G134" s="23" t="s">
        <v>422</v>
      </c>
      <c r="H134" s="24">
        <v>6</v>
      </c>
      <c r="I134" s="28">
        <v>12.2333</v>
      </c>
      <c r="J134" s="16">
        <v>11.622</v>
      </c>
      <c r="K134" s="16">
        <v>8.1350999999999996</v>
      </c>
    </row>
    <row r="135" spans="1:11">
      <c r="A135" s="23" t="s">
        <v>403</v>
      </c>
      <c r="B135" s="24">
        <v>11</v>
      </c>
      <c r="C135" s="23" t="s">
        <v>449</v>
      </c>
      <c r="D135" s="23" t="s">
        <v>419</v>
      </c>
      <c r="E135" s="23" t="s">
        <v>562</v>
      </c>
      <c r="F135" s="23" t="s">
        <v>566</v>
      </c>
      <c r="G135" s="23" t="s">
        <v>422</v>
      </c>
      <c r="H135" s="24">
        <v>3</v>
      </c>
      <c r="I135" s="28">
        <v>14.3</v>
      </c>
      <c r="J135" s="16">
        <v>9.5090000000000003</v>
      </c>
      <c r="K135" s="16">
        <v>9.5096000000000007</v>
      </c>
    </row>
    <row r="136" spans="1:11">
      <c r="A136" s="23" t="s">
        <v>403</v>
      </c>
      <c r="B136" s="24">
        <v>11</v>
      </c>
      <c r="C136" s="23" t="s">
        <v>449</v>
      </c>
      <c r="D136" s="23" t="s">
        <v>419</v>
      </c>
      <c r="E136" s="23" t="s">
        <v>562</v>
      </c>
      <c r="F136" s="23" t="s">
        <v>567</v>
      </c>
      <c r="G136" s="23" t="s">
        <v>422</v>
      </c>
      <c r="H136" s="24">
        <v>10</v>
      </c>
      <c r="I136" s="28">
        <v>32.000100000000003</v>
      </c>
      <c r="J136" s="16">
        <v>21.28</v>
      </c>
      <c r="K136" s="16">
        <v>21.280100000000001</v>
      </c>
    </row>
    <row r="137" spans="1:11">
      <c r="A137" s="23" t="s">
        <v>403</v>
      </c>
      <c r="B137" s="24">
        <v>11</v>
      </c>
      <c r="C137" s="23" t="s">
        <v>449</v>
      </c>
      <c r="D137" s="23" t="s">
        <v>419</v>
      </c>
      <c r="E137" s="23" t="s">
        <v>562</v>
      </c>
      <c r="F137" s="23" t="s">
        <v>568</v>
      </c>
      <c r="G137" s="23" t="s">
        <v>422</v>
      </c>
      <c r="H137" s="24">
        <v>7</v>
      </c>
      <c r="I137" s="28">
        <v>68.733199999999997</v>
      </c>
      <c r="J137" s="16">
        <v>45.709000000000003</v>
      </c>
      <c r="K137" s="16">
        <v>45.707500000000003</v>
      </c>
    </row>
    <row r="138" spans="1:11">
      <c r="A138" s="23" t="s">
        <v>403</v>
      </c>
      <c r="B138" s="24">
        <v>11</v>
      </c>
      <c r="C138" s="23" t="s">
        <v>449</v>
      </c>
      <c r="D138" s="23" t="s">
        <v>419</v>
      </c>
      <c r="E138" s="23" t="s">
        <v>562</v>
      </c>
      <c r="F138" s="23" t="s">
        <v>569</v>
      </c>
      <c r="G138" s="23" t="s">
        <v>422</v>
      </c>
      <c r="H138" s="24">
        <v>47</v>
      </c>
      <c r="I138" s="28">
        <v>338.40039999999999</v>
      </c>
      <c r="J138" s="16">
        <v>248.91</v>
      </c>
      <c r="K138" s="16">
        <v>225.03639999999999</v>
      </c>
    </row>
    <row r="139" spans="1:11">
      <c r="A139" s="23" t="s">
        <v>403</v>
      </c>
      <c r="B139" s="24">
        <v>11</v>
      </c>
      <c r="C139" s="23" t="s">
        <v>449</v>
      </c>
      <c r="D139" s="23" t="s">
        <v>419</v>
      </c>
      <c r="E139" s="23" t="s">
        <v>562</v>
      </c>
      <c r="F139" s="23" t="s">
        <v>570</v>
      </c>
      <c r="G139" s="23" t="s">
        <v>422</v>
      </c>
      <c r="H139" s="24">
        <v>8</v>
      </c>
      <c r="I139" s="28">
        <v>13.350099999999999</v>
      </c>
      <c r="J139" s="16">
        <v>8.8740000000000006</v>
      </c>
      <c r="K139" s="16">
        <v>8.8779000000000003</v>
      </c>
    </row>
    <row r="140" spans="1:11">
      <c r="A140" s="23" t="s">
        <v>403</v>
      </c>
      <c r="B140" s="24">
        <v>11</v>
      </c>
      <c r="C140" s="23" t="s">
        <v>449</v>
      </c>
      <c r="D140" s="23" t="s">
        <v>419</v>
      </c>
      <c r="E140" s="23" t="s">
        <v>562</v>
      </c>
      <c r="F140" s="23" t="s">
        <v>571</v>
      </c>
      <c r="G140" s="23" t="s">
        <v>422</v>
      </c>
      <c r="H140" s="24">
        <v>2</v>
      </c>
      <c r="I140" s="28">
        <v>2.95</v>
      </c>
      <c r="J140" s="16">
        <v>2.8029999999999999</v>
      </c>
      <c r="K140" s="16">
        <v>1.9618</v>
      </c>
    </row>
    <row r="141" spans="1:11">
      <c r="A141" s="23" t="s">
        <v>403</v>
      </c>
      <c r="B141" s="24">
        <v>11</v>
      </c>
      <c r="C141" s="23" t="s">
        <v>449</v>
      </c>
      <c r="D141" s="23" t="s">
        <v>419</v>
      </c>
      <c r="E141" s="23" t="s">
        <v>572</v>
      </c>
      <c r="F141" s="23" t="s">
        <v>573</v>
      </c>
      <c r="G141" s="23" t="s">
        <v>422</v>
      </c>
      <c r="H141" s="24">
        <v>2</v>
      </c>
      <c r="I141" s="28">
        <v>25.9</v>
      </c>
      <c r="J141" s="16">
        <v>17.224</v>
      </c>
      <c r="K141" s="16">
        <v>17.223500000000001</v>
      </c>
    </row>
    <row r="142" spans="1:11">
      <c r="A142" s="23" t="s">
        <v>403</v>
      </c>
      <c r="B142" s="24">
        <v>11</v>
      </c>
      <c r="C142" s="23" t="s">
        <v>449</v>
      </c>
      <c r="D142" s="23" t="s">
        <v>419</v>
      </c>
      <c r="E142" s="23" t="s">
        <v>572</v>
      </c>
      <c r="F142" s="23" t="s">
        <v>574</v>
      </c>
      <c r="G142" s="23" t="s">
        <v>422</v>
      </c>
      <c r="H142" s="24">
        <v>1</v>
      </c>
      <c r="I142" s="28">
        <v>0.4</v>
      </c>
      <c r="J142" s="16">
        <v>0.38</v>
      </c>
      <c r="K142" s="16">
        <v>0.26600000000000001</v>
      </c>
    </row>
    <row r="143" spans="1:11">
      <c r="A143" s="23" t="s">
        <v>403</v>
      </c>
      <c r="B143" s="24">
        <v>11</v>
      </c>
      <c r="C143" s="23" t="s">
        <v>449</v>
      </c>
      <c r="D143" s="23" t="s">
        <v>419</v>
      </c>
      <c r="E143" s="23" t="s">
        <v>572</v>
      </c>
      <c r="F143" s="23" t="s">
        <v>575</v>
      </c>
      <c r="G143" s="23" t="s">
        <v>422</v>
      </c>
      <c r="H143" s="24">
        <v>4</v>
      </c>
      <c r="I143" s="28">
        <v>32.1</v>
      </c>
      <c r="J143" s="16">
        <v>30.495000000000001</v>
      </c>
      <c r="K143" s="16">
        <v>21.346499999999999</v>
      </c>
    </row>
    <row r="144" spans="1:11">
      <c r="A144" s="23" t="s">
        <v>403</v>
      </c>
      <c r="B144" s="24">
        <v>11</v>
      </c>
      <c r="C144" s="23" t="s">
        <v>449</v>
      </c>
      <c r="D144" s="23" t="s">
        <v>419</v>
      </c>
      <c r="E144" s="23" t="s">
        <v>572</v>
      </c>
      <c r="F144" s="23" t="s">
        <v>576</v>
      </c>
      <c r="G144" s="23" t="s">
        <v>422</v>
      </c>
      <c r="H144" s="24">
        <v>5</v>
      </c>
      <c r="I144" s="28">
        <v>20.2667</v>
      </c>
      <c r="J144" s="16">
        <v>13.752000000000001</v>
      </c>
      <c r="K144" s="16">
        <v>13.477399999999999</v>
      </c>
    </row>
    <row r="145" spans="1:11">
      <c r="A145" s="23" t="s">
        <v>403</v>
      </c>
      <c r="B145" s="24">
        <v>11</v>
      </c>
      <c r="C145" s="23" t="s">
        <v>449</v>
      </c>
      <c r="D145" s="23" t="s">
        <v>419</v>
      </c>
      <c r="E145" s="23" t="s">
        <v>572</v>
      </c>
      <c r="F145" s="23" t="s">
        <v>577</v>
      </c>
      <c r="G145" s="23" t="s">
        <v>422</v>
      </c>
      <c r="H145" s="24">
        <v>1</v>
      </c>
      <c r="I145" s="28">
        <v>1.0166999999999999</v>
      </c>
      <c r="J145" s="16">
        <v>0.96599999999999997</v>
      </c>
      <c r="K145" s="16">
        <v>0.67610000000000003</v>
      </c>
    </row>
    <row r="146" spans="1:11">
      <c r="A146" s="23" t="s">
        <v>403</v>
      </c>
      <c r="B146" s="24">
        <v>11</v>
      </c>
      <c r="C146" s="23" t="s">
        <v>449</v>
      </c>
      <c r="D146" s="23" t="s">
        <v>419</v>
      </c>
      <c r="E146" s="23" t="s">
        <v>572</v>
      </c>
      <c r="F146" s="23" t="s">
        <v>578</v>
      </c>
      <c r="G146" s="23" t="s">
        <v>422</v>
      </c>
      <c r="H146" s="24">
        <v>1</v>
      </c>
      <c r="I146" s="28">
        <v>2.8</v>
      </c>
      <c r="J146" s="16">
        <v>2.66</v>
      </c>
      <c r="K146" s="16">
        <v>1.8620000000000001</v>
      </c>
    </row>
    <row r="147" spans="1:11">
      <c r="A147" s="23" t="s">
        <v>403</v>
      </c>
      <c r="B147" s="24">
        <v>11</v>
      </c>
      <c r="C147" s="23" t="s">
        <v>449</v>
      </c>
      <c r="D147" s="23" t="s">
        <v>419</v>
      </c>
      <c r="E147" s="23" t="s">
        <v>572</v>
      </c>
      <c r="F147" s="23" t="s">
        <v>579</v>
      </c>
      <c r="G147" s="23" t="s">
        <v>422</v>
      </c>
      <c r="H147" s="24">
        <v>1</v>
      </c>
      <c r="I147" s="28">
        <v>8.5333000000000006</v>
      </c>
      <c r="J147" s="16">
        <v>5.6749999999999998</v>
      </c>
      <c r="K147" s="16">
        <v>5.6745999999999999</v>
      </c>
    </row>
    <row r="148" spans="1:11">
      <c r="A148" s="23" t="s">
        <v>403</v>
      </c>
      <c r="B148" s="24">
        <v>11</v>
      </c>
      <c r="C148" s="23" t="s">
        <v>449</v>
      </c>
      <c r="D148" s="23" t="s">
        <v>419</v>
      </c>
      <c r="E148" s="23" t="s">
        <v>572</v>
      </c>
      <c r="F148" s="23" t="s">
        <v>580</v>
      </c>
      <c r="G148" s="23" t="s">
        <v>422</v>
      </c>
      <c r="H148" s="24">
        <v>1</v>
      </c>
      <c r="I148" s="28">
        <v>7.4832999999999998</v>
      </c>
      <c r="J148" s="16">
        <v>4.976</v>
      </c>
      <c r="K148" s="16">
        <v>4.9763999999999999</v>
      </c>
    </row>
    <row r="149" spans="1:11">
      <c r="A149" s="23" t="s">
        <v>403</v>
      </c>
      <c r="B149" s="24">
        <v>11</v>
      </c>
      <c r="C149" s="23" t="s">
        <v>449</v>
      </c>
      <c r="D149" s="23" t="s">
        <v>419</v>
      </c>
      <c r="E149" s="23" t="s">
        <v>572</v>
      </c>
      <c r="F149" s="23" t="s">
        <v>581</v>
      </c>
      <c r="G149" s="23" t="s">
        <v>422</v>
      </c>
      <c r="H149" s="24">
        <v>5</v>
      </c>
      <c r="I149" s="28">
        <v>16.7666</v>
      </c>
      <c r="J149" s="16">
        <v>12.622999999999999</v>
      </c>
      <c r="K149" s="16">
        <v>11.149699999999999</v>
      </c>
    </row>
    <row r="150" spans="1:11">
      <c r="A150" s="23" t="s">
        <v>403</v>
      </c>
      <c r="B150" s="24">
        <v>11</v>
      </c>
      <c r="C150" s="23" t="s">
        <v>449</v>
      </c>
      <c r="D150" s="23" t="s">
        <v>419</v>
      </c>
      <c r="E150" s="23" t="s">
        <v>572</v>
      </c>
      <c r="F150" s="23" t="s">
        <v>582</v>
      </c>
      <c r="G150" s="23" t="s">
        <v>422</v>
      </c>
      <c r="H150" s="24">
        <v>5</v>
      </c>
      <c r="I150" s="28">
        <v>27.366499999999998</v>
      </c>
      <c r="J150" s="16">
        <v>23.861000000000001</v>
      </c>
      <c r="K150" s="16">
        <v>18.198699999999999</v>
      </c>
    </row>
    <row r="151" spans="1:11">
      <c r="A151" s="23" t="s">
        <v>403</v>
      </c>
      <c r="B151" s="24">
        <v>11</v>
      </c>
      <c r="C151" s="23" t="s">
        <v>449</v>
      </c>
      <c r="D151" s="23" t="s">
        <v>419</v>
      </c>
      <c r="E151" s="23" t="s">
        <v>572</v>
      </c>
      <c r="F151" s="23" t="s">
        <v>583</v>
      </c>
      <c r="G151" s="23" t="s">
        <v>422</v>
      </c>
      <c r="H151" s="24">
        <v>1</v>
      </c>
      <c r="I151" s="28">
        <v>7.55</v>
      </c>
      <c r="J151" s="16">
        <v>7.173</v>
      </c>
      <c r="K151" s="16">
        <v>5.0208000000000004</v>
      </c>
    </row>
    <row r="152" spans="1:11">
      <c r="A152" s="23" t="s">
        <v>403</v>
      </c>
      <c r="B152" s="24">
        <v>11</v>
      </c>
      <c r="C152" s="23" t="s">
        <v>449</v>
      </c>
      <c r="D152" s="23" t="s">
        <v>419</v>
      </c>
      <c r="E152" s="23" t="s">
        <v>572</v>
      </c>
      <c r="F152" s="23" t="s">
        <v>584</v>
      </c>
      <c r="G152" s="23" t="s">
        <v>422</v>
      </c>
      <c r="H152" s="24">
        <v>3</v>
      </c>
      <c r="I152" s="28">
        <v>27.433299999999999</v>
      </c>
      <c r="J152" s="16">
        <v>26.061</v>
      </c>
      <c r="K152" s="16">
        <v>18.243099999999998</v>
      </c>
    </row>
    <row r="153" spans="1:11">
      <c r="A153" s="23" t="s">
        <v>403</v>
      </c>
      <c r="B153" s="24">
        <v>11</v>
      </c>
      <c r="C153" s="23" t="s">
        <v>449</v>
      </c>
      <c r="D153" s="23" t="s">
        <v>419</v>
      </c>
      <c r="E153" s="23" t="s">
        <v>572</v>
      </c>
      <c r="F153" s="23" t="s">
        <v>585</v>
      </c>
      <c r="G153" s="23" t="s">
        <v>422</v>
      </c>
      <c r="H153" s="24">
        <v>2</v>
      </c>
      <c r="I153" s="28">
        <v>66.150000000000006</v>
      </c>
      <c r="J153" s="16">
        <v>43.99</v>
      </c>
      <c r="K153" s="16">
        <v>43.989800000000002</v>
      </c>
    </row>
    <row r="154" spans="1:11">
      <c r="A154" s="23" t="s">
        <v>403</v>
      </c>
      <c r="B154" s="24">
        <v>11</v>
      </c>
      <c r="C154" s="23" t="s">
        <v>449</v>
      </c>
      <c r="D154" s="23" t="s">
        <v>419</v>
      </c>
      <c r="E154" s="23" t="s">
        <v>572</v>
      </c>
      <c r="F154" s="23" t="s">
        <v>586</v>
      </c>
      <c r="G154" s="23" t="s">
        <v>422</v>
      </c>
      <c r="H154" s="24">
        <v>156</v>
      </c>
      <c r="I154" s="28">
        <v>999.45010000000002</v>
      </c>
      <c r="J154" s="16">
        <v>737.31200000000001</v>
      </c>
      <c r="K154" s="16">
        <v>664.6345</v>
      </c>
    </row>
    <row r="155" spans="1:11">
      <c r="A155" s="23" t="s">
        <v>403</v>
      </c>
      <c r="B155" s="24">
        <v>11</v>
      </c>
      <c r="C155" s="23" t="s">
        <v>449</v>
      </c>
      <c r="D155" s="23" t="s">
        <v>419</v>
      </c>
      <c r="E155" s="23" t="s">
        <v>572</v>
      </c>
      <c r="F155" s="23" t="s">
        <v>587</v>
      </c>
      <c r="G155" s="23" t="s">
        <v>422</v>
      </c>
      <c r="H155" s="24">
        <v>3</v>
      </c>
      <c r="I155" s="28">
        <v>3.7332999999999998</v>
      </c>
      <c r="J155" s="16">
        <v>2.7770000000000001</v>
      </c>
      <c r="K155" s="16">
        <v>2.4826000000000001</v>
      </c>
    </row>
    <row r="156" spans="1:11">
      <c r="A156" s="23" t="s">
        <v>403</v>
      </c>
      <c r="B156" s="24">
        <v>11</v>
      </c>
      <c r="C156" s="23" t="s">
        <v>449</v>
      </c>
      <c r="D156" s="23" t="s">
        <v>419</v>
      </c>
      <c r="E156" s="23" t="s">
        <v>572</v>
      </c>
      <c r="F156" s="23" t="s">
        <v>588</v>
      </c>
      <c r="G156" s="23" t="s">
        <v>422</v>
      </c>
      <c r="H156" s="24">
        <v>3</v>
      </c>
      <c r="I156" s="28">
        <v>3.3167</v>
      </c>
      <c r="J156" s="16">
        <v>2.2050000000000001</v>
      </c>
      <c r="K156" s="16">
        <v>2.2057000000000002</v>
      </c>
    </row>
    <row r="157" spans="1:11">
      <c r="A157" s="23" t="s">
        <v>403</v>
      </c>
      <c r="B157" s="24">
        <v>11</v>
      </c>
      <c r="C157" s="23" t="s">
        <v>449</v>
      </c>
      <c r="D157" s="23" t="s">
        <v>419</v>
      </c>
      <c r="E157" s="23" t="s">
        <v>572</v>
      </c>
      <c r="F157" s="23" t="s">
        <v>589</v>
      </c>
      <c r="G157" s="23" t="s">
        <v>422</v>
      </c>
      <c r="H157" s="24">
        <v>4</v>
      </c>
      <c r="I157" s="28">
        <v>34.0334</v>
      </c>
      <c r="J157" s="16">
        <v>31.016999999999999</v>
      </c>
      <c r="K157" s="16">
        <v>22.632300000000001</v>
      </c>
    </row>
    <row r="158" spans="1:11">
      <c r="A158" s="23" t="s">
        <v>403</v>
      </c>
      <c r="B158" s="24">
        <v>11</v>
      </c>
      <c r="C158" s="23" t="s">
        <v>449</v>
      </c>
      <c r="D158" s="23" t="s">
        <v>419</v>
      </c>
      <c r="E158" s="23" t="s">
        <v>572</v>
      </c>
      <c r="F158" s="23" t="s">
        <v>590</v>
      </c>
      <c r="G158" s="23" t="s">
        <v>422</v>
      </c>
      <c r="H158" s="24">
        <v>1</v>
      </c>
      <c r="I158" s="28">
        <v>1.1667000000000001</v>
      </c>
      <c r="J158" s="16">
        <v>1.1080000000000001</v>
      </c>
      <c r="K158" s="16">
        <v>0.77590000000000003</v>
      </c>
    </row>
    <row r="159" spans="1:11">
      <c r="A159" s="23" t="s">
        <v>403</v>
      </c>
      <c r="B159" s="24">
        <v>11</v>
      </c>
      <c r="C159" s="23" t="s">
        <v>449</v>
      </c>
      <c r="D159" s="23" t="s">
        <v>419</v>
      </c>
      <c r="E159" s="23" t="s">
        <v>591</v>
      </c>
      <c r="F159" s="23" t="s">
        <v>592</v>
      </c>
      <c r="G159" s="23" t="s">
        <v>422</v>
      </c>
      <c r="H159" s="24">
        <v>1</v>
      </c>
      <c r="I159" s="28">
        <v>10.416700000000001</v>
      </c>
      <c r="J159" s="16">
        <v>50.1</v>
      </c>
      <c r="K159" s="16">
        <v>50.1</v>
      </c>
    </row>
    <row r="160" spans="1:11">
      <c r="A160" s="23" t="s">
        <v>404</v>
      </c>
      <c r="B160" s="24">
        <v>11</v>
      </c>
      <c r="C160" s="23" t="s">
        <v>593</v>
      </c>
      <c r="D160" s="23" t="s">
        <v>419</v>
      </c>
      <c r="E160" s="23" t="s">
        <v>594</v>
      </c>
      <c r="F160" s="23" t="s">
        <v>595</v>
      </c>
      <c r="G160" s="23" t="s">
        <v>422</v>
      </c>
      <c r="H160" s="24">
        <v>114</v>
      </c>
      <c r="I160" s="28">
        <v>316.16640000000001</v>
      </c>
      <c r="J160" s="16">
        <v>9.1069999999999993</v>
      </c>
      <c r="K160" s="16">
        <v>4.5213999999999999</v>
      </c>
    </row>
    <row r="161" spans="1:11">
      <c r="A161" s="23" t="s">
        <v>404</v>
      </c>
      <c r="B161" s="24">
        <v>11</v>
      </c>
      <c r="C161" s="23" t="s">
        <v>593</v>
      </c>
      <c r="D161" s="23" t="s">
        <v>419</v>
      </c>
      <c r="E161" s="23" t="s">
        <v>594</v>
      </c>
      <c r="F161" s="23" t="s">
        <v>596</v>
      </c>
      <c r="G161" s="23" t="s">
        <v>422</v>
      </c>
      <c r="H161" s="24">
        <v>103</v>
      </c>
      <c r="I161" s="28">
        <v>248.43379999999999</v>
      </c>
      <c r="J161" s="16">
        <v>5.4260000000000002</v>
      </c>
      <c r="K161" s="16">
        <v>3.5527000000000002</v>
      </c>
    </row>
    <row r="162" spans="1:11">
      <c r="A162" s="23" t="s">
        <v>404</v>
      </c>
      <c r="B162" s="24">
        <v>11</v>
      </c>
      <c r="C162" s="23" t="s">
        <v>593</v>
      </c>
      <c r="D162" s="23" t="s">
        <v>419</v>
      </c>
      <c r="E162" s="23" t="s">
        <v>594</v>
      </c>
      <c r="F162" s="23" t="s">
        <v>597</v>
      </c>
      <c r="G162" s="23" t="s">
        <v>422</v>
      </c>
      <c r="H162" s="24">
        <v>299</v>
      </c>
      <c r="I162" s="28">
        <v>1283.8331000000001</v>
      </c>
      <c r="J162" s="16">
        <v>29.222999999999999</v>
      </c>
      <c r="K162" s="16">
        <v>18.359400000000001</v>
      </c>
    </row>
    <row r="163" spans="1:11">
      <c r="A163" s="23" t="s">
        <v>404</v>
      </c>
      <c r="B163" s="24">
        <v>11</v>
      </c>
      <c r="C163" s="23" t="s">
        <v>593</v>
      </c>
      <c r="D163" s="23" t="s">
        <v>419</v>
      </c>
      <c r="E163" s="23" t="s">
        <v>594</v>
      </c>
      <c r="F163" s="23" t="s">
        <v>598</v>
      </c>
      <c r="G163" s="23" t="s">
        <v>422</v>
      </c>
      <c r="H163" s="24">
        <v>99</v>
      </c>
      <c r="I163" s="28">
        <v>465.96640000000002</v>
      </c>
      <c r="J163" s="16">
        <v>12.676</v>
      </c>
      <c r="K163" s="16">
        <v>6.6630000000000003</v>
      </c>
    </row>
    <row r="164" spans="1:11">
      <c r="A164" s="23" t="s">
        <v>404</v>
      </c>
      <c r="B164" s="24">
        <v>11</v>
      </c>
      <c r="C164" s="23" t="s">
        <v>593</v>
      </c>
      <c r="D164" s="23" t="s">
        <v>419</v>
      </c>
      <c r="E164" s="23" t="s">
        <v>594</v>
      </c>
      <c r="F164" s="23" t="s">
        <v>599</v>
      </c>
      <c r="G164" s="23" t="s">
        <v>422</v>
      </c>
      <c r="H164" s="24">
        <v>270</v>
      </c>
      <c r="I164" s="28">
        <v>920.81669999999997</v>
      </c>
      <c r="J164" s="16">
        <v>25.34</v>
      </c>
      <c r="K164" s="16">
        <v>13.1676</v>
      </c>
    </row>
    <row r="165" spans="1:11">
      <c r="A165" s="23" t="s">
        <v>404</v>
      </c>
      <c r="B165" s="24">
        <v>11</v>
      </c>
      <c r="C165" s="23" t="s">
        <v>593</v>
      </c>
      <c r="D165" s="23" t="s">
        <v>419</v>
      </c>
      <c r="E165" s="23" t="s">
        <v>594</v>
      </c>
      <c r="F165" s="23" t="s">
        <v>600</v>
      </c>
      <c r="G165" s="23" t="s">
        <v>422</v>
      </c>
      <c r="H165" s="24">
        <v>47</v>
      </c>
      <c r="I165" s="28">
        <v>94.333600000000004</v>
      </c>
      <c r="J165" s="16">
        <v>3.919</v>
      </c>
      <c r="K165" s="16">
        <v>1.3491</v>
      </c>
    </row>
    <row r="166" spans="1:11">
      <c r="A166" s="23" t="s">
        <v>404</v>
      </c>
      <c r="B166" s="24">
        <v>11</v>
      </c>
      <c r="C166" s="23" t="s">
        <v>593</v>
      </c>
      <c r="D166" s="23" t="s">
        <v>419</v>
      </c>
      <c r="E166" s="23" t="s">
        <v>594</v>
      </c>
      <c r="F166" s="23" t="s">
        <v>601</v>
      </c>
      <c r="G166" s="23" t="s">
        <v>422</v>
      </c>
      <c r="H166" s="24">
        <v>156</v>
      </c>
      <c r="I166" s="28">
        <v>371.66629999999998</v>
      </c>
      <c r="J166" s="16">
        <v>9.77</v>
      </c>
      <c r="K166" s="16">
        <v>5.3150000000000004</v>
      </c>
    </row>
    <row r="167" spans="1:11">
      <c r="A167" s="23" t="s">
        <v>404</v>
      </c>
      <c r="B167" s="24">
        <v>11</v>
      </c>
      <c r="C167" s="23" t="s">
        <v>593</v>
      </c>
      <c r="D167" s="23" t="s">
        <v>419</v>
      </c>
      <c r="E167" s="23" t="s">
        <v>594</v>
      </c>
      <c r="F167" s="23" t="s">
        <v>602</v>
      </c>
      <c r="G167" s="23" t="s">
        <v>422</v>
      </c>
      <c r="H167" s="24">
        <v>1088</v>
      </c>
      <c r="I167" s="28">
        <v>3712.7339000000002</v>
      </c>
      <c r="J167" s="16">
        <v>94.375</v>
      </c>
      <c r="K167" s="16">
        <v>53.092300000000002</v>
      </c>
    </row>
    <row r="168" spans="1:11">
      <c r="A168" s="23" t="s">
        <v>404</v>
      </c>
      <c r="B168" s="24">
        <v>11</v>
      </c>
      <c r="C168" s="23" t="s">
        <v>593</v>
      </c>
      <c r="D168" s="23" t="s">
        <v>419</v>
      </c>
      <c r="E168" s="23" t="s">
        <v>594</v>
      </c>
      <c r="F168" s="23" t="s">
        <v>603</v>
      </c>
      <c r="G168" s="23" t="s">
        <v>422</v>
      </c>
      <c r="H168" s="24">
        <v>269</v>
      </c>
      <c r="I168" s="28">
        <v>991.101</v>
      </c>
      <c r="J168" s="16">
        <v>27.096</v>
      </c>
      <c r="K168" s="16">
        <v>14.172800000000001</v>
      </c>
    </row>
    <row r="169" spans="1:11">
      <c r="A169" s="23" t="s">
        <v>404</v>
      </c>
      <c r="B169" s="24">
        <v>11</v>
      </c>
      <c r="C169" s="23" t="s">
        <v>593</v>
      </c>
      <c r="D169" s="23" t="s">
        <v>419</v>
      </c>
      <c r="E169" s="23" t="s">
        <v>594</v>
      </c>
      <c r="F169" s="23" t="s">
        <v>604</v>
      </c>
      <c r="G169" s="23" t="s">
        <v>422</v>
      </c>
      <c r="H169" s="24">
        <v>66</v>
      </c>
      <c r="I169" s="28">
        <v>170.25</v>
      </c>
      <c r="J169" s="16">
        <v>5.4080000000000004</v>
      </c>
      <c r="K169" s="16">
        <v>2.4344000000000001</v>
      </c>
    </row>
    <row r="170" spans="1:11">
      <c r="A170" s="23" t="s">
        <v>404</v>
      </c>
      <c r="B170" s="24">
        <v>11</v>
      </c>
      <c r="C170" s="23" t="s">
        <v>593</v>
      </c>
      <c r="D170" s="23" t="s">
        <v>419</v>
      </c>
      <c r="E170" s="23" t="s">
        <v>594</v>
      </c>
      <c r="F170" s="23" t="s">
        <v>605</v>
      </c>
      <c r="G170" s="23" t="s">
        <v>422</v>
      </c>
      <c r="H170" s="24">
        <v>134</v>
      </c>
      <c r="I170" s="28">
        <v>375.1669</v>
      </c>
      <c r="J170" s="16">
        <v>8.4649999999999999</v>
      </c>
      <c r="K170" s="16">
        <v>5.3651</v>
      </c>
    </row>
    <row r="171" spans="1:11">
      <c r="A171" s="23" t="s">
        <v>404</v>
      </c>
      <c r="B171" s="24">
        <v>11</v>
      </c>
      <c r="C171" s="23" t="s">
        <v>593</v>
      </c>
      <c r="D171" s="23" t="s">
        <v>419</v>
      </c>
      <c r="E171" s="23" t="s">
        <v>594</v>
      </c>
      <c r="F171" s="23" t="s">
        <v>606</v>
      </c>
      <c r="G171" s="23" t="s">
        <v>422</v>
      </c>
      <c r="H171" s="24">
        <v>261</v>
      </c>
      <c r="I171" s="28">
        <v>1160.7496000000001</v>
      </c>
      <c r="J171" s="16">
        <v>34.292999999999999</v>
      </c>
      <c r="K171" s="16">
        <v>16.598600000000001</v>
      </c>
    </row>
    <row r="172" spans="1:11">
      <c r="A172" s="23" t="s">
        <v>404</v>
      </c>
      <c r="B172" s="24">
        <v>11</v>
      </c>
      <c r="C172" s="23" t="s">
        <v>593</v>
      </c>
      <c r="D172" s="23" t="s">
        <v>419</v>
      </c>
      <c r="E172" s="23" t="s">
        <v>594</v>
      </c>
      <c r="F172" s="23" t="s">
        <v>607</v>
      </c>
      <c r="G172" s="23" t="s">
        <v>422</v>
      </c>
      <c r="H172" s="24">
        <v>257</v>
      </c>
      <c r="I172" s="28">
        <v>793.50030000000004</v>
      </c>
      <c r="J172" s="16">
        <v>21.446999999999999</v>
      </c>
      <c r="K172" s="16">
        <v>11.3466</v>
      </c>
    </row>
    <row r="173" spans="1:11">
      <c r="A173" s="23" t="s">
        <v>404</v>
      </c>
      <c r="B173" s="24">
        <v>11</v>
      </c>
      <c r="C173" s="23" t="s">
        <v>593</v>
      </c>
      <c r="D173" s="23" t="s">
        <v>419</v>
      </c>
      <c r="E173" s="23" t="s">
        <v>594</v>
      </c>
      <c r="F173" s="23" t="s">
        <v>608</v>
      </c>
      <c r="G173" s="23" t="s">
        <v>422</v>
      </c>
      <c r="H173" s="24">
        <v>3</v>
      </c>
      <c r="I173" s="28">
        <v>2.2667000000000002</v>
      </c>
      <c r="J173" s="16">
        <v>5.7000000000000002E-2</v>
      </c>
      <c r="K173" s="16">
        <v>3.2399999999999998E-2</v>
      </c>
    </row>
    <row r="174" spans="1:11">
      <c r="A174" s="23" t="s">
        <v>404</v>
      </c>
      <c r="B174" s="24">
        <v>11</v>
      </c>
      <c r="C174" s="23" t="s">
        <v>593</v>
      </c>
      <c r="D174" s="23" t="s">
        <v>419</v>
      </c>
      <c r="E174" s="23" t="s">
        <v>594</v>
      </c>
      <c r="F174" s="23" t="s">
        <v>609</v>
      </c>
      <c r="G174" s="23" t="s">
        <v>422</v>
      </c>
      <c r="H174" s="24">
        <v>63</v>
      </c>
      <c r="I174" s="28">
        <v>246.48320000000001</v>
      </c>
      <c r="J174" s="16">
        <v>5.9509999999999996</v>
      </c>
      <c r="K174" s="16">
        <v>3.5247999999999999</v>
      </c>
    </row>
    <row r="175" spans="1:11">
      <c r="A175" s="23" t="s">
        <v>404</v>
      </c>
      <c r="B175" s="24">
        <v>11</v>
      </c>
      <c r="C175" s="23" t="s">
        <v>593</v>
      </c>
      <c r="D175" s="23" t="s">
        <v>419</v>
      </c>
      <c r="E175" s="23" t="s">
        <v>594</v>
      </c>
      <c r="F175" s="23" t="s">
        <v>610</v>
      </c>
      <c r="G175" s="23" t="s">
        <v>422</v>
      </c>
      <c r="H175" s="24">
        <v>244</v>
      </c>
      <c r="I175" s="28">
        <v>1724.7666999999999</v>
      </c>
      <c r="J175" s="16">
        <v>43.1</v>
      </c>
      <c r="K175" s="16">
        <v>24.664400000000001</v>
      </c>
    </row>
    <row r="176" spans="1:11">
      <c r="A176" s="23" t="s">
        <v>404</v>
      </c>
      <c r="B176" s="24">
        <v>11</v>
      </c>
      <c r="C176" s="23" t="s">
        <v>593</v>
      </c>
      <c r="D176" s="23" t="s">
        <v>419</v>
      </c>
      <c r="E176" s="23" t="s">
        <v>594</v>
      </c>
      <c r="F176" s="23" t="s">
        <v>611</v>
      </c>
      <c r="G176" s="23" t="s">
        <v>422</v>
      </c>
      <c r="H176" s="24">
        <v>23</v>
      </c>
      <c r="I176" s="28">
        <v>42.616700000000002</v>
      </c>
      <c r="J176" s="16">
        <v>0.94499999999999995</v>
      </c>
      <c r="K176" s="16">
        <v>0.60940000000000005</v>
      </c>
    </row>
    <row r="177" spans="1:11">
      <c r="A177" s="23" t="s">
        <v>404</v>
      </c>
      <c r="B177" s="24">
        <v>11</v>
      </c>
      <c r="C177" s="23" t="s">
        <v>593</v>
      </c>
      <c r="D177" s="23" t="s">
        <v>419</v>
      </c>
      <c r="E177" s="23" t="s">
        <v>594</v>
      </c>
      <c r="F177" s="23" t="s">
        <v>612</v>
      </c>
      <c r="G177" s="23" t="s">
        <v>422</v>
      </c>
      <c r="H177" s="24">
        <v>4515</v>
      </c>
      <c r="I177" s="28">
        <v>12009.2351</v>
      </c>
      <c r="J177" s="16">
        <v>317.142</v>
      </c>
      <c r="K177" s="16">
        <v>171.7321</v>
      </c>
    </row>
    <row r="178" spans="1:11">
      <c r="A178" s="23" t="s">
        <v>404</v>
      </c>
      <c r="B178" s="24">
        <v>11</v>
      </c>
      <c r="C178" s="23" t="s">
        <v>593</v>
      </c>
      <c r="D178" s="23" t="s">
        <v>419</v>
      </c>
      <c r="E178" s="23" t="s">
        <v>594</v>
      </c>
      <c r="F178" s="23" t="s">
        <v>613</v>
      </c>
      <c r="G178" s="23" t="s">
        <v>422</v>
      </c>
      <c r="H178" s="24">
        <v>282</v>
      </c>
      <c r="I178" s="28">
        <v>1767.7501</v>
      </c>
      <c r="J178" s="16">
        <v>51.948</v>
      </c>
      <c r="K178" s="16">
        <v>25.2788</v>
      </c>
    </row>
    <row r="179" spans="1:11">
      <c r="A179" s="23" t="s">
        <v>404</v>
      </c>
      <c r="B179" s="24">
        <v>11</v>
      </c>
      <c r="C179" s="23" t="s">
        <v>593</v>
      </c>
      <c r="D179" s="23" t="s">
        <v>419</v>
      </c>
      <c r="E179" s="23" t="s">
        <v>594</v>
      </c>
      <c r="F179" s="23" t="s">
        <v>614</v>
      </c>
      <c r="G179" s="23" t="s">
        <v>422</v>
      </c>
      <c r="H179" s="24">
        <v>56</v>
      </c>
      <c r="I179" s="28">
        <v>228.21680000000001</v>
      </c>
      <c r="J179" s="16">
        <v>6.3940000000000001</v>
      </c>
      <c r="K179" s="16">
        <v>3.2633999999999999</v>
      </c>
    </row>
    <row r="180" spans="1:11">
      <c r="A180" s="23" t="s">
        <v>404</v>
      </c>
      <c r="B180" s="24">
        <v>11</v>
      </c>
      <c r="C180" s="23" t="s">
        <v>593</v>
      </c>
      <c r="D180" s="23" t="s">
        <v>419</v>
      </c>
      <c r="E180" s="23" t="s">
        <v>594</v>
      </c>
      <c r="F180" s="23" t="s">
        <v>615</v>
      </c>
      <c r="G180" s="23" t="s">
        <v>422</v>
      </c>
      <c r="H180" s="24">
        <v>349</v>
      </c>
      <c r="I180" s="28">
        <v>1145.8831</v>
      </c>
      <c r="J180" s="16">
        <v>32.448</v>
      </c>
      <c r="K180" s="16">
        <v>16.385899999999999</v>
      </c>
    </row>
    <row r="181" spans="1:11">
      <c r="A181" s="23" t="s">
        <v>404</v>
      </c>
      <c r="B181" s="24">
        <v>11</v>
      </c>
      <c r="C181" s="23" t="s">
        <v>593</v>
      </c>
      <c r="D181" s="23" t="s">
        <v>419</v>
      </c>
      <c r="E181" s="23" t="s">
        <v>594</v>
      </c>
      <c r="F181" s="23" t="s">
        <v>616</v>
      </c>
      <c r="G181" s="23" t="s">
        <v>422</v>
      </c>
      <c r="H181" s="24">
        <v>41</v>
      </c>
      <c r="I181" s="28">
        <v>95.399900000000002</v>
      </c>
      <c r="J181" s="16">
        <v>2.4249999999999998</v>
      </c>
      <c r="K181" s="16">
        <v>1.3643000000000001</v>
      </c>
    </row>
    <row r="182" spans="1:11">
      <c r="A182" s="23" t="s">
        <v>404</v>
      </c>
      <c r="B182" s="24">
        <v>11</v>
      </c>
      <c r="C182" s="23" t="s">
        <v>593</v>
      </c>
      <c r="D182" s="23" t="s">
        <v>419</v>
      </c>
      <c r="E182" s="23" t="s">
        <v>594</v>
      </c>
      <c r="F182" s="23" t="s">
        <v>617</v>
      </c>
      <c r="G182" s="23" t="s">
        <v>422</v>
      </c>
      <c r="H182" s="24">
        <v>325</v>
      </c>
      <c r="I182" s="28">
        <v>1201.0161000000001</v>
      </c>
      <c r="J182" s="16">
        <v>32.863</v>
      </c>
      <c r="K182" s="16">
        <v>17.174600000000002</v>
      </c>
    </row>
    <row r="183" spans="1:11">
      <c r="A183" s="23" t="s">
        <v>404</v>
      </c>
      <c r="B183" s="24">
        <v>11</v>
      </c>
      <c r="C183" s="23" t="s">
        <v>593</v>
      </c>
      <c r="D183" s="23" t="s">
        <v>419</v>
      </c>
      <c r="E183" s="23" t="s">
        <v>594</v>
      </c>
      <c r="F183" s="23" t="s">
        <v>618</v>
      </c>
      <c r="G183" s="23" t="s">
        <v>422</v>
      </c>
      <c r="H183" s="24">
        <v>98</v>
      </c>
      <c r="I183" s="28">
        <v>339.00009999999997</v>
      </c>
      <c r="J183" s="16">
        <v>9.8550000000000004</v>
      </c>
      <c r="K183" s="16">
        <v>4.8478000000000003</v>
      </c>
    </row>
    <row r="184" spans="1:11">
      <c r="A184" s="23" t="s">
        <v>404</v>
      </c>
      <c r="B184" s="24">
        <v>11</v>
      </c>
      <c r="C184" s="23" t="s">
        <v>593</v>
      </c>
      <c r="D184" s="23" t="s">
        <v>419</v>
      </c>
      <c r="E184" s="23" t="s">
        <v>594</v>
      </c>
      <c r="F184" s="23" t="s">
        <v>619</v>
      </c>
      <c r="G184" s="23" t="s">
        <v>422</v>
      </c>
      <c r="H184" s="24">
        <v>1517</v>
      </c>
      <c r="I184" s="28">
        <v>1206.4748999999999</v>
      </c>
      <c r="J184" s="16">
        <v>31.263999999999999</v>
      </c>
      <c r="K184" s="16">
        <v>17.252400000000002</v>
      </c>
    </row>
    <row r="185" spans="1:11">
      <c r="A185" s="23" t="s">
        <v>404</v>
      </c>
      <c r="B185" s="24">
        <v>11</v>
      </c>
      <c r="C185" s="23" t="s">
        <v>593</v>
      </c>
      <c r="D185" s="23" t="s">
        <v>419</v>
      </c>
      <c r="E185" s="23" t="s">
        <v>594</v>
      </c>
      <c r="F185" s="23" t="s">
        <v>620</v>
      </c>
      <c r="G185" s="23" t="s">
        <v>422</v>
      </c>
      <c r="H185" s="24">
        <v>108</v>
      </c>
      <c r="I185" s="28">
        <v>467.76690000000002</v>
      </c>
      <c r="J185" s="16">
        <v>12.808999999999999</v>
      </c>
      <c r="K185" s="16">
        <v>6.6891999999999996</v>
      </c>
    </row>
    <row r="186" spans="1:11">
      <c r="A186" s="23" t="s">
        <v>404</v>
      </c>
      <c r="B186" s="24">
        <v>11</v>
      </c>
      <c r="C186" s="23" t="s">
        <v>593</v>
      </c>
      <c r="D186" s="23" t="s">
        <v>419</v>
      </c>
      <c r="E186" s="23" t="s">
        <v>594</v>
      </c>
      <c r="F186" s="23" t="s">
        <v>621</v>
      </c>
      <c r="G186" s="23" t="s">
        <v>422</v>
      </c>
      <c r="H186" s="24">
        <v>194</v>
      </c>
      <c r="I186" s="28">
        <v>504.8329</v>
      </c>
      <c r="J186" s="16">
        <v>12.667</v>
      </c>
      <c r="K186" s="16">
        <v>7.2191999999999998</v>
      </c>
    </row>
    <row r="187" spans="1:11">
      <c r="A187" s="23" t="s">
        <v>404</v>
      </c>
      <c r="B187" s="24">
        <v>11</v>
      </c>
      <c r="C187" s="23" t="s">
        <v>593</v>
      </c>
      <c r="D187" s="23" t="s">
        <v>419</v>
      </c>
      <c r="E187" s="23" t="s">
        <v>594</v>
      </c>
      <c r="F187" s="23" t="s">
        <v>622</v>
      </c>
      <c r="G187" s="23" t="s">
        <v>422</v>
      </c>
      <c r="H187" s="24">
        <v>137</v>
      </c>
      <c r="I187" s="28">
        <v>638.94979999999998</v>
      </c>
      <c r="J187" s="16">
        <v>16.995000000000001</v>
      </c>
      <c r="K187" s="16">
        <v>9.1372</v>
      </c>
    </row>
    <row r="188" spans="1:11">
      <c r="A188" s="23" t="s">
        <v>404</v>
      </c>
      <c r="B188" s="24">
        <v>11</v>
      </c>
      <c r="C188" s="23" t="s">
        <v>593</v>
      </c>
      <c r="D188" s="23" t="s">
        <v>419</v>
      </c>
      <c r="E188" s="23" t="s">
        <v>594</v>
      </c>
      <c r="F188" s="23" t="s">
        <v>623</v>
      </c>
      <c r="G188" s="23" t="s">
        <v>422</v>
      </c>
      <c r="H188" s="24">
        <v>2401</v>
      </c>
      <c r="I188" s="28">
        <v>6955.8513000000003</v>
      </c>
      <c r="J188" s="16">
        <v>188.172</v>
      </c>
      <c r="K188" s="16">
        <v>99.469899999999996</v>
      </c>
    </row>
    <row r="189" spans="1:11">
      <c r="A189" s="23" t="s">
        <v>404</v>
      </c>
      <c r="B189" s="24">
        <v>11</v>
      </c>
      <c r="C189" s="23" t="s">
        <v>593</v>
      </c>
      <c r="D189" s="23" t="s">
        <v>419</v>
      </c>
      <c r="E189" s="23" t="s">
        <v>594</v>
      </c>
      <c r="F189" s="23" t="s">
        <v>624</v>
      </c>
      <c r="G189" s="23" t="s">
        <v>422</v>
      </c>
      <c r="H189" s="24">
        <v>73</v>
      </c>
      <c r="I189" s="28">
        <v>211.75</v>
      </c>
      <c r="J189" s="16">
        <v>7.298</v>
      </c>
      <c r="K189" s="16">
        <v>3.0278999999999998</v>
      </c>
    </row>
    <row r="190" spans="1:11">
      <c r="A190" s="23" t="s">
        <v>404</v>
      </c>
      <c r="B190" s="24">
        <v>11</v>
      </c>
      <c r="C190" s="23" t="s">
        <v>593</v>
      </c>
      <c r="D190" s="23" t="s">
        <v>419</v>
      </c>
      <c r="E190" s="23" t="s">
        <v>594</v>
      </c>
      <c r="F190" s="23" t="s">
        <v>625</v>
      </c>
      <c r="G190" s="23" t="s">
        <v>422</v>
      </c>
      <c r="H190" s="24">
        <v>22864</v>
      </c>
      <c r="I190" s="28">
        <v>104996.6618</v>
      </c>
      <c r="J190" s="16">
        <v>2761.0859999999998</v>
      </c>
      <c r="K190" s="16">
        <v>1501.4528</v>
      </c>
    </row>
    <row r="191" spans="1:11">
      <c r="A191" s="23" t="s">
        <v>404</v>
      </c>
      <c r="B191" s="24">
        <v>11</v>
      </c>
      <c r="C191" s="23" t="s">
        <v>593</v>
      </c>
      <c r="D191" s="23" t="s">
        <v>419</v>
      </c>
      <c r="E191" s="23" t="s">
        <v>594</v>
      </c>
      <c r="F191" s="23" t="s">
        <v>626</v>
      </c>
      <c r="G191" s="23" t="s">
        <v>422</v>
      </c>
      <c r="H191" s="24">
        <v>276</v>
      </c>
      <c r="I191" s="28">
        <v>1148.7837999999999</v>
      </c>
      <c r="J191" s="16">
        <v>33.542000000000002</v>
      </c>
      <c r="K191" s="16">
        <v>16.427499999999998</v>
      </c>
    </row>
    <row r="192" spans="1:11">
      <c r="A192" s="23" t="s">
        <v>404</v>
      </c>
      <c r="B192" s="24">
        <v>11</v>
      </c>
      <c r="C192" s="23" t="s">
        <v>593</v>
      </c>
      <c r="D192" s="23" t="s">
        <v>419</v>
      </c>
      <c r="E192" s="23" t="s">
        <v>594</v>
      </c>
      <c r="F192" s="23" t="s">
        <v>627</v>
      </c>
      <c r="G192" s="23" t="s">
        <v>422</v>
      </c>
      <c r="H192" s="24">
        <v>3</v>
      </c>
      <c r="I192" s="28">
        <v>2.1</v>
      </c>
      <c r="J192" s="16">
        <v>4.1000000000000002E-2</v>
      </c>
      <c r="K192" s="16">
        <v>0.03</v>
      </c>
    </row>
    <row r="193" spans="1:11">
      <c r="A193" s="23" t="s">
        <v>404</v>
      </c>
      <c r="B193" s="24">
        <v>11</v>
      </c>
      <c r="C193" s="23" t="s">
        <v>593</v>
      </c>
      <c r="D193" s="23" t="s">
        <v>419</v>
      </c>
      <c r="E193" s="23" t="s">
        <v>594</v>
      </c>
      <c r="F193" s="23" t="s">
        <v>628</v>
      </c>
      <c r="G193" s="23" t="s">
        <v>422</v>
      </c>
      <c r="H193" s="24">
        <v>357</v>
      </c>
      <c r="I193" s="28">
        <v>1133.2002</v>
      </c>
      <c r="J193" s="16">
        <v>30.088000000000001</v>
      </c>
      <c r="K193" s="16">
        <v>16.204899999999999</v>
      </c>
    </row>
    <row r="194" spans="1:11">
      <c r="A194" s="23" t="s">
        <v>404</v>
      </c>
      <c r="B194" s="24">
        <v>11</v>
      </c>
      <c r="C194" s="23" t="s">
        <v>593</v>
      </c>
      <c r="D194" s="23" t="s">
        <v>419</v>
      </c>
      <c r="E194" s="23" t="s">
        <v>594</v>
      </c>
      <c r="F194" s="23" t="s">
        <v>629</v>
      </c>
      <c r="G194" s="23" t="s">
        <v>422</v>
      </c>
      <c r="H194" s="24">
        <v>392</v>
      </c>
      <c r="I194" s="28">
        <v>1568.3839</v>
      </c>
      <c r="J194" s="16">
        <v>38.183999999999997</v>
      </c>
      <c r="K194" s="16">
        <v>22.427800000000001</v>
      </c>
    </row>
    <row r="195" spans="1:11">
      <c r="A195" s="23" t="s">
        <v>404</v>
      </c>
      <c r="B195" s="24">
        <v>11</v>
      </c>
      <c r="C195" s="23" t="s">
        <v>593</v>
      </c>
      <c r="D195" s="23" t="s">
        <v>419</v>
      </c>
      <c r="E195" s="23" t="s">
        <v>594</v>
      </c>
      <c r="F195" s="23" t="s">
        <v>630</v>
      </c>
      <c r="G195" s="23" t="s">
        <v>422</v>
      </c>
      <c r="H195" s="24">
        <v>68</v>
      </c>
      <c r="I195" s="28">
        <v>216.8501</v>
      </c>
      <c r="J195" s="16">
        <v>5.6779999999999999</v>
      </c>
      <c r="K195" s="16">
        <v>3.101</v>
      </c>
    </row>
    <row r="196" spans="1:11">
      <c r="A196" s="23" t="s">
        <v>404</v>
      </c>
      <c r="B196" s="24">
        <v>11</v>
      </c>
      <c r="C196" s="23" t="s">
        <v>593</v>
      </c>
      <c r="D196" s="23" t="s">
        <v>419</v>
      </c>
      <c r="E196" s="23" t="s">
        <v>594</v>
      </c>
      <c r="F196" s="23" t="s">
        <v>631</v>
      </c>
      <c r="G196" s="23" t="s">
        <v>422</v>
      </c>
      <c r="H196" s="24">
        <v>24</v>
      </c>
      <c r="I196" s="28">
        <v>72.016800000000003</v>
      </c>
      <c r="J196" s="16">
        <v>1.9339999999999999</v>
      </c>
      <c r="K196" s="16">
        <v>1.0298</v>
      </c>
    </row>
    <row r="197" spans="1:11">
      <c r="A197" s="23" t="s">
        <v>404</v>
      </c>
      <c r="B197" s="24">
        <v>11</v>
      </c>
      <c r="C197" s="23" t="s">
        <v>593</v>
      </c>
      <c r="D197" s="23" t="s">
        <v>419</v>
      </c>
      <c r="E197" s="23" t="s">
        <v>594</v>
      </c>
      <c r="F197" s="23" t="s">
        <v>632</v>
      </c>
      <c r="G197" s="23" t="s">
        <v>422</v>
      </c>
      <c r="H197" s="24">
        <v>117</v>
      </c>
      <c r="I197" s="28">
        <v>458.45010000000002</v>
      </c>
      <c r="J197" s="16">
        <v>14.868</v>
      </c>
      <c r="K197" s="16">
        <v>6.5557999999999996</v>
      </c>
    </row>
    <row r="198" spans="1:11">
      <c r="A198" s="23" t="s">
        <v>404</v>
      </c>
      <c r="B198" s="24">
        <v>11</v>
      </c>
      <c r="C198" s="23" t="s">
        <v>593</v>
      </c>
      <c r="D198" s="23" t="s">
        <v>419</v>
      </c>
      <c r="E198" s="23" t="s">
        <v>594</v>
      </c>
      <c r="F198" s="23" t="s">
        <v>633</v>
      </c>
      <c r="G198" s="23" t="s">
        <v>422</v>
      </c>
      <c r="H198" s="24">
        <v>225</v>
      </c>
      <c r="I198" s="28">
        <v>648.93340000000001</v>
      </c>
      <c r="J198" s="16">
        <v>15.696999999999999</v>
      </c>
      <c r="K198" s="16">
        <v>9.2796000000000003</v>
      </c>
    </row>
    <row r="199" spans="1:11">
      <c r="A199" s="23" t="s">
        <v>404</v>
      </c>
      <c r="B199" s="24">
        <v>11</v>
      </c>
      <c r="C199" s="23" t="s">
        <v>593</v>
      </c>
      <c r="D199" s="23" t="s">
        <v>419</v>
      </c>
      <c r="E199" s="23" t="s">
        <v>594</v>
      </c>
      <c r="F199" s="23" t="s">
        <v>634</v>
      </c>
      <c r="G199" s="23" t="s">
        <v>422</v>
      </c>
      <c r="H199" s="24">
        <v>163</v>
      </c>
      <c r="I199" s="28">
        <v>505.11599999999999</v>
      </c>
      <c r="J199" s="16">
        <v>13.202</v>
      </c>
      <c r="K199" s="16">
        <v>7.2233000000000001</v>
      </c>
    </row>
    <row r="200" spans="1:11">
      <c r="A200" s="23" t="s">
        <v>404</v>
      </c>
      <c r="B200" s="24">
        <v>11</v>
      </c>
      <c r="C200" s="23" t="s">
        <v>593</v>
      </c>
      <c r="D200" s="23" t="s">
        <v>419</v>
      </c>
      <c r="E200" s="23" t="s">
        <v>594</v>
      </c>
      <c r="F200" s="23" t="s">
        <v>635</v>
      </c>
      <c r="G200" s="23" t="s">
        <v>422</v>
      </c>
      <c r="H200" s="24">
        <v>66</v>
      </c>
      <c r="I200" s="28">
        <v>217.1499</v>
      </c>
      <c r="J200" s="16">
        <v>5.0940000000000003</v>
      </c>
      <c r="K200" s="16">
        <v>3.1053999999999999</v>
      </c>
    </row>
    <row r="201" spans="1:11">
      <c r="A201" s="23" t="s">
        <v>404</v>
      </c>
      <c r="B201" s="24">
        <v>11</v>
      </c>
      <c r="C201" s="23" t="s">
        <v>593</v>
      </c>
      <c r="D201" s="23" t="s">
        <v>419</v>
      </c>
      <c r="E201" s="23" t="s">
        <v>594</v>
      </c>
      <c r="F201" s="23" t="s">
        <v>636</v>
      </c>
      <c r="G201" s="23" t="s">
        <v>422</v>
      </c>
      <c r="H201" s="24">
        <v>464</v>
      </c>
      <c r="I201" s="28">
        <v>1790.3995</v>
      </c>
      <c r="J201" s="16">
        <v>43.375999999999998</v>
      </c>
      <c r="K201" s="16">
        <v>25.603000000000002</v>
      </c>
    </row>
    <row r="202" spans="1:11">
      <c r="A202" s="23" t="s">
        <v>404</v>
      </c>
      <c r="B202" s="24">
        <v>11</v>
      </c>
      <c r="C202" s="23" t="s">
        <v>593</v>
      </c>
      <c r="D202" s="23" t="s">
        <v>419</v>
      </c>
      <c r="E202" s="23" t="s">
        <v>594</v>
      </c>
      <c r="F202" s="23" t="s">
        <v>637</v>
      </c>
      <c r="G202" s="23" t="s">
        <v>422</v>
      </c>
      <c r="H202" s="24">
        <v>35</v>
      </c>
      <c r="I202" s="28">
        <v>96.833600000000004</v>
      </c>
      <c r="J202" s="16">
        <v>3.1</v>
      </c>
      <c r="K202" s="16">
        <v>1.3845000000000001</v>
      </c>
    </row>
    <row r="203" spans="1:11">
      <c r="A203" s="23" t="s">
        <v>404</v>
      </c>
      <c r="B203" s="24">
        <v>11</v>
      </c>
      <c r="C203" s="23" t="s">
        <v>593</v>
      </c>
      <c r="D203" s="23" t="s">
        <v>419</v>
      </c>
      <c r="E203" s="23" t="s">
        <v>594</v>
      </c>
      <c r="F203" s="23" t="s">
        <v>638</v>
      </c>
      <c r="G203" s="23" t="s">
        <v>422</v>
      </c>
      <c r="H203" s="24">
        <v>4994</v>
      </c>
      <c r="I203" s="28">
        <v>12244.965899999999</v>
      </c>
      <c r="J203" s="16">
        <v>328.25900000000001</v>
      </c>
      <c r="K203" s="16">
        <v>175.10589999999999</v>
      </c>
    </row>
    <row r="204" spans="1:11">
      <c r="A204" s="23" t="s">
        <v>404</v>
      </c>
      <c r="B204" s="24">
        <v>11</v>
      </c>
      <c r="C204" s="23" t="s">
        <v>593</v>
      </c>
      <c r="D204" s="23" t="s">
        <v>419</v>
      </c>
      <c r="E204" s="23" t="s">
        <v>594</v>
      </c>
      <c r="F204" s="23" t="s">
        <v>639</v>
      </c>
      <c r="G204" s="23" t="s">
        <v>422</v>
      </c>
      <c r="H204" s="24">
        <v>112</v>
      </c>
      <c r="I204" s="28">
        <v>331.65050000000002</v>
      </c>
      <c r="J204" s="16">
        <v>8.1219999999999999</v>
      </c>
      <c r="K204" s="16">
        <v>4.7427000000000001</v>
      </c>
    </row>
    <row r="205" spans="1:11">
      <c r="A205" s="23" t="s">
        <v>404</v>
      </c>
      <c r="B205" s="24">
        <v>11</v>
      </c>
      <c r="C205" s="23" t="s">
        <v>593</v>
      </c>
      <c r="D205" s="23" t="s">
        <v>419</v>
      </c>
      <c r="E205" s="23" t="s">
        <v>594</v>
      </c>
      <c r="F205" s="23" t="s">
        <v>640</v>
      </c>
      <c r="G205" s="23" t="s">
        <v>422</v>
      </c>
      <c r="H205" s="24">
        <v>117</v>
      </c>
      <c r="I205" s="28">
        <v>223.13290000000001</v>
      </c>
      <c r="J205" s="16">
        <v>6.0140000000000002</v>
      </c>
      <c r="K205" s="16">
        <v>3.1909000000000001</v>
      </c>
    </row>
    <row r="206" spans="1:11">
      <c r="A206" s="23" t="s">
        <v>404</v>
      </c>
      <c r="B206" s="24">
        <v>11</v>
      </c>
      <c r="C206" s="23" t="s">
        <v>593</v>
      </c>
      <c r="D206" s="23" t="s">
        <v>419</v>
      </c>
      <c r="E206" s="23" t="s">
        <v>594</v>
      </c>
      <c r="F206" s="23" t="s">
        <v>641</v>
      </c>
      <c r="G206" s="23" t="s">
        <v>422</v>
      </c>
      <c r="H206" s="24">
        <v>1254</v>
      </c>
      <c r="I206" s="28">
        <v>3775.0830999999998</v>
      </c>
      <c r="J206" s="16">
        <v>96.572999999999993</v>
      </c>
      <c r="K206" s="16">
        <v>53.984000000000002</v>
      </c>
    </row>
    <row r="207" spans="1:11">
      <c r="A207" s="23" t="s">
        <v>404</v>
      </c>
      <c r="B207" s="24">
        <v>11</v>
      </c>
      <c r="C207" s="23" t="s">
        <v>593</v>
      </c>
      <c r="D207" s="23" t="s">
        <v>419</v>
      </c>
      <c r="E207" s="23" t="s">
        <v>594</v>
      </c>
      <c r="F207" s="23" t="s">
        <v>642</v>
      </c>
      <c r="G207" s="23" t="s">
        <v>422</v>
      </c>
      <c r="H207" s="24">
        <v>202</v>
      </c>
      <c r="I207" s="28">
        <v>709.83370000000002</v>
      </c>
      <c r="J207" s="16">
        <v>16.797000000000001</v>
      </c>
      <c r="K207" s="16">
        <v>10.150700000000001</v>
      </c>
    </row>
    <row r="208" spans="1:11">
      <c r="A208" s="23" t="s">
        <v>404</v>
      </c>
      <c r="B208" s="24">
        <v>11</v>
      </c>
      <c r="C208" s="23" t="s">
        <v>593</v>
      </c>
      <c r="D208" s="23" t="s">
        <v>419</v>
      </c>
      <c r="E208" s="23" t="s">
        <v>594</v>
      </c>
      <c r="F208" s="23" t="s">
        <v>643</v>
      </c>
      <c r="G208" s="23" t="s">
        <v>422</v>
      </c>
      <c r="H208" s="24">
        <v>468</v>
      </c>
      <c r="I208" s="28">
        <v>2133.6509999999998</v>
      </c>
      <c r="J208" s="16">
        <v>59.377000000000002</v>
      </c>
      <c r="K208" s="16">
        <v>30.511299999999999</v>
      </c>
    </row>
    <row r="209" spans="1:11">
      <c r="A209" s="23" t="s">
        <v>404</v>
      </c>
      <c r="B209" s="24">
        <v>11</v>
      </c>
      <c r="C209" s="23" t="s">
        <v>593</v>
      </c>
      <c r="D209" s="23" t="s">
        <v>419</v>
      </c>
      <c r="E209" s="23" t="s">
        <v>594</v>
      </c>
      <c r="F209" s="23" t="s">
        <v>644</v>
      </c>
      <c r="G209" s="23" t="s">
        <v>422</v>
      </c>
      <c r="H209" s="24">
        <v>39</v>
      </c>
      <c r="I209" s="28">
        <v>128.54990000000001</v>
      </c>
      <c r="J209" s="16">
        <v>4.4459999999999997</v>
      </c>
      <c r="K209" s="16">
        <v>1.8384</v>
      </c>
    </row>
    <row r="210" spans="1:11">
      <c r="A210" s="23" t="s">
        <v>404</v>
      </c>
      <c r="B210" s="24">
        <v>11</v>
      </c>
      <c r="C210" s="23" t="s">
        <v>593</v>
      </c>
      <c r="D210" s="23" t="s">
        <v>419</v>
      </c>
      <c r="E210" s="23" t="s">
        <v>594</v>
      </c>
      <c r="F210" s="23" t="s">
        <v>645</v>
      </c>
      <c r="G210" s="23" t="s">
        <v>422</v>
      </c>
      <c r="H210" s="24">
        <v>723</v>
      </c>
      <c r="I210" s="28">
        <v>2620.7011000000002</v>
      </c>
      <c r="J210" s="16">
        <v>73.212999999999994</v>
      </c>
      <c r="K210" s="16">
        <v>37.475499999999997</v>
      </c>
    </row>
    <row r="211" spans="1:11">
      <c r="A211" s="23" t="s">
        <v>405</v>
      </c>
      <c r="B211" s="24">
        <v>11</v>
      </c>
      <c r="C211" s="23" t="s">
        <v>646</v>
      </c>
      <c r="D211" s="23" t="s">
        <v>419</v>
      </c>
      <c r="E211" s="23" t="s">
        <v>647</v>
      </c>
      <c r="F211" s="23" t="s">
        <v>648</v>
      </c>
      <c r="G211" s="23" t="s">
        <v>422</v>
      </c>
      <c r="H211" s="24">
        <v>97992</v>
      </c>
      <c r="I211" s="28">
        <v>170976.0668</v>
      </c>
      <c r="J211" s="16">
        <v>4480.9110000000001</v>
      </c>
      <c r="K211" s="16">
        <v>2444.9621000000002</v>
      </c>
    </row>
    <row r="212" spans="1:11">
      <c r="A212" s="23" t="s">
        <v>406</v>
      </c>
      <c r="B212" s="24">
        <v>11</v>
      </c>
      <c r="C212" s="23" t="s">
        <v>649</v>
      </c>
      <c r="D212" s="23" t="s">
        <v>419</v>
      </c>
      <c r="E212" s="23" t="s">
        <v>650</v>
      </c>
      <c r="F212" s="23" t="s">
        <v>651</v>
      </c>
      <c r="G212" s="23" t="s">
        <v>422</v>
      </c>
      <c r="H212" s="24">
        <v>4</v>
      </c>
      <c r="I212" s="28">
        <v>6.75</v>
      </c>
      <c r="J212" s="16">
        <v>0.61699999999999999</v>
      </c>
      <c r="K212" s="16">
        <v>0.61699999999999999</v>
      </c>
    </row>
    <row r="213" spans="1:11">
      <c r="A213" s="23" t="s">
        <v>405</v>
      </c>
      <c r="B213" s="24">
        <v>11</v>
      </c>
      <c r="C213" s="23" t="s">
        <v>652</v>
      </c>
      <c r="D213" s="23" t="s">
        <v>419</v>
      </c>
      <c r="E213" s="23" t="s">
        <v>405</v>
      </c>
      <c r="F213" s="23" t="s">
        <v>648</v>
      </c>
      <c r="G213" s="23" t="s">
        <v>422</v>
      </c>
      <c r="H213" s="24">
        <v>349525</v>
      </c>
      <c r="I213" s="28">
        <v>819464.32120000001</v>
      </c>
      <c r="J213" s="16">
        <v>21207.302</v>
      </c>
      <c r="K213" s="16">
        <v>11718.3385</v>
      </c>
    </row>
    <row r="214" spans="1:11">
      <c r="A214" s="23" t="s">
        <v>406</v>
      </c>
      <c r="B214" s="24">
        <v>11</v>
      </c>
      <c r="C214" s="23" t="s">
        <v>429</v>
      </c>
      <c r="D214" s="23" t="s">
        <v>419</v>
      </c>
      <c r="E214" s="23" t="s">
        <v>430</v>
      </c>
      <c r="F214" s="23" t="s">
        <v>653</v>
      </c>
      <c r="G214" s="23" t="s">
        <v>422</v>
      </c>
      <c r="H214" s="24">
        <v>2</v>
      </c>
      <c r="I214" s="28">
        <v>0.31669999999999998</v>
      </c>
      <c r="J214" s="16">
        <v>0</v>
      </c>
      <c r="K214" s="16">
        <v>0</v>
      </c>
    </row>
    <row r="215" spans="1:11">
      <c r="A215" s="23" t="s">
        <v>406</v>
      </c>
      <c r="B215" s="24">
        <v>11</v>
      </c>
      <c r="C215" s="23" t="s">
        <v>429</v>
      </c>
      <c r="D215" s="23" t="s">
        <v>419</v>
      </c>
      <c r="E215" s="23" t="s">
        <v>430</v>
      </c>
      <c r="F215" s="23" t="s">
        <v>654</v>
      </c>
      <c r="G215" s="23" t="s">
        <v>422</v>
      </c>
      <c r="H215" s="24">
        <v>31</v>
      </c>
      <c r="I215" s="28">
        <v>144.94990000000001</v>
      </c>
      <c r="J215" s="16">
        <v>0</v>
      </c>
      <c r="K215" s="16">
        <v>0</v>
      </c>
    </row>
    <row r="216" spans="1:11">
      <c r="A216" s="23" t="s">
        <v>406</v>
      </c>
      <c r="B216" s="24">
        <v>11</v>
      </c>
      <c r="C216" s="23" t="s">
        <v>429</v>
      </c>
      <c r="D216" s="23" t="s">
        <v>419</v>
      </c>
      <c r="E216" s="23" t="s">
        <v>430</v>
      </c>
      <c r="F216" s="23" t="s">
        <v>655</v>
      </c>
      <c r="G216" s="23" t="s">
        <v>422</v>
      </c>
      <c r="H216" s="24">
        <v>1</v>
      </c>
      <c r="I216" s="28">
        <v>3.3300000000000003E-2</v>
      </c>
      <c r="J216" s="16">
        <v>0</v>
      </c>
      <c r="K216" s="16">
        <v>0</v>
      </c>
    </row>
    <row r="217" spans="1:11">
      <c r="A217" s="23" t="s">
        <v>406</v>
      </c>
      <c r="B217" s="24">
        <v>11</v>
      </c>
      <c r="C217" s="23" t="s">
        <v>429</v>
      </c>
      <c r="D217" s="23" t="s">
        <v>419</v>
      </c>
      <c r="E217" s="23" t="s">
        <v>430</v>
      </c>
      <c r="F217" s="23" t="s">
        <v>656</v>
      </c>
      <c r="G217" s="23" t="s">
        <v>422</v>
      </c>
      <c r="H217" s="24">
        <v>128</v>
      </c>
      <c r="I217" s="28">
        <v>1041.9838</v>
      </c>
      <c r="J217" s="16">
        <v>0</v>
      </c>
      <c r="K217" s="16">
        <v>0</v>
      </c>
    </row>
    <row r="218" spans="1:11">
      <c r="A218" s="23" t="s">
        <v>406</v>
      </c>
      <c r="B218" s="24">
        <v>11</v>
      </c>
      <c r="C218" s="23" t="s">
        <v>429</v>
      </c>
      <c r="D218" s="23" t="s">
        <v>419</v>
      </c>
      <c r="E218" s="23" t="s">
        <v>430</v>
      </c>
      <c r="F218" s="23" t="s">
        <v>657</v>
      </c>
      <c r="G218" s="23" t="s">
        <v>422</v>
      </c>
      <c r="H218" s="24">
        <v>1</v>
      </c>
      <c r="I218" s="28">
        <v>22.9833</v>
      </c>
      <c r="J218" s="16">
        <v>0</v>
      </c>
      <c r="K218" s="16">
        <v>0</v>
      </c>
    </row>
    <row r="219" spans="1:11">
      <c r="A219" s="23" t="s">
        <v>406</v>
      </c>
      <c r="B219" s="24">
        <v>11</v>
      </c>
      <c r="C219" s="23" t="s">
        <v>429</v>
      </c>
      <c r="D219" s="23" t="s">
        <v>419</v>
      </c>
      <c r="E219" s="23" t="s">
        <v>430</v>
      </c>
      <c r="F219" s="23" t="s">
        <v>658</v>
      </c>
      <c r="G219" s="23" t="s">
        <v>422</v>
      </c>
      <c r="H219" s="24">
        <v>48</v>
      </c>
      <c r="I219" s="28">
        <v>246.05009999999999</v>
      </c>
      <c r="J219" s="16">
        <v>0</v>
      </c>
      <c r="K219" s="16">
        <v>0</v>
      </c>
    </row>
    <row r="220" spans="1:11">
      <c r="A220" s="23" t="s">
        <v>406</v>
      </c>
      <c r="B220" s="24">
        <v>11</v>
      </c>
      <c r="C220" s="23" t="s">
        <v>432</v>
      </c>
      <c r="D220" s="23" t="s">
        <v>419</v>
      </c>
      <c r="E220" s="23" t="s">
        <v>430</v>
      </c>
      <c r="F220" s="23" t="s">
        <v>659</v>
      </c>
      <c r="G220" s="23" t="s">
        <v>422</v>
      </c>
      <c r="H220" s="24">
        <v>71</v>
      </c>
      <c r="I220" s="28">
        <v>633.24990000000003</v>
      </c>
      <c r="J220" s="16">
        <v>0</v>
      </c>
      <c r="K220" s="16">
        <v>0</v>
      </c>
    </row>
    <row r="221" spans="1:11">
      <c r="A221" s="23" t="s">
        <v>406</v>
      </c>
      <c r="B221" s="24">
        <v>11</v>
      </c>
      <c r="C221" s="23" t="s">
        <v>432</v>
      </c>
      <c r="D221" s="23" t="s">
        <v>419</v>
      </c>
      <c r="E221" s="23" t="s">
        <v>430</v>
      </c>
      <c r="F221" s="23" t="s">
        <v>660</v>
      </c>
      <c r="G221" s="23" t="s">
        <v>422</v>
      </c>
      <c r="H221" s="24">
        <v>24</v>
      </c>
      <c r="I221" s="28">
        <v>74.750200000000007</v>
      </c>
      <c r="J221" s="16">
        <v>0</v>
      </c>
      <c r="K221" s="16">
        <v>0</v>
      </c>
    </row>
    <row r="222" spans="1:11">
      <c r="A222" s="23" t="s">
        <v>406</v>
      </c>
      <c r="B222" s="24">
        <v>11</v>
      </c>
      <c r="C222" s="23" t="s">
        <v>432</v>
      </c>
      <c r="D222" s="23" t="s">
        <v>419</v>
      </c>
      <c r="E222" s="23" t="s">
        <v>430</v>
      </c>
      <c r="F222" s="23" t="s">
        <v>661</v>
      </c>
      <c r="G222" s="23" t="s">
        <v>422</v>
      </c>
      <c r="H222" s="24">
        <v>1</v>
      </c>
      <c r="I222" s="28">
        <v>0.2167</v>
      </c>
      <c r="J222" s="16">
        <v>0</v>
      </c>
      <c r="K222" s="16">
        <v>0</v>
      </c>
    </row>
    <row r="223" spans="1:11">
      <c r="A223" s="23" t="s">
        <v>406</v>
      </c>
      <c r="B223" s="24">
        <v>11</v>
      </c>
      <c r="C223" s="23" t="s">
        <v>432</v>
      </c>
      <c r="D223" s="23" t="s">
        <v>419</v>
      </c>
      <c r="E223" s="23" t="s">
        <v>430</v>
      </c>
      <c r="F223" s="23" t="s">
        <v>662</v>
      </c>
      <c r="G223" s="23" t="s">
        <v>422</v>
      </c>
      <c r="H223" s="24">
        <v>8</v>
      </c>
      <c r="I223" s="28">
        <v>1.3166</v>
      </c>
      <c r="J223" s="16">
        <v>0</v>
      </c>
      <c r="K223" s="16">
        <v>0</v>
      </c>
    </row>
    <row r="224" spans="1:11">
      <c r="A224" s="23" t="s">
        <v>406</v>
      </c>
      <c r="B224" s="24">
        <v>11</v>
      </c>
      <c r="C224" s="23" t="s">
        <v>432</v>
      </c>
      <c r="D224" s="23" t="s">
        <v>419</v>
      </c>
      <c r="E224" s="23" t="s">
        <v>430</v>
      </c>
      <c r="F224" s="23" t="s">
        <v>663</v>
      </c>
      <c r="G224" s="23" t="s">
        <v>422</v>
      </c>
      <c r="H224" s="24">
        <v>3</v>
      </c>
      <c r="I224" s="28">
        <v>0.21659999999999999</v>
      </c>
      <c r="J224" s="16">
        <v>0</v>
      </c>
      <c r="K224" s="16">
        <v>0</v>
      </c>
    </row>
    <row r="225" spans="1:11">
      <c r="A225" s="23" t="s">
        <v>406</v>
      </c>
      <c r="B225" s="24">
        <v>11</v>
      </c>
      <c r="C225" s="23" t="s">
        <v>432</v>
      </c>
      <c r="D225" s="23" t="s">
        <v>419</v>
      </c>
      <c r="E225" s="23" t="s">
        <v>430</v>
      </c>
      <c r="F225" s="23" t="s">
        <v>664</v>
      </c>
      <c r="G225" s="23" t="s">
        <v>422</v>
      </c>
      <c r="H225" s="24">
        <v>350</v>
      </c>
      <c r="I225" s="28">
        <v>1376.1505</v>
      </c>
      <c r="J225" s="16">
        <v>0</v>
      </c>
      <c r="K225" s="16">
        <v>0</v>
      </c>
    </row>
    <row r="226" spans="1:11">
      <c r="A226" s="23" t="s">
        <v>406</v>
      </c>
      <c r="B226" s="24">
        <v>11</v>
      </c>
      <c r="C226" s="23" t="s">
        <v>432</v>
      </c>
      <c r="D226" s="23" t="s">
        <v>419</v>
      </c>
      <c r="E226" s="23" t="s">
        <v>430</v>
      </c>
      <c r="F226" s="23" t="s">
        <v>665</v>
      </c>
      <c r="G226" s="23" t="s">
        <v>422</v>
      </c>
      <c r="H226" s="24">
        <v>4</v>
      </c>
      <c r="I226" s="28">
        <v>0.46660000000000001</v>
      </c>
      <c r="J226" s="16">
        <v>0</v>
      </c>
      <c r="K226" s="16">
        <v>0</v>
      </c>
    </row>
    <row r="227" spans="1:11">
      <c r="A227" s="23" t="s">
        <v>406</v>
      </c>
      <c r="B227" s="24">
        <v>11</v>
      </c>
      <c r="C227" s="23" t="s">
        <v>432</v>
      </c>
      <c r="D227" s="23" t="s">
        <v>419</v>
      </c>
      <c r="E227" s="23" t="s">
        <v>430</v>
      </c>
      <c r="F227" s="23" t="s">
        <v>666</v>
      </c>
      <c r="G227" s="23" t="s">
        <v>422</v>
      </c>
      <c r="H227" s="24">
        <v>130</v>
      </c>
      <c r="I227" s="28">
        <v>792.25</v>
      </c>
      <c r="J227" s="16">
        <v>0</v>
      </c>
      <c r="K227" s="16">
        <v>0</v>
      </c>
    </row>
    <row r="228" spans="1:11">
      <c r="A228" s="23" t="s">
        <v>406</v>
      </c>
      <c r="B228" s="24">
        <v>11</v>
      </c>
      <c r="C228" s="23" t="s">
        <v>432</v>
      </c>
      <c r="D228" s="23" t="s">
        <v>419</v>
      </c>
      <c r="E228" s="23" t="s">
        <v>430</v>
      </c>
      <c r="F228" s="23" t="s">
        <v>667</v>
      </c>
      <c r="G228" s="23" t="s">
        <v>422</v>
      </c>
      <c r="H228" s="24">
        <v>200</v>
      </c>
      <c r="I228" s="28">
        <v>473.60019999999997</v>
      </c>
      <c r="J228" s="16">
        <v>0</v>
      </c>
      <c r="K228" s="16">
        <v>0</v>
      </c>
    </row>
    <row r="229" spans="1:11">
      <c r="A229" s="23" t="s">
        <v>406</v>
      </c>
      <c r="B229" s="24">
        <v>11</v>
      </c>
      <c r="C229" s="23" t="s">
        <v>432</v>
      </c>
      <c r="D229" s="23" t="s">
        <v>419</v>
      </c>
      <c r="E229" s="23" t="s">
        <v>430</v>
      </c>
      <c r="F229" s="23" t="s">
        <v>668</v>
      </c>
      <c r="G229" s="23" t="s">
        <v>422</v>
      </c>
      <c r="H229" s="24">
        <v>1</v>
      </c>
      <c r="I229" s="28">
        <v>0.1333</v>
      </c>
      <c r="J229" s="16">
        <v>0</v>
      </c>
      <c r="K229" s="16">
        <v>0</v>
      </c>
    </row>
    <row r="230" spans="1:11">
      <c r="A230" s="23" t="s">
        <v>406</v>
      </c>
      <c r="B230" s="24">
        <v>11</v>
      </c>
      <c r="C230" s="23" t="s">
        <v>432</v>
      </c>
      <c r="D230" s="23" t="s">
        <v>419</v>
      </c>
      <c r="E230" s="23" t="s">
        <v>430</v>
      </c>
      <c r="F230" s="23" t="s">
        <v>669</v>
      </c>
      <c r="G230" s="23" t="s">
        <v>422</v>
      </c>
      <c r="H230" s="24">
        <v>1</v>
      </c>
      <c r="I230" s="28">
        <v>0.2</v>
      </c>
      <c r="J230" s="16">
        <v>0</v>
      </c>
      <c r="K230" s="16">
        <v>0</v>
      </c>
    </row>
    <row r="231" spans="1:11">
      <c r="A231" s="23" t="s">
        <v>406</v>
      </c>
      <c r="B231" s="24">
        <v>11</v>
      </c>
      <c r="C231" s="23" t="s">
        <v>432</v>
      </c>
      <c r="D231" s="23" t="s">
        <v>419</v>
      </c>
      <c r="E231" s="23" t="s">
        <v>430</v>
      </c>
      <c r="F231" s="23" t="s">
        <v>670</v>
      </c>
      <c r="G231" s="23" t="s">
        <v>422</v>
      </c>
      <c r="H231" s="24">
        <v>1</v>
      </c>
      <c r="I231" s="28">
        <v>0.45</v>
      </c>
      <c r="J231" s="16">
        <v>0</v>
      </c>
      <c r="K231" s="16">
        <v>0</v>
      </c>
    </row>
    <row r="232" spans="1:11">
      <c r="A232" s="23" t="s">
        <v>406</v>
      </c>
      <c r="B232" s="24">
        <v>11</v>
      </c>
      <c r="C232" s="23" t="s">
        <v>432</v>
      </c>
      <c r="D232" s="23" t="s">
        <v>419</v>
      </c>
      <c r="E232" s="23" t="s">
        <v>430</v>
      </c>
      <c r="F232" s="23" t="s">
        <v>671</v>
      </c>
      <c r="G232" s="23" t="s">
        <v>422</v>
      </c>
      <c r="H232" s="24">
        <v>2</v>
      </c>
      <c r="I232" s="28">
        <v>22.033300000000001</v>
      </c>
      <c r="J232" s="16">
        <v>0</v>
      </c>
      <c r="K232" s="16">
        <v>0</v>
      </c>
    </row>
    <row r="233" spans="1:11">
      <c r="A233" s="23" t="s">
        <v>406</v>
      </c>
      <c r="B233" s="24">
        <v>11</v>
      </c>
      <c r="C233" s="23" t="s">
        <v>432</v>
      </c>
      <c r="D233" s="23" t="s">
        <v>419</v>
      </c>
      <c r="E233" s="23" t="s">
        <v>430</v>
      </c>
      <c r="F233" s="23" t="s">
        <v>672</v>
      </c>
      <c r="G233" s="23" t="s">
        <v>422</v>
      </c>
      <c r="H233" s="24">
        <v>11</v>
      </c>
      <c r="I233" s="28">
        <v>68.899900000000002</v>
      </c>
      <c r="J233" s="16">
        <v>0</v>
      </c>
      <c r="K233" s="16">
        <v>0</v>
      </c>
    </row>
    <row r="234" spans="1:11">
      <c r="A234" s="23" t="s">
        <v>406</v>
      </c>
      <c r="B234" s="24">
        <v>11</v>
      </c>
      <c r="C234" s="23" t="s">
        <v>432</v>
      </c>
      <c r="D234" s="23" t="s">
        <v>419</v>
      </c>
      <c r="E234" s="23" t="s">
        <v>430</v>
      </c>
      <c r="F234" s="23" t="s">
        <v>673</v>
      </c>
      <c r="G234" s="23" t="s">
        <v>422</v>
      </c>
      <c r="H234" s="24">
        <v>379</v>
      </c>
      <c r="I234" s="28">
        <v>2658.9005000000002</v>
      </c>
      <c r="J234" s="16">
        <v>0</v>
      </c>
      <c r="K234" s="16">
        <v>0</v>
      </c>
    </row>
    <row r="235" spans="1:11">
      <c r="A235" s="23" t="s">
        <v>406</v>
      </c>
      <c r="B235" s="24">
        <v>11</v>
      </c>
      <c r="C235" s="23" t="s">
        <v>432</v>
      </c>
      <c r="D235" s="23" t="s">
        <v>419</v>
      </c>
      <c r="E235" s="23" t="s">
        <v>430</v>
      </c>
      <c r="F235" s="23" t="s">
        <v>674</v>
      </c>
      <c r="G235" s="23" t="s">
        <v>422</v>
      </c>
      <c r="H235" s="24">
        <v>97</v>
      </c>
      <c r="I235" s="28">
        <v>659.81690000000003</v>
      </c>
      <c r="J235" s="16">
        <v>0</v>
      </c>
      <c r="K235" s="16">
        <v>0</v>
      </c>
    </row>
    <row r="236" spans="1:11">
      <c r="A236" s="23" t="s">
        <v>406</v>
      </c>
      <c r="B236" s="24">
        <v>11</v>
      </c>
      <c r="C236" s="23" t="s">
        <v>432</v>
      </c>
      <c r="D236" s="23" t="s">
        <v>419</v>
      </c>
      <c r="E236" s="23" t="s">
        <v>430</v>
      </c>
      <c r="F236" s="23" t="s">
        <v>675</v>
      </c>
      <c r="G236" s="23" t="s">
        <v>422</v>
      </c>
      <c r="H236" s="24">
        <v>1</v>
      </c>
      <c r="I236" s="28">
        <v>5.85</v>
      </c>
      <c r="J236" s="16">
        <v>0</v>
      </c>
      <c r="K236" s="16">
        <v>0</v>
      </c>
    </row>
    <row r="237" spans="1:11">
      <c r="A237" s="23" t="s">
        <v>406</v>
      </c>
      <c r="B237" s="24">
        <v>11</v>
      </c>
      <c r="C237" s="23" t="s">
        <v>432</v>
      </c>
      <c r="D237" s="23" t="s">
        <v>419</v>
      </c>
      <c r="E237" s="23" t="s">
        <v>430</v>
      </c>
      <c r="F237" s="23" t="s">
        <v>676</v>
      </c>
      <c r="G237" s="23" t="s">
        <v>422</v>
      </c>
      <c r="H237" s="24">
        <v>7</v>
      </c>
      <c r="I237" s="28">
        <v>1.3167</v>
      </c>
      <c r="J237" s="16">
        <v>0</v>
      </c>
      <c r="K237" s="16">
        <v>0</v>
      </c>
    </row>
    <row r="238" spans="1:11">
      <c r="A238" s="23" t="s">
        <v>406</v>
      </c>
      <c r="B238" s="24">
        <v>11</v>
      </c>
      <c r="C238" s="23" t="s">
        <v>432</v>
      </c>
      <c r="D238" s="23" t="s">
        <v>419</v>
      </c>
      <c r="E238" s="23" t="s">
        <v>430</v>
      </c>
      <c r="F238" s="23" t="s">
        <v>677</v>
      </c>
      <c r="G238" s="23" t="s">
        <v>422</v>
      </c>
      <c r="H238" s="24">
        <v>1</v>
      </c>
      <c r="I238" s="28">
        <v>0.18329999999999999</v>
      </c>
      <c r="J238" s="16">
        <v>0</v>
      </c>
      <c r="K238" s="16">
        <v>0</v>
      </c>
    </row>
    <row r="239" spans="1:11">
      <c r="A239" s="23" t="s">
        <v>406</v>
      </c>
      <c r="B239" s="24">
        <v>11</v>
      </c>
      <c r="C239" s="23" t="s">
        <v>432</v>
      </c>
      <c r="D239" s="23" t="s">
        <v>419</v>
      </c>
      <c r="E239" s="23" t="s">
        <v>430</v>
      </c>
      <c r="F239" s="23" t="s">
        <v>678</v>
      </c>
      <c r="G239" s="23" t="s">
        <v>422</v>
      </c>
      <c r="H239" s="24">
        <v>21</v>
      </c>
      <c r="I239" s="28">
        <v>6.4333</v>
      </c>
      <c r="J239" s="16">
        <v>0</v>
      </c>
      <c r="K239" s="16">
        <v>0</v>
      </c>
    </row>
    <row r="240" spans="1:11">
      <c r="A240" s="23" t="s">
        <v>406</v>
      </c>
      <c r="B240" s="24">
        <v>11</v>
      </c>
      <c r="C240" s="23" t="s">
        <v>432</v>
      </c>
      <c r="D240" s="23" t="s">
        <v>419</v>
      </c>
      <c r="E240" s="23" t="s">
        <v>430</v>
      </c>
      <c r="F240" s="23" t="s">
        <v>679</v>
      </c>
      <c r="G240" s="23" t="s">
        <v>422</v>
      </c>
      <c r="H240" s="24">
        <v>17</v>
      </c>
      <c r="I240" s="28">
        <v>108.3002</v>
      </c>
      <c r="J240" s="16">
        <v>0</v>
      </c>
      <c r="K240" s="16">
        <v>0</v>
      </c>
    </row>
    <row r="241" spans="1:11">
      <c r="A241" s="23" t="s">
        <v>406</v>
      </c>
      <c r="B241" s="24">
        <v>11</v>
      </c>
      <c r="C241" s="23" t="s">
        <v>432</v>
      </c>
      <c r="D241" s="23" t="s">
        <v>419</v>
      </c>
      <c r="E241" s="23" t="s">
        <v>430</v>
      </c>
      <c r="F241" s="23" t="s">
        <v>680</v>
      </c>
      <c r="G241" s="23" t="s">
        <v>422</v>
      </c>
      <c r="H241" s="24">
        <v>51</v>
      </c>
      <c r="I241" s="28">
        <v>173.44980000000001</v>
      </c>
      <c r="J241" s="16">
        <v>0</v>
      </c>
      <c r="K241" s="16">
        <v>0</v>
      </c>
    </row>
    <row r="242" spans="1:11">
      <c r="A242" s="23" t="s">
        <v>406</v>
      </c>
      <c r="B242" s="24">
        <v>11</v>
      </c>
      <c r="C242" s="23" t="s">
        <v>432</v>
      </c>
      <c r="D242" s="23" t="s">
        <v>419</v>
      </c>
      <c r="E242" s="23" t="s">
        <v>430</v>
      </c>
      <c r="F242" s="23" t="s">
        <v>681</v>
      </c>
      <c r="G242" s="23" t="s">
        <v>422</v>
      </c>
      <c r="H242" s="24">
        <v>1</v>
      </c>
      <c r="I242" s="28">
        <v>8.4832999999999998</v>
      </c>
      <c r="J242" s="16">
        <v>0</v>
      </c>
      <c r="K242" s="16">
        <v>0</v>
      </c>
    </row>
    <row r="243" spans="1:11">
      <c r="A243" s="23" t="s">
        <v>409</v>
      </c>
      <c r="B243" s="24">
        <v>11</v>
      </c>
      <c r="C243" s="23" t="s">
        <v>682</v>
      </c>
      <c r="D243" s="23" t="s">
        <v>419</v>
      </c>
      <c r="E243" s="23" t="s">
        <v>683</v>
      </c>
      <c r="F243" s="23" t="s">
        <v>684</v>
      </c>
      <c r="G243" s="23" t="s">
        <v>422</v>
      </c>
      <c r="H243" s="24">
        <v>6</v>
      </c>
      <c r="I243" s="28">
        <v>0</v>
      </c>
      <c r="J243" s="16">
        <v>22.341999999999999</v>
      </c>
      <c r="K243" s="16">
        <v>22.341999999999999</v>
      </c>
    </row>
    <row r="244" spans="1:11">
      <c r="A244" s="23" t="s">
        <v>409</v>
      </c>
      <c r="B244" s="24">
        <v>11</v>
      </c>
      <c r="C244" s="23" t="s">
        <v>682</v>
      </c>
      <c r="D244" s="23" t="s">
        <v>419</v>
      </c>
      <c r="E244" s="23" t="s">
        <v>683</v>
      </c>
      <c r="F244" s="23" t="s">
        <v>685</v>
      </c>
      <c r="G244" s="23" t="s">
        <v>422</v>
      </c>
      <c r="H244" s="24">
        <v>1</v>
      </c>
      <c r="I244" s="28">
        <v>0</v>
      </c>
      <c r="J244" s="16">
        <v>9.5909999999999993</v>
      </c>
      <c r="K244" s="16">
        <v>9.5909999999999993</v>
      </c>
    </row>
    <row r="245" spans="1:11">
      <c r="A245" s="23" t="s">
        <v>409</v>
      </c>
      <c r="B245" s="24">
        <v>11</v>
      </c>
      <c r="C245" s="23" t="s">
        <v>682</v>
      </c>
      <c r="D245" s="23" t="s">
        <v>419</v>
      </c>
      <c r="E245" s="23" t="s">
        <v>683</v>
      </c>
      <c r="F245" s="23" t="s">
        <v>686</v>
      </c>
      <c r="G245" s="23" t="s">
        <v>422</v>
      </c>
      <c r="H245" s="24">
        <v>4</v>
      </c>
      <c r="I245" s="28">
        <v>0</v>
      </c>
      <c r="J245" s="16">
        <v>27.456</v>
      </c>
      <c r="K245" s="16">
        <v>27.456</v>
      </c>
    </row>
    <row r="246" spans="1:11">
      <c r="A246" s="23" t="s">
        <v>409</v>
      </c>
      <c r="B246" s="24">
        <v>11</v>
      </c>
      <c r="C246" s="23" t="s">
        <v>682</v>
      </c>
      <c r="D246" s="23" t="s">
        <v>419</v>
      </c>
      <c r="E246" s="23" t="s">
        <v>683</v>
      </c>
      <c r="F246" s="23" t="s">
        <v>687</v>
      </c>
      <c r="G246" s="23" t="s">
        <v>422</v>
      </c>
      <c r="H246" s="24">
        <v>2</v>
      </c>
      <c r="I246" s="28">
        <v>0</v>
      </c>
      <c r="J246" s="16">
        <v>0</v>
      </c>
      <c r="K246" s="16">
        <v>0</v>
      </c>
    </row>
    <row r="247" spans="1:11">
      <c r="A247" s="23" t="s">
        <v>409</v>
      </c>
      <c r="B247" s="24">
        <v>11</v>
      </c>
      <c r="C247" s="23" t="s">
        <v>682</v>
      </c>
      <c r="D247" s="23" t="s">
        <v>419</v>
      </c>
      <c r="E247" s="23" t="s">
        <v>683</v>
      </c>
      <c r="F247" s="23" t="s">
        <v>688</v>
      </c>
      <c r="G247" s="23" t="s">
        <v>422</v>
      </c>
      <c r="H247" s="24">
        <v>12</v>
      </c>
      <c r="I247" s="28">
        <v>0</v>
      </c>
      <c r="J247" s="16">
        <v>22.210999999999999</v>
      </c>
      <c r="K247" s="16">
        <v>22.210999999999999</v>
      </c>
    </row>
    <row r="248" spans="1:11">
      <c r="A248" s="23" t="s">
        <v>409</v>
      </c>
      <c r="B248" s="24">
        <v>11</v>
      </c>
      <c r="C248" s="23" t="s">
        <v>682</v>
      </c>
      <c r="D248" s="23" t="s">
        <v>419</v>
      </c>
      <c r="E248" s="23" t="s">
        <v>683</v>
      </c>
      <c r="F248" s="23" t="s">
        <v>689</v>
      </c>
      <c r="G248" s="23" t="s">
        <v>422</v>
      </c>
      <c r="H248" s="24">
        <v>3</v>
      </c>
      <c r="I248" s="28">
        <v>0</v>
      </c>
      <c r="J248" s="16">
        <v>0.45</v>
      </c>
      <c r="K248" s="16">
        <v>0.45</v>
      </c>
    </row>
    <row r="249" spans="1:11">
      <c r="A249" s="23" t="s">
        <v>409</v>
      </c>
      <c r="B249" s="24">
        <v>11</v>
      </c>
      <c r="C249" s="23" t="s">
        <v>682</v>
      </c>
      <c r="D249" s="23" t="s">
        <v>419</v>
      </c>
      <c r="E249" s="23" t="s">
        <v>683</v>
      </c>
      <c r="F249" s="23" t="s">
        <v>690</v>
      </c>
      <c r="G249" s="23" t="s">
        <v>422</v>
      </c>
      <c r="H249" s="24">
        <v>8</v>
      </c>
      <c r="I249" s="28">
        <v>0</v>
      </c>
      <c r="J249" s="16">
        <v>11.2</v>
      </c>
      <c r="K249" s="16">
        <v>11.2</v>
      </c>
    </row>
    <row r="250" spans="1:11">
      <c r="A250" s="23" t="s">
        <v>409</v>
      </c>
      <c r="B250" s="24">
        <v>11</v>
      </c>
      <c r="C250" s="23" t="s">
        <v>682</v>
      </c>
      <c r="D250" s="23" t="s">
        <v>419</v>
      </c>
      <c r="E250" s="23" t="s">
        <v>683</v>
      </c>
      <c r="F250" s="23" t="s">
        <v>691</v>
      </c>
      <c r="G250" s="23" t="s">
        <v>422</v>
      </c>
      <c r="H250" s="24">
        <v>1</v>
      </c>
      <c r="I250" s="28">
        <v>0</v>
      </c>
      <c r="J250" s="16">
        <v>1.8420000000000001</v>
      </c>
      <c r="K250" s="16">
        <v>1.8420000000000001</v>
      </c>
    </row>
    <row r="251" spans="1:11">
      <c r="A251" s="23" t="s">
        <v>409</v>
      </c>
      <c r="B251" s="24">
        <v>11</v>
      </c>
      <c r="C251" s="23" t="s">
        <v>682</v>
      </c>
      <c r="D251" s="23" t="s">
        <v>419</v>
      </c>
      <c r="E251" s="23" t="s">
        <v>683</v>
      </c>
      <c r="F251" s="23" t="s">
        <v>692</v>
      </c>
      <c r="G251" s="23" t="s">
        <v>422</v>
      </c>
      <c r="H251" s="24">
        <v>2</v>
      </c>
      <c r="I251" s="28">
        <v>0</v>
      </c>
      <c r="J251" s="16">
        <v>0</v>
      </c>
      <c r="K251" s="16">
        <v>0</v>
      </c>
    </row>
    <row r="252" spans="1:11">
      <c r="A252" s="23" t="s">
        <v>409</v>
      </c>
      <c r="B252" s="24">
        <v>11</v>
      </c>
      <c r="C252" s="23" t="s">
        <v>682</v>
      </c>
      <c r="D252" s="23" t="s">
        <v>419</v>
      </c>
      <c r="E252" s="23" t="s">
        <v>683</v>
      </c>
      <c r="F252" s="23" t="s">
        <v>693</v>
      </c>
      <c r="G252" s="23" t="s">
        <v>422</v>
      </c>
      <c r="H252" s="24">
        <v>1</v>
      </c>
      <c r="I252" s="28">
        <v>0</v>
      </c>
      <c r="J252" s="16">
        <v>0.24099999999999999</v>
      </c>
      <c r="K252" s="16">
        <v>0.24099999999999999</v>
      </c>
    </row>
    <row r="253" spans="1:11">
      <c r="A253" s="23" t="s">
        <v>409</v>
      </c>
      <c r="B253" s="24">
        <v>11</v>
      </c>
      <c r="C253" s="23" t="s">
        <v>682</v>
      </c>
      <c r="D253" s="23" t="s">
        <v>419</v>
      </c>
      <c r="E253" s="23" t="s">
        <v>683</v>
      </c>
      <c r="F253" s="23" t="s">
        <v>694</v>
      </c>
      <c r="G253" s="23" t="s">
        <v>422</v>
      </c>
      <c r="H253" s="24">
        <v>11</v>
      </c>
      <c r="I253" s="28">
        <v>0</v>
      </c>
      <c r="J253" s="16">
        <v>181.26300000000001</v>
      </c>
      <c r="K253" s="16">
        <v>181.26300000000001</v>
      </c>
    </row>
    <row r="254" spans="1:11">
      <c r="A254" s="23" t="s">
        <v>409</v>
      </c>
      <c r="B254" s="24">
        <v>11</v>
      </c>
      <c r="C254" s="23" t="s">
        <v>682</v>
      </c>
      <c r="D254" s="23" t="s">
        <v>419</v>
      </c>
      <c r="E254" s="23" t="s">
        <v>683</v>
      </c>
      <c r="F254" s="23" t="s">
        <v>695</v>
      </c>
      <c r="G254" s="23" t="s">
        <v>422</v>
      </c>
      <c r="H254" s="24">
        <v>4</v>
      </c>
      <c r="I254" s="28">
        <v>0</v>
      </c>
      <c r="J254" s="16">
        <v>71.046999999999997</v>
      </c>
      <c r="K254" s="16">
        <v>71.046999999999997</v>
      </c>
    </row>
    <row r="255" spans="1:11">
      <c r="A255" s="23" t="s">
        <v>409</v>
      </c>
      <c r="B255" s="24">
        <v>11</v>
      </c>
      <c r="C255" s="23" t="s">
        <v>682</v>
      </c>
      <c r="D255" s="23" t="s">
        <v>419</v>
      </c>
      <c r="E255" s="23" t="s">
        <v>683</v>
      </c>
      <c r="F255" s="23" t="s">
        <v>696</v>
      </c>
      <c r="G255" s="23" t="s">
        <v>422</v>
      </c>
      <c r="H255" s="24">
        <v>7</v>
      </c>
      <c r="I255" s="28">
        <v>0</v>
      </c>
      <c r="J255" s="16">
        <v>63.411000000000001</v>
      </c>
      <c r="K255" s="16">
        <v>63.411000000000001</v>
      </c>
    </row>
    <row r="256" spans="1:11">
      <c r="A256" s="23" t="s">
        <v>409</v>
      </c>
      <c r="B256" s="24">
        <v>11</v>
      </c>
      <c r="C256" s="23" t="s">
        <v>682</v>
      </c>
      <c r="D256" s="23" t="s">
        <v>419</v>
      </c>
      <c r="E256" s="23" t="s">
        <v>683</v>
      </c>
      <c r="F256" s="23" t="s">
        <v>697</v>
      </c>
      <c r="G256" s="23" t="s">
        <v>422</v>
      </c>
      <c r="H256" s="24">
        <v>2</v>
      </c>
      <c r="I256" s="28">
        <v>0</v>
      </c>
      <c r="J256" s="16">
        <v>1.37</v>
      </c>
      <c r="K256" s="16">
        <v>1.37</v>
      </c>
    </row>
    <row r="257" spans="1:11">
      <c r="A257" s="23" t="s">
        <v>409</v>
      </c>
      <c r="B257" s="24">
        <v>11</v>
      </c>
      <c r="C257" s="23" t="s">
        <v>682</v>
      </c>
      <c r="D257" s="23" t="s">
        <v>419</v>
      </c>
      <c r="E257" s="23" t="s">
        <v>683</v>
      </c>
      <c r="F257" s="23" t="s">
        <v>698</v>
      </c>
      <c r="G257" s="23" t="s">
        <v>422</v>
      </c>
      <c r="H257" s="24">
        <v>5</v>
      </c>
      <c r="I257" s="28">
        <v>0</v>
      </c>
      <c r="J257" s="16">
        <v>5.0199999999999996</v>
      </c>
      <c r="K257" s="16">
        <v>5.0199999999999996</v>
      </c>
    </row>
    <row r="258" spans="1:11">
      <c r="A258" s="23" t="s">
        <v>409</v>
      </c>
      <c r="B258" s="24">
        <v>11</v>
      </c>
      <c r="C258" s="23" t="s">
        <v>682</v>
      </c>
      <c r="D258" s="23" t="s">
        <v>419</v>
      </c>
      <c r="E258" s="23" t="s">
        <v>683</v>
      </c>
      <c r="F258" s="23" t="s">
        <v>699</v>
      </c>
      <c r="G258" s="23" t="s">
        <v>422</v>
      </c>
      <c r="H258" s="24">
        <v>21</v>
      </c>
      <c r="I258" s="28">
        <v>0</v>
      </c>
      <c r="J258" s="16">
        <v>19.36</v>
      </c>
      <c r="K258" s="16">
        <v>19.36</v>
      </c>
    </row>
    <row r="259" spans="1:11">
      <c r="A259" s="23" t="s">
        <v>407</v>
      </c>
      <c r="B259" s="24">
        <v>11</v>
      </c>
      <c r="C259" s="23" t="s">
        <v>442</v>
      </c>
      <c r="D259" s="23" t="s">
        <v>419</v>
      </c>
      <c r="E259" s="23" t="s">
        <v>440</v>
      </c>
      <c r="F259" s="23" t="s">
        <v>700</v>
      </c>
      <c r="G259" s="23" t="s">
        <v>422</v>
      </c>
      <c r="H259" s="24">
        <v>2</v>
      </c>
      <c r="I259" s="28">
        <v>0.33339999999999997</v>
      </c>
      <c r="J259" s="16">
        <v>0.3</v>
      </c>
      <c r="K259" s="16">
        <v>0.3</v>
      </c>
    </row>
    <row r="260" spans="1:11">
      <c r="A260" s="23" t="s">
        <v>407</v>
      </c>
      <c r="B260" s="24">
        <v>11</v>
      </c>
      <c r="C260" s="23" t="s">
        <v>701</v>
      </c>
      <c r="D260" s="23" t="s">
        <v>419</v>
      </c>
      <c r="E260" s="23" t="s">
        <v>440</v>
      </c>
      <c r="F260" s="23" t="s">
        <v>702</v>
      </c>
      <c r="G260" s="23" t="s">
        <v>422</v>
      </c>
      <c r="H260" s="24">
        <v>223</v>
      </c>
      <c r="I260" s="28">
        <v>82.980400000000003</v>
      </c>
      <c r="J260" s="16">
        <v>48.802999999999997</v>
      </c>
      <c r="K260" s="16">
        <v>48.802999999999997</v>
      </c>
    </row>
    <row r="261" spans="1:11">
      <c r="A261" s="23" t="s">
        <v>407</v>
      </c>
      <c r="B261" s="24">
        <v>11</v>
      </c>
      <c r="C261" s="23" t="s">
        <v>701</v>
      </c>
      <c r="D261" s="23" t="s">
        <v>419</v>
      </c>
      <c r="E261" s="23" t="s">
        <v>440</v>
      </c>
      <c r="F261" s="23" t="s">
        <v>703</v>
      </c>
      <c r="G261" s="23" t="s">
        <v>422</v>
      </c>
      <c r="H261" s="24">
        <v>9</v>
      </c>
      <c r="I261" s="28">
        <v>1.4668000000000001</v>
      </c>
      <c r="J261" s="16">
        <v>1.8740000000000001</v>
      </c>
      <c r="K261" s="16">
        <v>1.8740000000000001</v>
      </c>
    </row>
    <row r="262" spans="1:11">
      <c r="A262" s="23" t="s">
        <v>407</v>
      </c>
      <c r="B262" s="24">
        <v>11</v>
      </c>
      <c r="C262" s="23" t="s">
        <v>701</v>
      </c>
      <c r="D262" s="23" t="s">
        <v>419</v>
      </c>
      <c r="E262" s="23" t="s">
        <v>440</v>
      </c>
      <c r="F262" s="23" t="s">
        <v>704</v>
      </c>
      <c r="G262" s="23" t="s">
        <v>422</v>
      </c>
      <c r="H262" s="24">
        <v>1</v>
      </c>
      <c r="I262" s="28">
        <v>6.6699999999999995E-2</v>
      </c>
      <c r="J262" s="16">
        <v>0.20300000000000001</v>
      </c>
      <c r="K262" s="16">
        <v>0.20300000000000001</v>
      </c>
    </row>
    <row r="263" spans="1:11">
      <c r="A263" s="23" t="s">
        <v>407</v>
      </c>
      <c r="B263" s="24">
        <v>11</v>
      </c>
      <c r="C263" s="23" t="s">
        <v>701</v>
      </c>
      <c r="D263" s="23" t="s">
        <v>419</v>
      </c>
      <c r="E263" s="23" t="s">
        <v>440</v>
      </c>
      <c r="F263" s="23" t="s">
        <v>705</v>
      </c>
      <c r="G263" s="23" t="s">
        <v>422</v>
      </c>
      <c r="H263" s="24">
        <v>906</v>
      </c>
      <c r="I263" s="28">
        <v>239.06229999999999</v>
      </c>
      <c r="J263" s="16">
        <v>193.32900000000001</v>
      </c>
      <c r="K263" s="16">
        <v>193.32900000000001</v>
      </c>
    </row>
    <row r="264" spans="1:11">
      <c r="A264" s="23" t="s">
        <v>408</v>
      </c>
      <c r="B264" s="24">
        <v>11</v>
      </c>
      <c r="C264" s="23" t="s">
        <v>701</v>
      </c>
      <c r="D264" s="23" t="s">
        <v>419</v>
      </c>
      <c r="E264" s="23" t="s">
        <v>440</v>
      </c>
      <c r="F264" s="23" t="s">
        <v>706</v>
      </c>
      <c r="G264" s="23" t="s">
        <v>422</v>
      </c>
      <c r="H264" s="24">
        <v>326</v>
      </c>
      <c r="I264" s="28">
        <v>884.38369999999998</v>
      </c>
      <c r="J264" s="16">
        <v>171.32599999999999</v>
      </c>
      <c r="K264" s="16">
        <v>171.32599999999999</v>
      </c>
    </row>
    <row r="265" spans="1:11">
      <c r="A265" s="23" t="s">
        <v>408</v>
      </c>
      <c r="B265" s="24">
        <v>11</v>
      </c>
      <c r="C265" s="23" t="s">
        <v>701</v>
      </c>
      <c r="D265" s="23" t="s">
        <v>419</v>
      </c>
      <c r="E265" s="23" t="s">
        <v>440</v>
      </c>
      <c r="F265" s="23" t="s">
        <v>707</v>
      </c>
      <c r="G265" s="23" t="s">
        <v>422</v>
      </c>
      <c r="H265" s="24">
        <v>1075</v>
      </c>
      <c r="I265" s="28">
        <v>3841.8687</v>
      </c>
      <c r="J265" s="16">
        <v>0</v>
      </c>
      <c r="K265" s="16">
        <v>0</v>
      </c>
    </row>
    <row r="266" spans="1:11">
      <c r="A266" s="23" t="s">
        <v>408</v>
      </c>
      <c r="B266" s="24">
        <v>11</v>
      </c>
      <c r="C266" s="23" t="s">
        <v>701</v>
      </c>
      <c r="D266" s="23" t="s">
        <v>419</v>
      </c>
      <c r="E266" s="23" t="s">
        <v>440</v>
      </c>
      <c r="F266" s="23" t="s">
        <v>708</v>
      </c>
      <c r="G266" s="23" t="s">
        <v>422</v>
      </c>
      <c r="H266" s="24">
        <v>59</v>
      </c>
      <c r="I266" s="28">
        <v>21.599699999999999</v>
      </c>
      <c r="J266" s="16">
        <v>14.391999999999999</v>
      </c>
      <c r="K266" s="16">
        <v>14.391999999999999</v>
      </c>
    </row>
    <row r="267" spans="1:11">
      <c r="A267" s="23" t="s">
        <v>408</v>
      </c>
      <c r="B267" s="24">
        <v>11</v>
      </c>
      <c r="C267" s="23" t="s">
        <v>701</v>
      </c>
      <c r="D267" s="23" t="s">
        <v>419</v>
      </c>
      <c r="E267" s="23" t="s">
        <v>440</v>
      </c>
      <c r="F267" s="23" t="s">
        <v>709</v>
      </c>
      <c r="G267" s="23" t="s">
        <v>422</v>
      </c>
      <c r="H267" s="24">
        <v>15</v>
      </c>
      <c r="I267" s="28">
        <v>139.5333</v>
      </c>
      <c r="J267" s="16">
        <v>37.884</v>
      </c>
      <c r="K267" s="16">
        <v>37.884</v>
      </c>
    </row>
    <row r="268" spans="1:11">
      <c r="A268" s="23" t="s">
        <v>408</v>
      </c>
      <c r="B268" s="24">
        <v>11</v>
      </c>
      <c r="C268" s="23" t="s">
        <v>701</v>
      </c>
      <c r="D268" s="23" t="s">
        <v>419</v>
      </c>
      <c r="E268" s="23" t="s">
        <v>440</v>
      </c>
      <c r="F268" s="23" t="s">
        <v>710</v>
      </c>
      <c r="G268" s="23" t="s">
        <v>422</v>
      </c>
      <c r="H268" s="24">
        <v>31</v>
      </c>
      <c r="I268" s="28">
        <v>5.3002000000000002</v>
      </c>
      <c r="J268" s="16">
        <v>6.8360000000000003</v>
      </c>
      <c r="K268" s="16">
        <v>6.8360000000000003</v>
      </c>
    </row>
    <row r="269" spans="1:11">
      <c r="A269" s="23" t="s">
        <v>408</v>
      </c>
      <c r="B269" s="24">
        <v>11</v>
      </c>
      <c r="C269" s="23" t="s">
        <v>701</v>
      </c>
      <c r="D269" s="23" t="s">
        <v>419</v>
      </c>
      <c r="E269" s="23" t="s">
        <v>440</v>
      </c>
      <c r="F269" s="23" t="s">
        <v>711</v>
      </c>
      <c r="G269" s="23" t="s">
        <v>422</v>
      </c>
      <c r="H269" s="24">
        <v>363</v>
      </c>
      <c r="I269" s="28">
        <v>1746.1831999999999</v>
      </c>
      <c r="J269" s="16">
        <v>192.39</v>
      </c>
      <c r="K269" s="16">
        <v>192.39</v>
      </c>
    </row>
    <row r="270" spans="1:11">
      <c r="A270" s="23" t="s">
        <v>408</v>
      </c>
      <c r="B270" s="24">
        <v>11</v>
      </c>
      <c r="C270" s="23" t="s">
        <v>701</v>
      </c>
      <c r="D270" s="23" t="s">
        <v>419</v>
      </c>
      <c r="E270" s="23" t="s">
        <v>440</v>
      </c>
      <c r="F270" s="23" t="s">
        <v>712</v>
      </c>
      <c r="G270" s="23" t="s">
        <v>422</v>
      </c>
      <c r="H270" s="24">
        <v>2</v>
      </c>
      <c r="I270" s="28">
        <v>7.2</v>
      </c>
      <c r="J270" s="16">
        <v>3.11</v>
      </c>
      <c r="K270" s="16">
        <v>3.11</v>
      </c>
    </row>
    <row r="271" spans="1:11">
      <c r="A271" s="23" t="s">
        <v>408</v>
      </c>
      <c r="B271" s="24">
        <v>11</v>
      </c>
      <c r="C271" s="23" t="s">
        <v>701</v>
      </c>
      <c r="D271" s="23" t="s">
        <v>419</v>
      </c>
      <c r="E271" s="23" t="s">
        <v>440</v>
      </c>
      <c r="F271" s="23" t="s">
        <v>713</v>
      </c>
      <c r="G271" s="23" t="s">
        <v>422</v>
      </c>
      <c r="H271" s="24">
        <v>1</v>
      </c>
      <c r="I271" s="28">
        <v>11.6167</v>
      </c>
      <c r="J271" s="16">
        <v>1.893</v>
      </c>
      <c r="K271" s="16">
        <v>1.893</v>
      </c>
    </row>
    <row r="272" spans="1:11">
      <c r="A272" s="23" t="s">
        <v>408</v>
      </c>
      <c r="B272" s="24">
        <v>11</v>
      </c>
      <c r="C272" s="23" t="s">
        <v>701</v>
      </c>
      <c r="D272" s="23" t="s">
        <v>419</v>
      </c>
      <c r="E272" s="23" t="s">
        <v>440</v>
      </c>
      <c r="F272" s="23" t="s">
        <v>714</v>
      </c>
      <c r="G272" s="23" t="s">
        <v>422</v>
      </c>
      <c r="H272" s="24">
        <v>23</v>
      </c>
      <c r="I272" s="28">
        <v>114.1</v>
      </c>
      <c r="J272" s="16">
        <v>20.686</v>
      </c>
      <c r="K272" s="16">
        <v>20.686</v>
      </c>
    </row>
    <row r="273" spans="1:11">
      <c r="A273" s="23" t="s">
        <v>408</v>
      </c>
      <c r="B273" s="24">
        <v>11</v>
      </c>
      <c r="C273" s="23" t="s">
        <v>701</v>
      </c>
      <c r="D273" s="23" t="s">
        <v>419</v>
      </c>
      <c r="E273" s="23" t="s">
        <v>440</v>
      </c>
      <c r="F273" s="23" t="s">
        <v>715</v>
      </c>
      <c r="G273" s="23" t="s">
        <v>422</v>
      </c>
      <c r="H273" s="24">
        <v>4</v>
      </c>
      <c r="I273" s="28">
        <v>4.0332999999999997</v>
      </c>
      <c r="J273" s="16">
        <v>1.2210000000000001</v>
      </c>
      <c r="K273" s="16">
        <v>1.2210000000000001</v>
      </c>
    </row>
    <row r="274" spans="1:11">
      <c r="A274" s="23" t="s">
        <v>408</v>
      </c>
      <c r="B274" s="24">
        <v>11</v>
      </c>
      <c r="C274" s="23" t="s">
        <v>701</v>
      </c>
      <c r="D274" s="23" t="s">
        <v>419</v>
      </c>
      <c r="E274" s="23" t="s">
        <v>440</v>
      </c>
      <c r="F274" s="23" t="s">
        <v>716</v>
      </c>
      <c r="G274" s="23" t="s">
        <v>422</v>
      </c>
      <c r="H274" s="24">
        <v>50</v>
      </c>
      <c r="I274" s="28">
        <v>475.8503</v>
      </c>
      <c r="J274" s="16">
        <v>79.021000000000001</v>
      </c>
      <c r="K274" s="16">
        <v>79.021000000000001</v>
      </c>
    </row>
    <row r="275" spans="1:11">
      <c r="A275" s="23" t="s">
        <v>408</v>
      </c>
      <c r="B275" s="24">
        <v>11</v>
      </c>
      <c r="C275" s="23" t="s">
        <v>701</v>
      </c>
      <c r="D275" s="23" t="s">
        <v>419</v>
      </c>
      <c r="E275" s="23" t="s">
        <v>440</v>
      </c>
      <c r="F275" s="23" t="s">
        <v>717</v>
      </c>
      <c r="G275" s="23" t="s">
        <v>422</v>
      </c>
      <c r="H275" s="24">
        <v>8</v>
      </c>
      <c r="I275" s="28">
        <v>23.4833</v>
      </c>
      <c r="J275" s="16">
        <v>4.726</v>
      </c>
      <c r="K275" s="16">
        <v>4.726</v>
      </c>
    </row>
    <row r="276" spans="1:11">
      <c r="A276" s="23" t="s">
        <v>408</v>
      </c>
      <c r="B276" s="24">
        <v>11</v>
      </c>
      <c r="C276" s="23" t="s">
        <v>701</v>
      </c>
      <c r="D276" s="23" t="s">
        <v>419</v>
      </c>
      <c r="E276" s="23" t="s">
        <v>440</v>
      </c>
      <c r="F276" s="23" t="s">
        <v>718</v>
      </c>
      <c r="G276" s="23" t="s">
        <v>422</v>
      </c>
      <c r="H276" s="24">
        <v>104</v>
      </c>
      <c r="I276" s="28">
        <v>217.15010000000001</v>
      </c>
      <c r="J276" s="16">
        <v>46.857999999999997</v>
      </c>
      <c r="K276" s="16">
        <v>46.857999999999997</v>
      </c>
    </row>
    <row r="277" spans="1:11">
      <c r="A277" s="23" t="s">
        <v>408</v>
      </c>
      <c r="B277" s="24">
        <v>11</v>
      </c>
      <c r="C277" s="23" t="s">
        <v>701</v>
      </c>
      <c r="D277" s="23" t="s">
        <v>419</v>
      </c>
      <c r="E277" s="23" t="s">
        <v>440</v>
      </c>
      <c r="F277" s="23" t="s">
        <v>719</v>
      </c>
      <c r="G277" s="23" t="s">
        <v>422</v>
      </c>
      <c r="H277" s="24">
        <v>44</v>
      </c>
      <c r="I277" s="28">
        <v>27.366700000000002</v>
      </c>
      <c r="J277" s="16">
        <v>12.084</v>
      </c>
      <c r="K277" s="16">
        <v>12.084</v>
      </c>
    </row>
    <row r="278" spans="1:11">
      <c r="A278" s="23" t="s">
        <v>408</v>
      </c>
      <c r="B278" s="24">
        <v>11</v>
      </c>
      <c r="C278" s="23" t="s">
        <v>701</v>
      </c>
      <c r="D278" s="23" t="s">
        <v>419</v>
      </c>
      <c r="E278" s="23" t="s">
        <v>440</v>
      </c>
      <c r="F278" s="23" t="s">
        <v>720</v>
      </c>
      <c r="G278" s="23" t="s">
        <v>422</v>
      </c>
      <c r="H278" s="24">
        <v>2432</v>
      </c>
      <c r="I278" s="28">
        <v>5861.5693000000001</v>
      </c>
      <c r="J278" s="16">
        <v>1189.788</v>
      </c>
      <c r="K278" s="16">
        <v>1189.788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7691E-F067-4D8E-98BC-EAC0DE971D2C}">
  <sheetPr>
    <pageSetUpPr fitToPage="1"/>
  </sheetPr>
  <dimension ref="A1:Q315"/>
  <sheetViews>
    <sheetView showGridLines="0" zoomScaleNormal="100" workbookViewId="0">
      <pane xSplit="1" ySplit="3" topLeftCell="B266" activePane="bottomRight" state="frozen"/>
      <selection pane="topRight" activeCell="B1" sqref="B1"/>
      <selection pane="bottomLeft" activeCell="A4" sqref="A4"/>
      <selection pane="bottomRight" activeCell="C182" sqref="C182"/>
    </sheetView>
  </sheetViews>
  <sheetFormatPr baseColWidth="10" defaultColWidth="11.453125" defaultRowHeight="10"/>
  <cols>
    <col min="1" max="1" width="2.453125" style="5" customWidth="1"/>
    <col min="2" max="2" width="17.6328125" style="5" customWidth="1"/>
    <col min="3" max="3" width="27.36328125" style="5" customWidth="1"/>
    <col min="4" max="5" width="14.36328125" style="5" customWidth="1"/>
    <col min="6" max="6" width="13.54296875" style="5" customWidth="1"/>
    <col min="7" max="7" width="13" style="5" customWidth="1"/>
    <col min="8" max="8" width="11.6328125" style="5" customWidth="1"/>
    <col min="9" max="9" width="14.36328125" style="5" customWidth="1"/>
    <col min="10" max="10" width="14.453125" style="5" bestFit="1" customWidth="1"/>
    <col min="11" max="11" width="13.36328125" style="5" bestFit="1" customWidth="1"/>
    <col min="12" max="16384" width="11.453125" style="5"/>
  </cols>
  <sheetData>
    <row r="1" spans="2:9" s="4" customFormat="1" ht="18">
      <c r="B1" s="66" t="s">
        <v>26</v>
      </c>
    </row>
    <row r="2" spans="2:9" s="1" customFormat="1" ht="19.5" customHeight="1">
      <c r="B2" s="165" t="s">
        <v>27</v>
      </c>
      <c r="C2" s="165"/>
      <c r="D2" s="165"/>
      <c r="E2" s="165"/>
      <c r="F2" s="165"/>
    </row>
    <row r="3" spans="2:9" s="2" customFormat="1" ht="42.65" customHeight="1">
      <c r="B3" s="176" t="s">
        <v>28</v>
      </c>
      <c r="C3" s="176"/>
      <c r="D3" s="176"/>
      <c r="E3" s="176"/>
      <c r="F3" s="176"/>
      <c r="G3" s="176"/>
    </row>
    <row r="4" spans="2:9" s="2" customFormat="1">
      <c r="B4" s="35"/>
      <c r="C4" s="35"/>
      <c r="D4" s="35"/>
      <c r="E4" s="35"/>
      <c r="F4" s="35"/>
    </row>
    <row r="5" spans="2:9" s="2" customFormat="1" ht="16.5">
      <c r="B5" s="43" t="s">
        <v>29</v>
      </c>
      <c r="C5" s="43"/>
      <c r="D5" s="43"/>
      <c r="E5" s="43"/>
      <c r="F5" s="43"/>
      <c r="G5" s="43"/>
      <c r="H5" s="43"/>
    </row>
    <row r="6" spans="2:9" s="2" customFormat="1" ht="16.5">
      <c r="B6" s="48"/>
      <c r="C6" s="48"/>
      <c r="D6" s="48"/>
      <c r="E6" s="48"/>
      <c r="F6" s="48"/>
      <c r="G6" s="48"/>
      <c r="H6" s="48"/>
      <c r="I6" s="49"/>
    </row>
    <row r="7" spans="2:9" s="2" customFormat="1" ht="14">
      <c r="B7" s="50" t="s">
        <v>30</v>
      </c>
      <c r="C7" s="50"/>
      <c r="D7" s="50"/>
      <c r="E7" s="50"/>
      <c r="F7" s="50"/>
      <c r="G7" s="50"/>
      <c r="H7" s="50"/>
    </row>
    <row r="8" spans="2:9" s="6" customFormat="1" ht="18">
      <c r="B8" s="8" t="s">
        <v>31</v>
      </c>
      <c r="C8" s="9"/>
    </row>
    <row r="9" spans="2:9" s="2" customFormat="1" ht="23">
      <c r="B9" s="164" t="s">
        <v>32</v>
      </c>
      <c r="C9" s="164"/>
      <c r="D9" s="79" t="s">
        <v>33</v>
      </c>
      <c r="E9" s="79" t="s">
        <v>34</v>
      </c>
      <c r="F9" s="79" t="s">
        <v>3</v>
      </c>
    </row>
    <row r="10" spans="2:9" s="2" customFormat="1" ht="11.25" customHeight="1">
      <c r="B10" s="80" t="s">
        <v>35</v>
      </c>
      <c r="C10" s="91" t="s">
        <v>36</v>
      </c>
      <c r="D10" s="114">
        <v>7</v>
      </c>
      <c r="E10" s="97"/>
      <c r="F10" s="98">
        <f>D10*E10</f>
        <v>0</v>
      </c>
      <c r="G10"/>
    </row>
    <row r="11" spans="2:9" s="2" customFormat="1" ht="11.25" customHeight="1">
      <c r="B11" s="155" t="s">
        <v>37</v>
      </c>
      <c r="C11" s="91" t="s">
        <v>38</v>
      </c>
      <c r="D11" s="114">
        <v>1</v>
      </c>
      <c r="E11" s="97"/>
      <c r="F11" s="98">
        <f t="shared" ref="F11:F27" si="0">D11*E11</f>
        <v>0</v>
      </c>
      <c r="G11"/>
    </row>
    <row r="12" spans="2:9" s="2" customFormat="1" ht="11.25" customHeight="1">
      <c r="B12" s="155"/>
      <c r="C12" s="91" t="s">
        <v>39</v>
      </c>
      <c r="D12" s="114">
        <v>16</v>
      </c>
      <c r="E12" s="97"/>
      <c r="F12" s="98">
        <f t="shared" si="0"/>
        <v>0</v>
      </c>
      <c r="G12"/>
    </row>
    <row r="13" spans="2:9" s="2" customFormat="1" ht="11.25" customHeight="1">
      <c r="B13" s="155"/>
      <c r="C13" s="91" t="s">
        <v>40</v>
      </c>
      <c r="D13" s="114">
        <v>48</v>
      </c>
      <c r="E13" s="97"/>
      <c r="F13" s="98">
        <f t="shared" si="0"/>
        <v>0</v>
      </c>
      <c r="G13"/>
    </row>
    <row r="14" spans="2:9" s="2" customFormat="1" ht="11.25" customHeight="1">
      <c r="B14" s="155"/>
      <c r="C14" s="91" t="s">
        <v>41</v>
      </c>
      <c r="D14" s="114">
        <v>10</v>
      </c>
      <c r="E14" s="97"/>
      <c r="F14" s="98">
        <f t="shared" si="0"/>
        <v>0</v>
      </c>
    </row>
    <row r="15" spans="2:9" s="2" customFormat="1" ht="11.25" customHeight="1">
      <c r="B15" s="155"/>
      <c r="C15" s="91" t="s">
        <v>42</v>
      </c>
      <c r="D15" s="114">
        <v>11</v>
      </c>
      <c r="E15" s="97"/>
      <c r="F15" s="98">
        <f t="shared" si="0"/>
        <v>0</v>
      </c>
    </row>
    <row r="16" spans="2:9" s="2" customFormat="1" ht="11.25" customHeight="1">
      <c r="B16" s="155"/>
      <c r="C16" s="91" t="s">
        <v>43</v>
      </c>
      <c r="D16" s="114">
        <v>794</v>
      </c>
      <c r="E16" s="97"/>
      <c r="F16" s="98">
        <f t="shared" si="0"/>
        <v>0</v>
      </c>
    </row>
    <row r="17" spans="1:8" s="2" customFormat="1" ht="11.25" customHeight="1">
      <c r="B17" s="162" t="s">
        <v>44</v>
      </c>
      <c r="C17" s="91" t="s">
        <v>721</v>
      </c>
      <c r="D17" s="114">
        <v>2144</v>
      </c>
      <c r="E17" s="123">
        <v>0</v>
      </c>
      <c r="F17" s="98">
        <f t="shared" si="0"/>
        <v>0</v>
      </c>
    </row>
    <row r="18" spans="1:8" s="2" customFormat="1" ht="11.25" customHeight="1">
      <c r="B18" s="162"/>
      <c r="C18" s="91" t="s">
        <v>45</v>
      </c>
      <c r="D18" s="114">
        <v>434</v>
      </c>
      <c r="E18" s="97"/>
      <c r="F18" s="98">
        <f t="shared" si="0"/>
        <v>0</v>
      </c>
    </row>
    <row r="19" spans="1:8" s="2" customFormat="1" ht="11.25" customHeight="1">
      <c r="B19" s="162" t="s">
        <v>46</v>
      </c>
      <c r="C19" s="91" t="s">
        <v>39</v>
      </c>
      <c r="D19" s="114">
        <v>15</v>
      </c>
      <c r="E19" s="97"/>
      <c r="F19" s="98">
        <f t="shared" si="0"/>
        <v>0</v>
      </c>
    </row>
    <row r="20" spans="1:8" s="2" customFormat="1" ht="11.25" customHeight="1">
      <c r="B20" s="162"/>
      <c r="C20" s="91" t="s">
        <v>40</v>
      </c>
      <c r="D20" s="114">
        <v>2</v>
      </c>
      <c r="E20" s="97"/>
      <c r="F20" s="98">
        <f t="shared" si="0"/>
        <v>0</v>
      </c>
    </row>
    <row r="21" spans="1:8" s="2" customFormat="1" ht="11.25" customHeight="1">
      <c r="B21" s="162"/>
      <c r="C21" s="91" t="s">
        <v>41</v>
      </c>
      <c r="D21" s="114">
        <v>5</v>
      </c>
      <c r="E21" s="97"/>
      <c r="F21" s="98">
        <f t="shared" si="0"/>
        <v>0</v>
      </c>
    </row>
    <row r="22" spans="1:8" s="2" customFormat="1" ht="11.25" customHeight="1">
      <c r="B22" s="162"/>
      <c r="C22" s="91" t="s">
        <v>43</v>
      </c>
      <c r="D22" s="114">
        <v>13</v>
      </c>
      <c r="E22" s="97"/>
      <c r="F22" s="98">
        <f t="shared" si="0"/>
        <v>0</v>
      </c>
    </row>
    <row r="23" spans="1:8" s="2" customFormat="1" ht="11.25" customHeight="1">
      <c r="B23" s="115" t="s">
        <v>47</v>
      </c>
      <c r="C23" s="91" t="s">
        <v>48</v>
      </c>
      <c r="D23" s="114">
        <v>5</v>
      </c>
      <c r="E23" s="97"/>
      <c r="F23" s="98">
        <f t="shared" si="0"/>
        <v>0</v>
      </c>
    </row>
    <row r="24" spans="1:8" s="2" customFormat="1" ht="11.25" customHeight="1">
      <c r="B24" s="173" t="s">
        <v>49</v>
      </c>
      <c r="C24" s="91" t="s">
        <v>50</v>
      </c>
      <c r="D24" s="114">
        <v>11</v>
      </c>
      <c r="E24" s="97"/>
      <c r="F24" s="98">
        <f t="shared" si="0"/>
        <v>0</v>
      </c>
    </row>
    <row r="25" spans="1:8" s="2" customFormat="1">
      <c r="B25" s="173"/>
      <c r="C25" s="91" t="s">
        <v>51</v>
      </c>
      <c r="D25" s="114">
        <v>1</v>
      </c>
      <c r="E25" s="97"/>
      <c r="F25" s="98">
        <f t="shared" si="0"/>
        <v>0</v>
      </c>
    </row>
    <row r="26" spans="1:8" s="2" customFormat="1">
      <c r="B26" s="173" t="s">
        <v>52</v>
      </c>
      <c r="C26" s="116" t="s">
        <v>53</v>
      </c>
      <c r="D26" s="114">
        <v>107</v>
      </c>
      <c r="E26" s="97"/>
      <c r="F26" s="98">
        <f t="shared" si="0"/>
        <v>0</v>
      </c>
    </row>
    <row r="27" spans="1:8" s="2" customFormat="1">
      <c r="B27" s="173"/>
      <c r="C27" s="116" t="s">
        <v>54</v>
      </c>
      <c r="D27" s="114">
        <v>3</v>
      </c>
      <c r="E27" s="97"/>
      <c r="F27" s="98">
        <f t="shared" si="0"/>
        <v>0</v>
      </c>
    </row>
    <row r="28" spans="1:8" s="2" customFormat="1" ht="11.5">
      <c r="B28" s="157" t="s">
        <v>55</v>
      </c>
      <c r="C28" s="158"/>
      <c r="D28" s="99"/>
      <c r="E28" s="117"/>
      <c r="F28" s="101">
        <f>SUM(F10:F27)</f>
        <v>0</v>
      </c>
    </row>
    <row r="29" spans="1:8" s="2" customFormat="1" ht="14.5">
      <c r="B29" s="51" t="s">
        <v>56</v>
      </c>
      <c r="C29"/>
      <c r="D29"/>
      <c r="E29"/>
    </row>
    <row r="30" spans="1:8" s="2" customFormat="1" ht="14.5">
      <c r="B30" s="51"/>
      <c r="C30"/>
      <c r="D30"/>
      <c r="E30"/>
    </row>
    <row r="31" spans="1:8" customFormat="1" ht="14.5">
      <c r="A31" s="41"/>
      <c r="B31" s="52" t="s">
        <v>57</v>
      </c>
      <c r="C31" s="37"/>
      <c r="D31" s="37"/>
      <c r="E31" s="38"/>
      <c r="F31" s="38"/>
      <c r="G31" s="37"/>
      <c r="H31" s="37"/>
    </row>
    <row r="32" spans="1:8" customFormat="1" ht="24" customHeight="1">
      <c r="A32" s="41"/>
      <c r="B32" s="159" t="s">
        <v>58</v>
      </c>
      <c r="C32" s="159"/>
      <c r="D32" s="79" t="s">
        <v>59</v>
      </c>
      <c r="E32" s="79" t="s">
        <v>60</v>
      </c>
      <c r="F32" s="79" t="s">
        <v>3</v>
      </c>
      <c r="G32" s="79" t="s">
        <v>4</v>
      </c>
      <c r="H32" s="5"/>
    </row>
    <row r="33" spans="1:12" customFormat="1" ht="14.5">
      <c r="A33" s="41"/>
      <c r="B33" s="166" t="s">
        <v>61</v>
      </c>
      <c r="C33" s="166"/>
      <c r="D33" s="96">
        <v>1000</v>
      </c>
      <c r="E33" s="118"/>
      <c r="F33" s="119">
        <f>E33*D33</f>
        <v>0</v>
      </c>
      <c r="G33" s="119">
        <f>F33*12</f>
        <v>0</v>
      </c>
      <c r="H33" s="5"/>
    </row>
    <row r="34" spans="1:12" customFormat="1" ht="14.5">
      <c r="A34" s="41"/>
      <c r="B34" s="68"/>
      <c r="C34" s="68"/>
      <c r="D34" s="45"/>
      <c r="E34" s="45"/>
      <c r="F34" s="152"/>
      <c r="G34" s="152"/>
      <c r="H34" s="5"/>
    </row>
    <row r="35" spans="1:12" customFormat="1" ht="14.5">
      <c r="A35" s="41"/>
      <c r="B35" s="52" t="s">
        <v>62</v>
      </c>
      <c r="C35" s="37"/>
      <c r="D35" s="37"/>
      <c r="E35" s="38"/>
      <c r="F35" s="38"/>
      <c r="G35" s="37"/>
      <c r="H35" s="37"/>
    </row>
    <row r="36" spans="1:12" customFormat="1" ht="23">
      <c r="A36" s="41"/>
      <c r="B36" s="159" t="s">
        <v>58</v>
      </c>
      <c r="C36" s="159"/>
      <c r="D36" s="79" t="s">
        <v>33</v>
      </c>
      <c r="E36" s="79" t="s">
        <v>34</v>
      </c>
      <c r="F36" s="79" t="s">
        <v>3</v>
      </c>
      <c r="G36" s="79" t="s">
        <v>4</v>
      </c>
      <c r="H36" s="37"/>
    </row>
    <row r="37" spans="1:12" customFormat="1" ht="14.5">
      <c r="A37" s="41"/>
      <c r="B37" s="166" t="s">
        <v>63</v>
      </c>
      <c r="C37" s="166"/>
      <c r="D37" s="96">
        <v>1</v>
      </c>
      <c r="E37" s="120"/>
      <c r="F37" s="119">
        <f>E37*D37</f>
        <v>0</v>
      </c>
      <c r="G37" s="119">
        <f>F37*12</f>
        <v>0</v>
      </c>
      <c r="H37" s="37"/>
    </row>
    <row r="38" spans="1:12" customFormat="1" ht="14.5">
      <c r="B38" s="68"/>
      <c r="C38" s="68"/>
      <c r="D38" s="151"/>
      <c r="E38" s="151"/>
      <c r="F38" s="152"/>
      <c r="G38" s="5"/>
      <c r="H38" s="37"/>
    </row>
    <row r="39" spans="1:12" s="2" customFormat="1" ht="16.5">
      <c r="B39" s="8" t="s">
        <v>64</v>
      </c>
      <c r="C39" s="8"/>
      <c r="D39" s="6"/>
      <c r="G39" s="151"/>
      <c r="H39" s="3"/>
    </row>
    <row r="40" spans="1:12" s="7" customFormat="1" ht="12" customHeight="1">
      <c r="B40" s="159" t="s">
        <v>65</v>
      </c>
      <c r="C40" s="159"/>
      <c r="D40" s="159" t="s">
        <v>66</v>
      </c>
      <c r="E40" s="159"/>
      <c r="F40" s="159" t="s">
        <v>67</v>
      </c>
      <c r="G40" s="159" t="s">
        <v>68</v>
      </c>
      <c r="H40" s="159" t="s">
        <v>3</v>
      </c>
    </row>
    <row r="41" spans="1:12" s="7" customFormat="1" ht="23">
      <c r="B41" s="159"/>
      <c r="C41" s="159"/>
      <c r="D41" s="102" t="s">
        <v>69</v>
      </c>
      <c r="E41" s="102" t="s">
        <v>70</v>
      </c>
      <c r="F41" s="159"/>
      <c r="G41" s="159"/>
      <c r="H41" s="159"/>
    </row>
    <row r="42" spans="1:12" s="7" customFormat="1" ht="11.5">
      <c r="B42" s="169" t="s">
        <v>71</v>
      </c>
      <c r="C42" s="169"/>
      <c r="D42" s="169"/>
      <c r="E42" s="169"/>
      <c r="F42" s="161"/>
      <c r="G42" s="161"/>
      <c r="H42" s="161"/>
    </row>
    <row r="43" spans="1:12" ht="11.5">
      <c r="B43" s="168" t="s">
        <v>72</v>
      </c>
      <c r="C43" s="91" t="s">
        <v>73</v>
      </c>
      <c r="D43" s="114">
        <v>81595.666666666672</v>
      </c>
      <c r="E43" s="122">
        <v>106862.2613416667</v>
      </c>
      <c r="F43" s="123">
        <v>0</v>
      </c>
      <c r="G43" s="123">
        <v>0</v>
      </c>
      <c r="H43" s="107">
        <v>0</v>
      </c>
      <c r="I43" s="7"/>
      <c r="J43" s="7"/>
      <c r="K43" s="7"/>
      <c r="L43" s="7"/>
    </row>
    <row r="44" spans="1:12" ht="11.5">
      <c r="B44" s="168"/>
      <c r="C44" s="91" t="s">
        <v>74</v>
      </c>
      <c r="D44" s="114">
        <v>15051.833333333334</v>
      </c>
      <c r="E44" s="122">
        <v>32297.815599999998</v>
      </c>
      <c r="F44" s="106"/>
      <c r="G44" s="106"/>
      <c r="H44" s="107">
        <f>D44*F44+E44*G44</f>
        <v>0</v>
      </c>
      <c r="I44" s="7"/>
      <c r="J44" s="7"/>
      <c r="K44" s="7"/>
      <c r="L44" s="7"/>
    </row>
    <row r="45" spans="1:12" ht="11.5">
      <c r="B45" s="168"/>
      <c r="C45" s="91" t="s">
        <v>75</v>
      </c>
      <c r="D45" s="114">
        <v>74616.5</v>
      </c>
      <c r="E45" s="122">
        <v>160190.29439999993</v>
      </c>
      <c r="F45" s="106"/>
      <c r="G45" s="106"/>
      <c r="H45" s="107">
        <f>D45*F45+E45*G45</f>
        <v>0</v>
      </c>
      <c r="I45" s="7"/>
      <c r="J45" s="7"/>
      <c r="K45" s="7"/>
      <c r="L45" s="7"/>
    </row>
    <row r="46" spans="1:12" ht="11.5">
      <c r="B46" s="168"/>
      <c r="C46" s="91" t="s">
        <v>76</v>
      </c>
      <c r="D46" s="114">
        <v>7</v>
      </c>
      <c r="E46" s="122">
        <v>16</v>
      </c>
      <c r="F46" s="106"/>
      <c r="G46" s="106"/>
      <c r="H46" s="107">
        <f>D46*F46+E46*G46</f>
        <v>0</v>
      </c>
      <c r="I46" s="7"/>
      <c r="J46" s="7"/>
      <c r="K46" s="7"/>
      <c r="L46" s="7"/>
    </row>
    <row r="47" spans="1:12" ht="11.5">
      <c r="B47" s="168"/>
      <c r="C47" s="91" t="s">
        <v>77</v>
      </c>
      <c r="D47" s="114">
        <v>6.583333333333333</v>
      </c>
      <c r="E47" s="122">
        <v>17.062466666666666</v>
      </c>
      <c r="F47" s="106"/>
      <c r="G47" s="106"/>
      <c r="H47" s="107">
        <f>D47*F47+E47*G47</f>
        <v>0</v>
      </c>
      <c r="I47" s="7"/>
      <c r="J47" s="7"/>
      <c r="K47" s="7"/>
      <c r="L47" s="7"/>
    </row>
    <row r="48" spans="1:12" ht="20">
      <c r="B48" s="121" t="s">
        <v>78</v>
      </c>
      <c r="C48" s="91" t="s">
        <v>79</v>
      </c>
      <c r="D48" s="114">
        <v>8</v>
      </c>
      <c r="E48" s="122">
        <v>15</v>
      </c>
      <c r="F48" s="156" t="s">
        <v>80</v>
      </c>
      <c r="G48" s="156"/>
      <c r="H48" s="107">
        <f>'Mòbils - Tràfic internacional'!G16</f>
        <v>0</v>
      </c>
      <c r="I48" s="7"/>
      <c r="J48" s="7"/>
      <c r="K48" s="7"/>
      <c r="L48" s="7"/>
    </row>
    <row r="49" spans="2:12" s="7" customFormat="1" ht="11.5">
      <c r="B49" s="169" t="s">
        <v>81</v>
      </c>
      <c r="C49" s="169"/>
      <c r="D49" s="169"/>
      <c r="E49" s="169"/>
      <c r="F49" s="161"/>
      <c r="G49" s="161"/>
      <c r="H49" s="161"/>
    </row>
    <row r="50" spans="2:12" ht="11.5">
      <c r="B50" s="168" t="s">
        <v>72</v>
      </c>
      <c r="C50" s="91" t="s">
        <v>73</v>
      </c>
      <c r="D50" s="114">
        <v>120949</v>
      </c>
      <c r="E50" s="122">
        <v>172044</v>
      </c>
      <c r="F50" s="123">
        <v>0</v>
      </c>
      <c r="G50" s="123">
        <v>0</v>
      </c>
      <c r="H50" s="107">
        <v>0</v>
      </c>
      <c r="I50" s="7"/>
      <c r="J50" s="7"/>
      <c r="K50" s="7"/>
      <c r="L50" s="7"/>
    </row>
    <row r="51" spans="2:12" ht="11.5">
      <c r="B51" s="168"/>
      <c r="C51" s="91" t="s">
        <v>75</v>
      </c>
      <c r="D51" s="114">
        <v>20610</v>
      </c>
      <c r="E51" s="122">
        <v>51379</v>
      </c>
      <c r="F51" s="106"/>
      <c r="G51" s="106"/>
      <c r="H51" s="107">
        <f t="shared" ref="H51:H57" si="1">D51*F51+E51*G51</f>
        <v>0</v>
      </c>
      <c r="I51" s="7"/>
      <c r="J51" s="7"/>
      <c r="K51" s="7"/>
      <c r="L51" s="7"/>
    </row>
    <row r="52" spans="2:12" ht="11.5">
      <c r="B52" s="168"/>
      <c r="C52" s="91" t="s">
        <v>74</v>
      </c>
      <c r="D52" s="114">
        <v>5333</v>
      </c>
      <c r="E52" s="122">
        <v>12530</v>
      </c>
      <c r="F52" s="106"/>
      <c r="G52" s="106"/>
      <c r="H52" s="107">
        <f t="shared" si="1"/>
        <v>0</v>
      </c>
      <c r="I52" s="7"/>
      <c r="J52" s="7"/>
      <c r="K52" s="7"/>
      <c r="L52" s="7"/>
    </row>
    <row r="53" spans="2:12" ht="11.5">
      <c r="B53" s="168"/>
      <c r="C53" s="91" t="s">
        <v>82</v>
      </c>
      <c r="D53" s="114">
        <v>1518</v>
      </c>
      <c r="E53" s="122">
        <v>610.01</v>
      </c>
      <c r="F53" s="106"/>
      <c r="G53" s="106"/>
      <c r="H53" s="107">
        <f t="shared" si="1"/>
        <v>0</v>
      </c>
      <c r="I53" s="7"/>
      <c r="J53" s="7"/>
      <c r="K53" s="7"/>
      <c r="L53" s="7"/>
    </row>
    <row r="54" spans="2:12" ht="11.5">
      <c r="B54" s="168"/>
      <c r="C54" s="91" t="s">
        <v>77</v>
      </c>
      <c r="D54" s="114">
        <v>4291</v>
      </c>
      <c r="E54" s="122">
        <v>9909</v>
      </c>
      <c r="F54" s="106"/>
      <c r="G54" s="106"/>
      <c r="H54" s="107">
        <f t="shared" si="1"/>
        <v>0</v>
      </c>
      <c r="I54" s="7"/>
      <c r="J54" s="7"/>
      <c r="K54" s="7"/>
      <c r="L54" s="7"/>
    </row>
    <row r="55" spans="2:12" ht="11.5">
      <c r="B55" s="168"/>
      <c r="C55" s="91" t="s">
        <v>76</v>
      </c>
      <c r="D55" s="114">
        <v>38.75</v>
      </c>
      <c r="E55" s="122">
        <v>238.51</v>
      </c>
      <c r="F55" s="106"/>
      <c r="G55" s="106"/>
      <c r="H55" s="107">
        <f t="shared" si="1"/>
        <v>0</v>
      </c>
      <c r="I55" s="7"/>
      <c r="J55" s="7"/>
      <c r="K55" s="7"/>
      <c r="L55" s="7"/>
    </row>
    <row r="56" spans="2:12">
      <c r="B56" s="168"/>
      <c r="C56" s="91" t="s">
        <v>83</v>
      </c>
      <c r="D56" s="114">
        <v>137.33333333333334</v>
      </c>
      <c r="E56" s="122">
        <v>506.22087500000004</v>
      </c>
      <c r="F56" s="106"/>
      <c r="G56" s="106"/>
      <c r="H56" s="107">
        <f t="shared" si="1"/>
        <v>0</v>
      </c>
      <c r="I56" s="53"/>
    </row>
    <row r="57" spans="2:12">
      <c r="B57" s="168"/>
      <c r="C57" s="91" t="s">
        <v>84</v>
      </c>
      <c r="D57" s="114">
        <v>13.083333333333334</v>
      </c>
      <c r="E57" s="122">
        <v>60.441650000000003</v>
      </c>
      <c r="F57" s="106"/>
      <c r="G57" s="106"/>
      <c r="H57" s="107">
        <f t="shared" si="1"/>
        <v>0</v>
      </c>
      <c r="I57" s="53"/>
    </row>
    <row r="58" spans="2:12">
      <c r="B58" s="168" t="s">
        <v>78</v>
      </c>
      <c r="C58" s="91" t="s">
        <v>79</v>
      </c>
      <c r="D58" s="114">
        <v>61</v>
      </c>
      <c r="E58" s="122">
        <v>207</v>
      </c>
      <c r="F58" s="156" t="s">
        <v>80</v>
      </c>
      <c r="G58" s="156"/>
      <c r="H58" s="107">
        <f>+'Mòbils - Tràfic internacional'!G37</f>
        <v>0</v>
      </c>
      <c r="I58" s="53"/>
    </row>
    <row r="59" spans="2:12">
      <c r="B59" s="168"/>
      <c r="C59" s="91" t="s">
        <v>85</v>
      </c>
      <c r="D59" s="114">
        <v>91.0833333333333</v>
      </c>
      <c r="E59" s="122">
        <v>341.96113333333335</v>
      </c>
      <c r="F59" s="156" t="s">
        <v>86</v>
      </c>
      <c r="G59" s="156"/>
      <c r="H59" s="107">
        <f>+'Mòbils - Tràfic en Roaming'!G39</f>
        <v>0</v>
      </c>
      <c r="I59" s="53"/>
    </row>
    <row r="60" spans="2:12">
      <c r="B60" s="168"/>
      <c r="C60" s="91" t="s">
        <v>87</v>
      </c>
      <c r="D60" s="114">
        <v>70.4166666666667</v>
      </c>
      <c r="E60" s="122">
        <v>257.67646666666701</v>
      </c>
      <c r="F60" s="156" t="s">
        <v>86</v>
      </c>
      <c r="G60" s="156"/>
      <c r="H60" s="107">
        <f>+'Mòbils - Tràfic en Roaming'!G74</f>
        <v>0</v>
      </c>
      <c r="I60" s="53"/>
    </row>
    <row r="61" spans="2:12" ht="12" customHeight="1">
      <c r="B61" s="168" t="s">
        <v>88</v>
      </c>
      <c r="C61" s="124" t="s">
        <v>89</v>
      </c>
      <c r="D61" s="114">
        <v>41636.666666666635</v>
      </c>
      <c r="E61" s="122">
        <v>1239575.8352416633</v>
      </c>
      <c r="F61" s="123">
        <v>0</v>
      </c>
      <c r="G61" s="123">
        <v>0</v>
      </c>
      <c r="H61" s="107">
        <v>0</v>
      </c>
      <c r="I61"/>
    </row>
    <row r="62" spans="2:12" ht="11.25" customHeight="1">
      <c r="B62" s="168"/>
      <c r="C62" s="91" t="s">
        <v>90</v>
      </c>
      <c r="D62" s="114">
        <v>600</v>
      </c>
      <c r="E62" s="122">
        <v>3191</v>
      </c>
      <c r="F62" s="156" t="s">
        <v>86</v>
      </c>
      <c r="G62" s="156"/>
      <c r="H62" s="107">
        <f>'Mòbils - Tràfic en Roaming'!G112</f>
        <v>0</v>
      </c>
      <c r="I62" s="53"/>
    </row>
    <row r="63" spans="2:12">
      <c r="B63" s="170" t="s">
        <v>91</v>
      </c>
      <c r="C63" s="91" t="s">
        <v>92</v>
      </c>
      <c r="D63" s="114">
        <v>641.5</v>
      </c>
      <c r="E63" s="122">
        <v>0</v>
      </c>
      <c r="F63" s="106"/>
      <c r="G63" s="126" t="s">
        <v>20</v>
      </c>
      <c r="H63" s="107">
        <f>D63*F63</f>
        <v>0</v>
      </c>
      <c r="I63" s="53"/>
    </row>
    <row r="64" spans="2:12">
      <c r="B64" s="170"/>
      <c r="C64" s="91" t="s">
        <v>93</v>
      </c>
      <c r="D64" s="114">
        <v>31266</v>
      </c>
      <c r="E64" s="122">
        <v>0</v>
      </c>
      <c r="F64" s="106"/>
      <c r="G64" s="126" t="s">
        <v>20</v>
      </c>
      <c r="H64" s="107">
        <f>D64*F64</f>
        <v>0</v>
      </c>
      <c r="I64" s="53"/>
    </row>
    <row r="65" spans="2:9">
      <c r="B65" s="170"/>
      <c r="C65" s="91" t="s">
        <v>94</v>
      </c>
      <c r="D65" s="114">
        <v>1.1666666666666667</v>
      </c>
      <c r="E65" s="122">
        <v>0</v>
      </c>
      <c r="F65" s="106"/>
      <c r="G65" s="126" t="s">
        <v>20</v>
      </c>
      <c r="H65" s="107">
        <f>D65*F65</f>
        <v>0</v>
      </c>
      <c r="I65" s="53"/>
    </row>
    <row r="66" spans="2:9" ht="11.25" customHeight="1">
      <c r="B66" s="170" t="s">
        <v>95</v>
      </c>
      <c r="C66" s="91" t="s">
        <v>96</v>
      </c>
      <c r="D66" s="114">
        <v>31</v>
      </c>
      <c r="E66" s="122">
        <v>0</v>
      </c>
      <c r="F66" s="156" t="s">
        <v>80</v>
      </c>
      <c r="G66" s="156"/>
      <c r="H66" s="107">
        <f>+'Mòbils - Tràfic internacional'!E60</f>
        <v>0</v>
      </c>
      <c r="I66" s="53"/>
    </row>
    <row r="67" spans="2:9" ht="11.25" customHeight="1">
      <c r="B67" s="170"/>
      <c r="C67" s="91" t="s">
        <v>97</v>
      </c>
      <c r="D67" s="114">
        <v>7.5</v>
      </c>
      <c r="E67" s="122">
        <v>0</v>
      </c>
      <c r="F67" s="106"/>
      <c r="G67" s="126" t="s">
        <v>20</v>
      </c>
      <c r="H67" s="107">
        <f>D67*F67</f>
        <v>0</v>
      </c>
      <c r="I67" s="53"/>
    </row>
    <row r="68" spans="2:9" ht="11.25" customHeight="1">
      <c r="B68" s="170" t="s">
        <v>98</v>
      </c>
      <c r="C68" s="91" t="s">
        <v>99</v>
      </c>
      <c r="D68" s="114">
        <v>31</v>
      </c>
      <c r="E68" s="122">
        <v>0</v>
      </c>
      <c r="F68" s="106"/>
      <c r="G68" s="126" t="s">
        <v>20</v>
      </c>
      <c r="H68" s="107">
        <f>D68*F68</f>
        <v>0</v>
      </c>
      <c r="I68" s="53"/>
    </row>
    <row r="69" spans="2:9" ht="11.25" customHeight="1">
      <c r="B69" s="170"/>
      <c r="C69" s="91" t="s">
        <v>100</v>
      </c>
      <c r="D69" s="114">
        <v>39</v>
      </c>
      <c r="E69" s="122">
        <v>39</v>
      </c>
      <c r="F69" s="106"/>
      <c r="G69" s="126" t="s">
        <v>20</v>
      </c>
      <c r="H69" s="107">
        <f>D69*F69</f>
        <v>0</v>
      </c>
      <c r="I69" s="53"/>
    </row>
    <row r="70" spans="2:9" ht="11.5">
      <c r="B70" s="174" t="s">
        <v>55</v>
      </c>
      <c r="C70" s="175"/>
      <c r="D70" s="99">
        <f>SUM(D43:D48)+SUM(D50:D69)</f>
        <v>398652.08333333331</v>
      </c>
      <c r="E70" s="110">
        <f>SUM(E43:E48)+SUM(E50:E69)</f>
        <v>1790288.0891749966</v>
      </c>
      <c r="F70" s="101"/>
      <c r="G70" s="101"/>
      <c r="H70" s="101">
        <f>SUM(H43:H48)+SUM(H50:H69)</f>
        <v>0</v>
      </c>
    </row>
    <row r="71" spans="2:9" ht="14.5">
      <c r="D71" s="6"/>
      <c r="E71" s="6"/>
      <c r="F71" s="6"/>
      <c r="G71" s="6"/>
      <c r="H71" s="6"/>
    </row>
    <row r="72" spans="2:9" s="2" customFormat="1" ht="14">
      <c r="B72" s="50" t="s">
        <v>19</v>
      </c>
      <c r="C72" s="50"/>
      <c r="D72" s="50"/>
      <c r="E72" s="50"/>
      <c r="F72" s="50"/>
      <c r="G72" s="50"/>
      <c r="H72" s="50"/>
    </row>
    <row r="73" spans="2:9" ht="16.5">
      <c r="B73" s="8" t="s">
        <v>31</v>
      </c>
      <c r="D73" s="6"/>
      <c r="E73" s="6"/>
      <c r="F73" s="6"/>
      <c r="G73" s="6"/>
      <c r="H73" s="6"/>
    </row>
    <row r="74" spans="2:9" s="2" customFormat="1" ht="23">
      <c r="B74" s="159" t="s">
        <v>32</v>
      </c>
      <c r="C74" s="159"/>
      <c r="D74" s="79" t="s">
        <v>33</v>
      </c>
      <c r="E74" s="79" t="s">
        <v>34</v>
      </c>
      <c r="F74" s="79" t="s">
        <v>3</v>
      </c>
    </row>
    <row r="75" spans="2:9" s="2" customFormat="1">
      <c r="B75" s="172" t="s">
        <v>37</v>
      </c>
      <c r="C75" s="91" t="s">
        <v>40</v>
      </c>
      <c r="D75" s="114">
        <v>7</v>
      </c>
      <c r="E75" s="97"/>
      <c r="F75" s="98">
        <f>D75*E75</f>
        <v>0</v>
      </c>
    </row>
    <row r="76" spans="2:9" s="2" customFormat="1" ht="11.25" customHeight="1">
      <c r="B76" s="172"/>
      <c r="C76" s="91" t="s">
        <v>41</v>
      </c>
      <c r="D76" s="114">
        <v>2</v>
      </c>
      <c r="E76" s="97"/>
      <c r="F76" s="98">
        <f t="shared" ref="F76:F83" si="2">D76*E76</f>
        <v>0</v>
      </c>
    </row>
    <row r="77" spans="2:9" s="2" customFormat="1" ht="11.25" customHeight="1">
      <c r="B77" s="172"/>
      <c r="C77" s="91" t="s">
        <v>101</v>
      </c>
      <c r="D77" s="114">
        <v>1</v>
      </c>
      <c r="E77" s="97"/>
      <c r="F77" s="98">
        <f t="shared" si="2"/>
        <v>0</v>
      </c>
    </row>
    <row r="78" spans="2:9" s="2" customFormat="1" ht="11.25" customHeight="1">
      <c r="B78" s="172"/>
      <c r="C78" s="91" t="s">
        <v>43</v>
      </c>
      <c r="D78" s="114">
        <v>79</v>
      </c>
      <c r="E78" s="97"/>
      <c r="F78" s="98">
        <f t="shared" si="2"/>
        <v>0</v>
      </c>
    </row>
    <row r="79" spans="2:9" s="2" customFormat="1" ht="11.25" customHeight="1">
      <c r="B79" s="127" t="s">
        <v>44</v>
      </c>
      <c r="C79" s="91" t="s">
        <v>721</v>
      </c>
      <c r="D79" s="114">
        <v>179</v>
      </c>
      <c r="E79" s="123">
        <v>0</v>
      </c>
      <c r="F79" s="98">
        <f t="shared" si="2"/>
        <v>0</v>
      </c>
    </row>
    <row r="80" spans="2:9" s="2" customFormat="1" ht="11.25" customHeight="1">
      <c r="B80" s="127" t="s">
        <v>102</v>
      </c>
      <c r="C80" s="91" t="s">
        <v>43</v>
      </c>
      <c r="D80" s="114">
        <v>2</v>
      </c>
      <c r="E80" s="97"/>
      <c r="F80" s="98">
        <f t="shared" si="2"/>
        <v>0</v>
      </c>
    </row>
    <row r="81" spans="2:17" s="2" customFormat="1">
      <c r="B81" s="127" t="s">
        <v>103</v>
      </c>
      <c r="C81" s="91" t="s">
        <v>104</v>
      </c>
      <c r="D81" s="114">
        <v>1</v>
      </c>
      <c r="E81" s="97"/>
      <c r="F81" s="98">
        <f t="shared" si="2"/>
        <v>0</v>
      </c>
    </row>
    <row r="82" spans="2:17" s="2" customFormat="1">
      <c r="B82" s="127" t="s">
        <v>49</v>
      </c>
      <c r="C82" s="91" t="s">
        <v>51</v>
      </c>
      <c r="D82" s="153">
        <v>1</v>
      </c>
      <c r="E82" s="97"/>
      <c r="F82" s="98">
        <f t="shared" si="2"/>
        <v>0</v>
      </c>
    </row>
    <row r="83" spans="2:17" s="2" customFormat="1">
      <c r="B83" s="127" t="s">
        <v>98</v>
      </c>
      <c r="C83" s="91" t="s">
        <v>53</v>
      </c>
      <c r="D83" s="153">
        <v>8</v>
      </c>
      <c r="E83" s="97"/>
      <c r="F83" s="98">
        <f t="shared" si="2"/>
        <v>0</v>
      </c>
    </row>
    <row r="84" spans="2:17" s="2" customFormat="1" ht="11.5">
      <c r="B84" s="157" t="s">
        <v>55</v>
      </c>
      <c r="C84" s="158"/>
      <c r="D84" s="99"/>
      <c r="E84" s="117"/>
      <c r="F84" s="101">
        <f>SUM(F75:F83)</f>
        <v>0</v>
      </c>
    </row>
    <row r="85" spans="2:17" s="2" customFormat="1" ht="10.4" customHeight="1">
      <c r="B85" s="51" t="s">
        <v>56</v>
      </c>
      <c r="C85"/>
      <c r="D85"/>
      <c r="E85"/>
    </row>
    <row r="86" spans="2:17" ht="14.5">
      <c r="B86" s="35"/>
      <c r="C86" s="35"/>
      <c r="D86" s="35"/>
      <c r="E86" s="35"/>
      <c r="F86" s="6"/>
      <c r="G86" s="6"/>
      <c r="H86" s="6"/>
    </row>
    <row r="87" spans="2:17" ht="15" customHeight="1">
      <c r="B87" s="8" t="s">
        <v>64</v>
      </c>
      <c r="D87" s="6"/>
      <c r="E87" s="6"/>
      <c r="F87" s="6"/>
      <c r="G87" s="6"/>
      <c r="H87" s="6"/>
    </row>
    <row r="88" spans="2:17" s="7" customFormat="1" ht="12" customHeight="1">
      <c r="B88" s="159" t="s">
        <v>65</v>
      </c>
      <c r="C88" s="159"/>
      <c r="D88" s="159" t="s">
        <v>66</v>
      </c>
      <c r="E88" s="159"/>
      <c r="F88" s="159" t="s">
        <v>67</v>
      </c>
      <c r="G88" s="159" t="s">
        <v>68</v>
      </c>
      <c r="H88" s="159" t="s">
        <v>3</v>
      </c>
    </row>
    <row r="89" spans="2:17" s="7" customFormat="1" ht="23">
      <c r="B89" s="159"/>
      <c r="C89" s="159"/>
      <c r="D89" s="102" t="s">
        <v>69</v>
      </c>
      <c r="E89" s="102" t="s">
        <v>70</v>
      </c>
      <c r="F89" s="159"/>
      <c r="G89" s="159"/>
      <c r="H89" s="159"/>
    </row>
    <row r="90" spans="2:17" s="7" customFormat="1" ht="11.5">
      <c r="B90" s="160" t="s">
        <v>81</v>
      </c>
      <c r="C90" s="160"/>
      <c r="D90" s="161"/>
      <c r="E90" s="161"/>
      <c r="F90" s="161"/>
      <c r="G90" s="161"/>
      <c r="H90" s="161"/>
      <c r="I90" s="5"/>
      <c r="J90" s="5"/>
      <c r="K90" s="5"/>
      <c r="L90" s="5"/>
      <c r="M90" s="5"/>
      <c r="N90" s="5"/>
      <c r="O90" s="5"/>
      <c r="P90" s="5"/>
      <c r="Q90" s="5"/>
    </row>
    <row r="91" spans="2:17" customFormat="1" ht="11.75" customHeight="1">
      <c r="B91" s="155" t="s">
        <v>105</v>
      </c>
      <c r="C91" s="127" t="s">
        <v>73</v>
      </c>
      <c r="D91" s="114">
        <v>6025</v>
      </c>
      <c r="E91" s="105">
        <v>12642</v>
      </c>
      <c r="F91" s="123">
        <v>0</v>
      </c>
      <c r="G91" s="123">
        <v>0</v>
      </c>
      <c r="H91" s="107">
        <v>0</v>
      </c>
    </row>
    <row r="92" spans="2:17" customFormat="1" ht="11.75" customHeight="1">
      <c r="B92" s="155"/>
      <c r="C92" s="127" t="s">
        <v>75</v>
      </c>
      <c r="D92" s="114">
        <v>2448</v>
      </c>
      <c r="E92" s="105">
        <v>8313</v>
      </c>
      <c r="F92" s="128"/>
      <c r="G92" s="128"/>
      <c r="H92" s="129">
        <f t="shared" ref="H92:H98" si="3">D92*F92+E92*G92</f>
        <v>0</v>
      </c>
    </row>
    <row r="93" spans="2:17" customFormat="1" ht="11.75" customHeight="1">
      <c r="B93" s="155"/>
      <c r="C93" s="127" t="s">
        <v>74</v>
      </c>
      <c r="D93" s="114">
        <v>686.66666666666663</v>
      </c>
      <c r="E93" s="105">
        <v>2163.1038583333334</v>
      </c>
      <c r="F93" s="128"/>
      <c r="G93" s="128"/>
      <c r="H93" s="129">
        <f t="shared" si="3"/>
        <v>0</v>
      </c>
    </row>
    <row r="94" spans="2:17" customFormat="1" ht="11.75" customHeight="1">
      <c r="B94" s="155"/>
      <c r="C94" s="127" t="s">
        <v>82</v>
      </c>
      <c r="D94" s="114">
        <v>119.41</v>
      </c>
      <c r="E94" s="105">
        <v>43.3</v>
      </c>
      <c r="F94" s="128"/>
      <c r="G94" s="128"/>
      <c r="H94" s="129">
        <f t="shared" si="3"/>
        <v>0</v>
      </c>
    </row>
    <row r="95" spans="2:17" customFormat="1" ht="11.75" customHeight="1">
      <c r="B95" s="155"/>
      <c r="C95" s="127" t="s">
        <v>77</v>
      </c>
      <c r="D95" s="114">
        <v>556.58333333333326</v>
      </c>
      <c r="E95" s="105">
        <v>1665.4220916666666</v>
      </c>
      <c r="F95" s="128"/>
      <c r="G95" s="128"/>
      <c r="H95" s="129">
        <f t="shared" si="3"/>
        <v>0</v>
      </c>
    </row>
    <row r="96" spans="2:17" customFormat="1" ht="11.75" customHeight="1">
      <c r="B96" s="155"/>
      <c r="C96" s="127" t="s">
        <v>76</v>
      </c>
      <c r="D96" s="114">
        <v>2.4166666666666665</v>
      </c>
      <c r="E96" s="105">
        <v>12.956958333333334</v>
      </c>
      <c r="F96" s="130"/>
      <c r="G96" s="130"/>
      <c r="H96" s="129">
        <f t="shared" si="3"/>
        <v>0</v>
      </c>
    </row>
    <row r="97" spans="2:12" customFormat="1" ht="11.75" customHeight="1">
      <c r="B97" s="155"/>
      <c r="C97" s="127" t="s">
        <v>84</v>
      </c>
      <c r="D97" s="114">
        <v>3.41</v>
      </c>
      <c r="E97" s="105">
        <v>14.151999999999999</v>
      </c>
      <c r="F97" s="130"/>
      <c r="G97" s="130"/>
      <c r="H97" s="129">
        <f t="shared" si="3"/>
        <v>0</v>
      </c>
    </row>
    <row r="98" spans="2:12" customFormat="1" ht="11.75" customHeight="1">
      <c r="B98" s="155"/>
      <c r="C98" s="127" t="s">
        <v>83</v>
      </c>
      <c r="D98" s="114">
        <v>31.083333333333332</v>
      </c>
      <c r="E98" s="105">
        <v>125.49869999999999</v>
      </c>
      <c r="F98" s="130"/>
      <c r="G98" s="130"/>
      <c r="H98" s="129">
        <f t="shared" si="3"/>
        <v>0</v>
      </c>
    </row>
    <row r="99" spans="2:12" customFormat="1" ht="11.75" customHeight="1">
      <c r="B99" s="155" t="s">
        <v>78</v>
      </c>
      <c r="C99" s="127" t="s">
        <v>79</v>
      </c>
      <c r="D99" s="114">
        <v>6.3333333333333304</v>
      </c>
      <c r="E99" s="105">
        <v>16.011141666666699</v>
      </c>
      <c r="F99" s="167" t="s">
        <v>80</v>
      </c>
      <c r="G99" s="167"/>
      <c r="H99" s="129">
        <f>'Mòbils - Tràfic internacional'!G73</f>
        <v>0</v>
      </c>
    </row>
    <row r="100" spans="2:12" customFormat="1" ht="11.75" customHeight="1">
      <c r="B100" s="155"/>
      <c r="C100" s="127" t="s">
        <v>85</v>
      </c>
      <c r="D100" s="114">
        <v>13.9166666666667</v>
      </c>
      <c r="E100" s="105">
        <v>47.25</v>
      </c>
      <c r="F100" s="167" t="s">
        <v>86</v>
      </c>
      <c r="G100" s="167"/>
      <c r="H100" s="129">
        <f>'Mòbils - Tràfic en Roaming'!G125</f>
        <v>0</v>
      </c>
    </row>
    <row r="101" spans="2:12" customFormat="1" ht="11.75" customHeight="1">
      <c r="B101" s="155"/>
      <c r="C101" s="127" t="s">
        <v>87</v>
      </c>
      <c r="D101" s="114">
        <v>11</v>
      </c>
      <c r="E101" s="105">
        <v>41.393083333333301</v>
      </c>
      <c r="F101" s="167" t="s">
        <v>86</v>
      </c>
      <c r="G101" s="167"/>
      <c r="H101" s="129">
        <f>'Mòbils - Tràfic en Roaming'!G134</f>
        <v>0</v>
      </c>
    </row>
    <row r="102" spans="2:12" customFormat="1" ht="11.75" customHeight="1">
      <c r="B102" s="155" t="s">
        <v>88</v>
      </c>
      <c r="C102" s="124" t="s">
        <v>89</v>
      </c>
      <c r="D102" s="114">
        <v>7228</v>
      </c>
      <c r="E102" s="105">
        <v>180405</v>
      </c>
      <c r="F102" s="123">
        <v>0</v>
      </c>
      <c r="G102" s="123">
        <v>0</v>
      </c>
      <c r="H102" s="107">
        <v>0</v>
      </c>
    </row>
    <row r="103" spans="2:12" customFormat="1" ht="11.75" customHeight="1">
      <c r="B103" s="155"/>
      <c r="C103" s="131" t="s">
        <v>90</v>
      </c>
      <c r="D103" s="114">
        <v>15.67</v>
      </c>
      <c r="E103" s="105">
        <v>69.465100000000007</v>
      </c>
      <c r="F103" s="167" t="s">
        <v>86</v>
      </c>
      <c r="G103" s="167"/>
      <c r="H103" s="129">
        <f>'Mòbils - Tràfic en Roaming'!G143</f>
        <v>0</v>
      </c>
    </row>
    <row r="104" spans="2:12" customFormat="1" ht="11.75" customHeight="1">
      <c r="B104" s="155" t="s">
        <v>91</v>
      </c>
      <c r="C104" s="127" t="s">
        <v>92</v>
      </c>
      <c r="D104" s="114">
        <v>61</v>
      </c>
      <c r="E104" s="105">
        <v>0</v>
      </c>
      <c r="F104" s="130"/>
      <c r="G104" s="132" t="s">
        <v>20</v>
      </c>
      <c r="H104" s="129">
        <f>D104*F104</f>
        <v>0</v>
      </c>
    </row>
    <row r="105" spans="2:12" customFormat="1" ht="11.75" customHeight="1">
      <c r="B105" s="155"/>
      <c r="C105" s="127" t="s">
        <v>94</v>
      </c>
      <c r="D105" s="114">
        <v>0.75</v>
      </c>
      <c r="E105" s="105">
        <v>0</v>
      </c>
      <c r="F105" s="130"/>
      <c r="G105" s="132" t="s">
        <v>20</v>
      </c>
      <c r="H105" s="129">
        <f>D105*F105</f>
        <v>0</v>
      </c>
    </row>
    <row r="106" spans="2:12" customFormat="1" ht="11.75" customHeight="1">
      <c r="B106" s="155" t="s">
        <v>95</v>
      </c>
      <c r="C106" s="127" t="s">
        <v>96</v>
      </c>
      <c r="D106" s="114">
        <v>2</v>
      </c>
      <c r="E106" s="105">
        <v>0</v>
      </c>
      <c r="F106" s="167" t="s">
        <v>80</v>
      </c>
      <c r="G106" s="167"/>
      <c r="H106" s="129">
        <f>'Mòbils - Tràfic internacional'!E80</f>
        <v>0</v>
      </c>
    </row>
    <row r="107" spans="2:12" customFormat="1" ht="11.75" customHeight="1">
      <c r="B107" s="155"/>
      <c r="C107" s="127" t="s">
        <v>97</v>
      </c>
      <c r="D107" s="114">
        <v>1.083</v>
      </c>
      <c r="E107" s="105">
        <v>0</v>
      </c>
      <c r="F107" s="130"/>
      <c r="G107" s="132" t="s">
        <v>20</v>
      </c>
      <c r="H107" s="129">
        <f>D107*F107</f>
        <v>0</v>
      </c>
    </row>
    <row r="108" spans="2:12" customFormat="1" ht="11.75" customHeight="1">
      <c r="B108" s="155" t="s">
        <v>106</v>
      </c>
      <c r="C108" s="127" t="s">
        <v>99</v>
      </c>
      <c r="D108" s="114">
        <v>1</v>
      </c>
      <c r="E108" s="105">
        <v>0</v>
      </c>
      <c r="F108" s="130"/>
      <c r="G108" s="132" t="s">
        <v>20</v>
      </c>
      <c r="H108" s="129">
        <f>D108*F108</f>
        <v>0</v>
      </c>
    </row>
    <row r="109" spans="2:12" customFormat="1" ht="11.75" customHeight="1">
      <c r="B109" s="155"/>
      <c r="C109" s="127" t="s">
        <v>107</v>
      </c>
      <c r="D109" s="114">
        <v>1.58</v>
      </c>
      <c r="E109" s="105">
        <v>1.58</v>
      </c>
      <c r="F109" s="130"/>
      <c r="G109" s="132" t="s">
        <v>20</v>
      </c>
      <c r="H109" s="129">
        <f>D109*F109</f>
        <v>0</v>
      </c>
    </row>
    <row r="110" spans="2:12" ht="11.5">
      <c r="B110" s="157" t="s">
        <v>55</v>
      </c>
      <c r="C110" s="158"/>
      <c r="D110" s="99">
        <f>SUM(D91:D109)</f>
        <v>17214.902999999998</v>
      </c>
      <c r="E110" s="110">
        <f>SUM(E91:E109)</f>
        <v>205560.13293333331</v>
      </c>
      <c r="F110" s="101"/>
      <c r="G110" s="101"/>
      <c r="H110" s="101">
        <f>SUM(H91:H109)</f>
        <v>0</v>
      </c>
      <c r="I110" s="54"/>
      <c r="J110" s="2"/>
      <c r="K110" s="2"/>
      <c r="L110" s="2"/>
    </row>
    <row r="111" spans="2:12" ht="14.5">
      <c r="D111" s="6"/>
      <c r="E111" s="6"/>
      <c r="F111" s="6"/>
      <c r="G111" s="6"/>
      <c r="H111" s="6"/>
    </row>
    <row r="112" spans="2:12" ht="14.5">
      <c r="D112" s="6"/>
      <c r="E112" s="6"/>
      <c r="F112" s="6"/>
      <c r="G112" s="6"/>
      <c r="H112" s="6"/>
    </row>
    <row r="113" spans="2:17" s="2" customFormat="1" ht="14">
      <c r="B113" s="50" t="s">
        <v>21</v>
      </c>
      <c r="C113" s="50"/>
      <c r="D113" s="50"/>
      <c r="E113" s="50"/>
      <c r="F113" s="50"/>
      <c r="G113" s="50"/>
      <c r="H113" s="50"/>
    </row>
    <row r="114" spans="2:17" ht="16.5">
      <c r="B114" s="8" t="s">
        <v>31</v>
      </c>
      <c r="D114" s="6"/>
      <c r="E114" s="6"/>
      <c r="F114" s="6"/>
      <c r="G114" s="6"/>
      <c r="H114" s="6"/>
    </row>
    <row r="115" spans="2:17" s="2" customFormat="1" ht="23">
      <c r="B115" s="159" t="s">
        <v>32</v>
      </c>
      <c r="C115" s="159"/>
      <c r="D115" s="79" t="s">
        <v>33</v>
      </c>
      <c r="E115" s="79" t="s">
        <v>34</v>
      </c>
      <c r="F115" s="79" t="s">
        <v>3</v>
      </c>
    </row>
    <row r="116" spans="2:17" s="2" customFormat="1" ht="11.25" customHeight="1">
      <c r="B116" s="171" t="s">
        <v>37</v>
      </c>
      <c r="C116" s="91" t="s">
        <v>39</v>
      </c>
      <c r="D116" s="114">
        <v>40</v>
      </c>
      <c r="E116" s="97"/>
      <c r="F116" s="98">
        <f>D116*E116</f>
        <v>0</v>
      </c>
    </row>
    <row r="117" spans="2:17" s="2" customFormat="1" ht="11.25" customHeight="1">
      <c r="B117" s="171"/>
      <c r="C117" s="91" t="s">
        <v>40</v>
      </c>
      <c r="D117" s="114">
        <v>1</v>
      </c>
      <c r="E117" s="97"/>
      <c r="F117" s="98">
        <f>D117*E117</f>
        <v>0</v>
      </c>
    </row>
    <row r="118" spans="2:17" s="2" customFormat="1" ht="11.25" customHeight="1">
      <c r="B118" s="171"/>
      <c r="C118" s="91" t="s">
        <v>42</v>
      </c>
      <c r="D118" s="114">
        <v>1</v>
      </c>
      <c r="E118" s="97"/>
      <c r="F118" s="98">
        <f>D118*E118</f>
        <v>0</v>
      </c>
    </row>
    <row r="119" spans="2:17" s="2" customFormat="1" ht="11.25" customHeight="1">
      <c r="B119" s="171"/>
      <c r="C119" s="91" t="s">
        <v>43</v>
      </c>
      <c r="D119" s="114">
        <v>34</v>
      </c>
      <c r="E119" s="97"/>
      <c r="F119" s="98">
        <f>D119*E119</f>
        <v>0</v>
      </c>
    </row>
    <row r="120" spans="2:17" s="2" customFormat="1" ht="11.25" customHeight="1">
      <c r="B120" s="133" t="s">
        <v>44</v>
      </c>
      <c r="C120" s="91" t="s">
        <v>721</v>
      </c>
      <c r="D120" s="114">
        <v>26</v>
      </c>
      <c r="E120" s="123">
        <v>0</v>
      </c>
      <c r="F120" s="98">
        <f>D120*E120</f>
        <v>0</v>
      </c>
    </row>
    <row r="121" spans="2:17" s="2" customFormat="1" ht="11.5">
      <c r="B121" s="157" t="s">
        <v>55</v>
      </c>
      <c r="C121" s="158"/>
      <c r="D121" s="99"/>
      <c r="E121" s="117"/>
      <c r="F121" s="101">
        <f>SUM(F116:F120)</f>
        <v>0</v>
      </c>
    </row>
    <row r="122" spans="2:17" s="2" customFormat="1" ht="14.5">
      <c r="B122" s="51" t="s">
        <v>56</v>
      </c>
      <c r="C122"/>
      <c r="D122"/>
      <c r="E122"/>
    </row>
    <row r="123" spans="2:17" ht="14.5">
      <c r="B123" s="35"/>
      <c r="C123" s="35"/>
      <c r="D123" s="35"/>
      <c r="E123" s="35"/>
      <c r="F123" s="6"/>
      <c r="G123" s="6"/>
      <c r="H123" s="6"/>
    </row>
    <row r="124" spans="2:17" ht="11.25" customHeight="1">
      <c r="B124" s="8" t="s">
        <v>64</v>
      </c>
      <c r="D124" s="6"/>
      <c r="E124" s="6"/>
      <c r="F124" s="6"/>
      <c r="G124" s="6"/>
      <c r="H124" s="6"/>
    </row>
    <row r="125" spans="2:17" s="7" customFormat="1" ht="12" customHeight="1">
      <c r="B125" s="159" t="s">
        <v>65</v>
      </c>
      <c r="C125" s="159"/>
      <c r="D125" s="159" t="s">
        <v>66</v>
      </c>
      <c r="E125" s="159"/>
      <c r="F125" s="159" t="s">
        <v>67</v>
      </c>
      <c r="G125" s="159" t="s">
        <v>68</v>
      </c>
      <c r="H125" s="159" t="s">
        <v>3</v>
      </c>
    </row>
    <row r="126" spans="2:17" s="7" customFormat="1" ht="23">
      <c r="B126" s="159"/>
      <c r="C126" s="159"/>
      <c r="D126" s="102" t="s">
        <v>69</v>
      </c>
      <c r="E126" s="102" t="s">
        <v>70</v>
      </c>
      <c r="F126" s="159"/>
      <c r="G126" s="159"/>
      <c r="H126" s="159"/>
    </row>
    <row r="127" spans="2:17" s="7" customFormat="1" ht="11.5">
      <c r="B127" s="160" t="s">
        <v>81</v>
      </c>
      <c r="C127" s="160"/>
      <c r="D127" s="161"/>
      <c r="E127" s="161"/>
      <c r="F127" s="161"/>
      <c r="G127" s="161"/>
      <c r="H127" s="161"/>
      <c r="L127" s="5"/>
      <c r="M127" s="5"/>
      <c r="N127" s="5"/>
      <c r="O127" s="5"/>
      <c r="P127" s="5"/>
      <c r="Q127" s="5"/>
    </row>
    <row r="128" spans="2:17" customFormat="1" ht="10.4" customHeight="1">
      <c r="B128" s="155" t="s">
        <v>105</v>
      </c>
      <c r="C128" s="91" t="s">
        <v>73</v>
      </c>
      <c r="D128" s="114">
        <v>746.83333333333326</v>
      </c>
      <c r="E128" s="122">
        <v>2042.6860499999998</v>
      </c>
      <c r="F128" s="123">
        <v>0</v>
      </c>
      <c r="G128" s="123">
        <v>0</v>
      </c>
      <c r="H128" s="107">
        <v>0</v>
      </c>
    </row>
    <row r="129" spans="2:12" customFormat="1" ht="10.4" customHeight="1">
      <c r="B129" s="155"/>
      <c r="C129" s="91" t="s">
        <v>75</v>
      </c>
      <c r="D129" s="114">
        <v>866</v>
      </c>
      <c r="E129" s="122">
        <v>2056</v>
      </c>
      <c r="F129" s="134"/>
      <c r="G129" s="134"/>
      <c r="H129" s="129">
        <f t="shared" ref="H129:H135" si="4">D129*F129+E129*G129</f>
        <v>0</v>
      </c>
    </row>
    <row r="130" spans="2:12" customFormat="1" ht="10.4" customHeight="1">
      <c r="B130" s="155"/>
      <c r="C130" s="91" t="s">
        <v>74</v>
      </c>
      <c r="D130" s="114">
        <v>160.16666666666666</v>
      </c>
      <c r="E130" s="122">
        <v>534.14857500000005</v>
      </c>
      <c r="F130" s="134"/>
      <c r="G130" s="134"/>
      <c r="H130" s="129">
        <f t="shared" si="4"/>
        <v>0</v>
      </c>
    </row>
    <row r="131" spans="2:12" customFormat="1" ht="10.4" customHeight="1">
      <c r="B131" s="155"/>
      <c r="C131" s="91" t="s">
        <v>82</v>
      </c>
      <c r="D131" s="114">
        <v>120.41666666666667</v>
      </c>
      <c r="E131" s="122">
        <v>37.391308333333335</v>
      </c>
      <c r="F131" s="134"/>
      <c r="G131" s="134"/>
      <c r="H131" s="129">
        <f t="shared" si="4"/>
        <v>0</v>
      </c>
    </row>
    <row r="132" spans="2:12" customFormat="1" ht="10.4" customHeight="1">
      <c r="B132" s="155"/>
      <c r="C132" s="91" t="s">
        <v>77</v>
      </c>
      <c r="D132" s="114">
        <v>253.75</v>
      </c>
      <c r="E132" s="122">
        <v>478.36955833333337</v>
      </c>
      <c r="F132" s="134"/>
      <c r="G132" s="134"/>
      <c r="H132" s="129">
        <f t="shared" si="4"/>
        <v>0</v>
      </c>
    </row>
    <row r="133" spans="2:12" customFormat="1" ht="10.4" customHeight="1">
      <c r="B133" s="155"/>
      <c r="C133" s="91" t="s">
        <v>76</v>
      </c>
      <c r="D133" s="114">
        <v>15.75</v>
      </c>
      <c r="E133" s="122">
        <v>42.351341666666663</v>
      </c>
      <c r="F133" s="106"/>
      <c r="G133" s="106"/>
      <c r="H133" s="129">
        <f t="shared" si="4"/>
        <v>0</v>
      </c>
    </row>
    <row r="134" spans="2:12" customFormat="1" ht="10.4" customHeight="1">
      <c r="B134" s="155"/>
      <c r="C134" s="91" t="s">
        <v>84</v>
      </c>
      <c r="D134" s="114">
        <v>0.16</v>
      </c>
      <c r="E134" s="122">
        <v>0.55100000000000005</v>
      </c>
      <c r="F134" s="106"/>
      <c r="G134" s="106"/>
      <c r="H134" s="129">
        <f t="shared" si="4"/>
        <v>0</v>
      </c>
    </row>
    <row r="135" spans="2:12" customFormat="1" ht="10.4" customHeight="1">
      <c r="B135" s="155"/>
      <c r="C135" s="91" t="s">
        <v>83</v>
      </c>
      <c r="D135" s="114">
        <v>1.25</v>
      </c>
      <c r="E135" s="122">
        <v>6.8527750000000003</v>
      </c>
      <c r="F135" s="106"/>
      <c r="G135" s="106"/>
      <c r="H135" s="129">
        <f t="shared" si="4"/>
        <v>0</v>
      </c>
    </row>
    <row r="136" spans="2:12" customFormat="1" ht="10.4" customHeight="1">
      <c r="B136" s="155" t="s">
        <v>78</v>
      </c>
      <c r="C136" s="127" t="s">
        <v>85</v>
      </c>
      <c r="D136" s="114">
        <v>0.58333333333333337</v>
      </c>
      <c r="E136" s="122">
        <v>0.86110833333333348</v>
      </c>
      <c r="F136" s="167" t="s">
        <v>86</v>
      </c>
      <c r="G136" s="167"/>
      <c r="H136" s="129">
        <f>'Mòbils - Tràfic en Roaming'!G150</f>
        <v>0</v>
      </c>
    </row>
    <row r="137" spans="2:12" customFormat="1" ht="10.4" customHeight="1">
      <c r="B137" s="155"/>
      <c r="C137" s="127" t="s">
        <v>87</v>
      </c>
      <c r="D137" s="114">
        <v>0.5</v>
      </c>
      <c r="E137" s="122">
        <v>1.0194333333333334</v>
      </c>
      <c r="F137" s="167" t="s">
        <v>86</v>
      </c>
      <c r="G137" s="167"/>
      <c r="H137" s="129">
        <f>'Mòbils - Tràfic en Roaming'!G155</f>
        <v>0</v>
      </c>
    </row>
    <row r="138" spans="2:12" customFormat="1" ht="10.4" customHeight="1">
      <c r="B138" s="155" t="s">
        <v>88</v>
      </c>
      <c r="C138" s="124" t="s">
        <v>89</v>
      </c>
      <c r="D138" s="114">
        <v>6267.083333333333</v>
      </c>
      <c r="E138" s="122">
        <v>89399.790825000004</v>
      </c>
      <c r="F138" s="123">
        <v>0</v>
      </c>
      <c r="G138" s="123">
        <v>0</v>
      </c>
      <c r="H138" s="107">
        <v>0</v>
      </c>
    </row>
    <row r="139" spans="2:12" customFormat="1" ht="10.4" customHeight="1">
      <c r="B139" s="155"/>
      <c r="C139" s="121" t="s">
        <v>90</v>
      </c>
      <c r="D139" s="114">
        <v>5</v>
      </c>
      <c r="E139" s="122">
        <v>16.7</v>
      </c>
      <c r="F139" s="156" t="s">
        <v>86</v>
      </c>
      <c r="G139" s="156"/>
      <c r="H139" s="129">
        <f>'Mòbils - Tràfic en Roaming'!G161</f>
        <v>0</v>
      </c>
    </row>
    <row r="140" spans="2:12" customFormat="1" ht="10.4" customHeight="1">
      <c r="B140" s="80" t="s">
        <v>91</v>
      </c>
      <c r="C140" s="91" t="s">
        <v>92</v>
      </c>
      <c r="D140" s="114">
        <v>7.1666666666666661</v>
      </c>
      <c r="E140" s="122">
        <v>0</v>
      </c>
      <c r="F140" s="106"/>
      <c r="G140" s="126" t="s">
        <v>20</v>
      </c>
      <c r="H140" s="129">
        <f>D140*F140</f>
        <v>0</v>
      </c>
    </row>
    <row r="141" spans="2:12" customFormat="1" ht="10.4" customHeight="1">
      <c r="B141" s="80" t="s">
        <v>106</v>
      </c>
      <c r="C141" s="91" t="s">
        <v>99</v>
      </c>
      <c r="D141" s="114">
        <v>0.58333333333333337</v>
      </c>
      <c r="E141" s="122">
        <v>0</v>
      </c>
      <c r="F141" s="106"/>
      <c r="G141" s="126" t="s">
        <v>20</v>
      </c>
      <c r="H141" s="129">
        <f>D141*F141</f>
        <v>0</v>
      </c>
    </row>
    <row r="142" spans="2:12" ht="11.5">
      <c r="B142" s="157" t="s">
        <v>55</v>
      </c>
      <c r="C142" s="158"/>
      <c r="D142" s="99">
        <f>SUM(D128:D141)</f>
        <v>8445.2433333333338</v>
      </c>
      <c r="E142" s="110">
        <f>SUM(E128:E141)</f>
        <v>94616.721975000008</v>
      </c>
      <c r="F142" s="101"/>
      <c r="G142" s="101"/>
      <c r="H142" s="101">
        <f>SUM(H128:H141)</f>
        <v>0</v>
      </c>
      <c r="I142" s="54"/>
      <c r="J142" s="2"/>
      <c r="K142" s="2"/>
      <c r="L142" s="2"/>
    </row>
    <row r="143" spans="2:12" ht="11.25" customHeight="1">
      <c r="D143" s="6"/>
      <c r="E143" s="6"/>
      <c r="F143" s="6"/>
      <c r="G143" s="6"/>
      <c r="H143" s="6"/>
    </row>
    <row r="144" spans="2:12" ht="11.25" customHeight="1">
      <c r="D144" s="6"/>
      <c r="E144" s="6"/>
      <c r="F144" s="6"/>
      <c r="G144" s="6"/>
      <c r="H144" s="6"/>
    </row>
    <row r="145" spans="2:13" s="2" customFormat="1" ht="14">
      <c r="B145" s="50" t="s">
        <v>22</v>
      </c>
      <c r="C145" s="50"/>
      <c r="D145" s="50"/>
      <c r="E145" s="50"/>
      <c r="F145" s="50"/>
      <c r="G145" s="50"/>
      <c r="H145" s="50"/>
    </row>
    <row r="146" spans="2:13" ht="16.5">
      <c r="B146" s="8" t="s">
        <v>31</v>
      </c>
      <c r="D146" s="6"/>
      <c r="E146" s="6"/>
      <c r="F146" s="6"/>
      <c r="G146" s="6"/>
      <c r="H146" s="6"/>
    </row>
    <row r="147" spans="2:13" s="2" customFormat="1" ht="23">
      <c r="B147" s="159" t="s">
        <v>32</v>
      </c>
      <c r="C147" s="159"/>
      <c r="D147" s="79" t="s">
        <v>33</v>
      </c>
      <c r="E147" s="79" t="s">
        <v>34</v>
      </c>
      <c r="F147" s="79" t="s">
        <v>3</v>
      </c>
    </row>
    <row r="148" spans="2:13" s="2" customFormat="1" ht="11.25" customHeight="1">
      <c r="B148" s="155" t="s">
        <v>37</v>
      </c>
      <c r="C148" s="91" t="s">
        <v>40</v>
      </c>
      <c r="D148" s="114">
        <v>1</v>
      </c>
      <c r="E148" s="97"/>
      <c r="F148" s="98">
        <f t="shared" ref="F148:F153" si="5">D148*E148</f>
        <v>0</v>
      </c>
    </row>
    <row r="149" spans="2:13" s="2" customFormat="1" ht="11.25" customHeight="1">
      <c r="B149" s="155"/>
      <c r="C149" s="91" t="s">
        <v>43</v>
      </c>
      <c r="D149" s="114">
        <v>19</v>
      </c>
      <c r="E149" s="97"/>
      <c r="F149" s="98">
        <f t="shared" si="5"/>
        <v>0</v>
      </c>
    </row>
    <row r="150" spans="2:13" s="2" customFormat="1" ht="11.25" customHeight="1">
      <c r="B150" s="115" t="s">
        <v>44</v>
      </c>
      <c r="C150" s="91" t="s">
        <v>721</v>
      </c>
      <c r="D150" s="114">
        <v>4</v>
      </c>
      <c r="E150" s="123">
        <v>0</v>
      </c>
      <c r="F150" s="98">
        <f t="shared" si="5"/>
        <v>0</v>
      </c>
    </row>
    <row r="151" spans="2:13" s="2" customFormat="1" ht="11.25" customHeight="1">
      <c r="B151" s="162" t="s">
        <v>102</v>
      </c>
      <c r="C151" s="91" t="s">
        <v>39</v>
      </c>
      <c r="D151" s="114">
        <v>1</v>
      </c>
      <c r="E151" s="97"/>
      <c r="F151" s="98">
        <f t="shared" si="5"/>
        <v>0</v>
      </c>
    </row>
    <row r="152" spans="2:13" s="2" customFormat="1" ht="11.25" customHeight="1">
      <c r="B152" s="162"/>
      <c r="C152" s="91" t="s">
        <v>40</v>
      </c>
      <c r="D152" s="114">
        <v>1</v>
      </c>
      <c r="E152" s="97"/>
      <c r="F152" s="98">
        <f t="shared" si="5"/>
        <v>0</v>
      </c>
    </row>
    <row r="153" spans="2:13" s="2" customFormat="1">
      <c r="B153" s="162"/>
      <c r="C153" s="91" t="s">
        <v>43</v>
      </c>
      <c r="D153" s="114">
        <v>3</v>
      </c>
      <c r="E153" s="97"/>
      <c r="F153" s="98">
        <f t="shared" si="5"/>
        <v>0</v>
      </c>
    </row>
    <row r="154" spans="2:13" s="2" customFormat="1" ht="11.5">
      <c r="B154" s="157" t="s">
        <v>55</v>
      </c>
      <c r="C154" s="158"/>
      <c r="D154" s="99"/>
      <c r="E154" s="117"/>
      <c r="F154" s="101">
        <f>SUM(F148:F153)</f>
        <v>0</v>
      </c>
    </row>
    <row r="155" spans="2:13" s="2" customFormat="1" ht="14.5">
      <c r="B155" s="51" t="s">
        <v>56</v>
      </c>
      <c r="C155"/>
      <c r="D155"/>
      <c r="E155"/>
    </row>
    <row r="156" spans="2:13" ht="11.25" customHeight="1">
      <c r="B156" s="35"/>
      <c r="C156" s="35"/>
      <c r="D156" s="35"/>
      <c r="E156" s="35"/>
      <c r="F156" s="6"/>
      <c r="G156" s="6"/>
      <c r="H156" s="6"/>
    </row>
    <row r="157" spans="2:13" ht="11.25" customHeight="1">
      <c r="B157" s="8" t="s">
        <v>64</v>
      </c>
      <c r="D157" s="6"/>
      <c r="E157" s="6"/>
      <c r="F157" s="6"/>
      <c r="G157" s="6"/>
      <c r="H157" s="6"/>
    </row>
    <row r="158" spans="2:13" s="7" customFormat="1" ht="12" customHeight="1">
      <c r="B158" s="159" t="s">
        <v>65</v>
      </c>
      <c r="C158" s="159"/>
      <c r="D158" s="159" t="s">
        <v>66</v>
      </c>
      <c r="E158" s="159"/>
      <c r="F158" s="159" t="s">
        <v>67</v>
      </c>
      <c r="G158" s="159" t="s">
        <v>68</v>
      </c>
      <c r="H158" s="159" t="s">
        <v>3</v>
      </c>
    </row>
    <row r="159" spans="2:13" s="7" customFormat="1" ht="23">
      <c r="B159" s="159"/>
      <c r="C159" s="159"/>
      <c r="D159" s="102" t="s">
        <v>69</v>
      </c>
      <c r="E159" s="102" t="s">
        <v>70</v>
      </c>
      <c r="F159" s="159"/>
      <c r="G159" s="159"/>
      <c r="H159" s="159"/>
    </row>
    <row r="160" spans="2:13" s="7" customFormat="1" ht="11.5">
      <c r="B160" s="160" t="s">
        <v>81</v>
      </c>
      <c r="C160" s="160"/>
      <c r="D160" s="161"/>
      <c r="E160" s="161"/>
      <c r="F160" s="161"/>
      <c r="G160" s="161"/>
      <c r="H160" s="161"/>
      <c r="L160" s="5"/>
      <c r="M160" s="5"/>
    </row>
    <row r="161" spans="2:11" customFormat="1" ht="11.75" customHeight="1">
      <c r="B161" s="155" t="s">
        <v>105</v>
      </c>
      <c r="C161" s="91" t="s">
        <v>73</v>
      </c>
      <c r="D161" s="114">
        <v>473</v>
      </c>
      <c r="E161" s="122">
        <v>1272</v>
      </c>
      <c r="F161" s="123">
        <v>0</v>
      </c>
      <c r="G161" s="123">
        <v>0</v>
      </c>
      <c r="H161" s="107">
        <v>0</v>
      </c>
    </row>
    <row r="162" spans="2:11" customFormat="1" ht="11.75" customHeight="1">
      <c r="B162" s="155"/>
      <c r="C162" s="91" t="s">
        <v>75</v>
      </c>
      <c r="D162" s="114">
        <v>216.25</v>
      </c>
      <c r="E162" s="122">
        <v>482.01833333333337</v>
      </c>
      <c r="F162" s="134"/>
      <c r="G162" s="134"/>
      <c r="H162" s="129">
        <f t="shared" ref="H162:H166" si="6">D162*F162+E162*G162</f>
        <v>0</v>
      </c>
    </row>
    <row r="163" spans="2:11" customFormat="1" ht="11.75" customHeight="1">
      <c r="B163" s="155"/>
      <c r="C163" s="91" t="s">
        <v>74</v>
      </c>
      <c r="D163" s="114">
        <v>37.25</v>
      </c>
      <c r="E163" s="122">
        <v>86.634650000000008</v>
      </c>
      <c r="F163" s="134"/>
      <c r="G163" s="134"/>
      <c r="H163" s="129">
        <f t="shared" si="6"/>
        <v>0</v>
      </c>
    </row>
    <row r="164" spans="2:11" customFormat="1" ht="11.75" customHeight="1">
      <c r="B164" s="155"/>
      <c r="C164" s="91" t="s">
        <v>82</v>
      </c>
      <c r="D164" s="114">
        <v>16.833333333333332</v>
      </c>
      <c r="E164" s="122">
        <v>2.7638083333333334</v>
      </c>
      <c r="F164" s="134"/>
      <c r="G164" s="134"/>
      <c r="H164" s="129">
        <f t="shared" si="6"/>
        <v>0</v>
      </c>
    </row>
    <row r="165" spans="2:11" customFormat="1" ht="11.75" customHeight="1">
      <c r="B165" s="155"/>
      <c r="C165" s="91" t="s">
        <v>77</v>
      </c>
      <c r="D165" s="114">
        <v>19.833333333333332</v>
      </c>
      <c r="E165" s="122">
        <v>57.813916666666664</v>
      </c>
      <c r="F165" s="134"/>
      <c r="G165" s="134"/>
      <c r="H165" s="129">
        <f t="shared" si="6"/>
        <v>0</v>
      </c>
    </row>
    <row r="166" spans="2:11" customFormat="1" ht="11.75" customHeight="1">
      <c r="B166" s="155"/>
      <c r="C166" s="91" t="s">
        <v>76</v>
      </c>
      <c r="D166" s="114">
        <v>8.3333333333333329E-2</v>
      </c>
      <c r="E166" s="122">
        <v>0.53749999999999998</v>
      </c>
      <c r="F166" s="106"/>
      <c r="G166" s="106"/>
      <c r="H166" s="129">
        <f t="shared" si="6"/>
        <v>0</v>
      </c>
    </row>
    <row r="167" spans="2:11" customFormat="1" ht="11.75" customHeight="1">
      <c r="B167" s="155" t="s">
        <v>108</v>
      </c>
      <c r="C167" s="91" t="s">
        <v>79</v>
      </c>
      <c r="D167" s="114">
        <v>2</v>
      </c>
      <c r="E167" s="122">
        <v>3.21</v>
      </c>
      <c r="F167" s="156" t="s">
        <v>80</v>
      </c>
      <c r="G167" s="156"/>
      <c r="H167" s="129">
        <f>'Mòbils - Tràfic internacional'!G88</f>
        <v>0</v>
      </c>
    </row>
    <row r="168" spans="2:11" customFormat="1" ht="11.75" customHeight="1">
      <c r="B168" s="155"/>
      <c r="C168" s="91" t="s">
        <v>85</v>
      </c>
      <c r="D168" s="114">
        <v>2</v>
      </c>
      <c r="E168" s="122">
        <v>0.64722500000000005</v>
      </c>
      <c r="F168" s="156" t="s">
        <v>86</v>
      </c>
      <c r="G168" s="156"/>
      <c r="H168" s="129">
        <f>'Mòbils - Tràfic en Roaming'!G169</f>
        <v>0</v>
      </c>
    </row>
    <row r="169" spans="2:11" customFormat="1" ht="11.75" customHeight="1">
      <c r="B169" s="155"/>
      <c r="C169" s="91" t="s">
        <v>87</v>
      </c>
      <c r="D169" s="114">
        <v>1</v>
      </c>
      <c r="E169" s="122">
        <v>0.33</v>
      </c>
      <c r="F169" s="156" t="s">
        <v>86</v>
      </c>
      <c r="G169" s="156"/>
      <c r="H169" s="129">
        <f>'Mòbils - Tràfic en Roaming'!G174</f>
        <v>0</v>
      </c>
    </row>
    <row r="170" spans="2:11" customFormat="1" ht="11.75" customHeight="1">
      <c r="B170" s="155" t="s">
        <v>88</v>
      </c>
      <c r="C170" s="124" t="s">
        <v>89</v>
      </c>
      <c r="D170" s="114">
        <f>2455</f>
        <v>2455</v>
      </c>
      <c r="E170" s="122">
        <v>45922.359966666663</v>
      </c>
      <c r="F170" s="123">
        <v>0</v>
      </c>
      <c r="G170" s="123">
        <v>0</v>
      </c>
      <c r="H170" s="107">
        <v>0</v>
      </c>
    </row>
    <row r="171" spans="2:11" customFormat="1" ht="11.75" customHeight="1">
      <c r="B171" s="155"/>
      <c r="C171" s="121" t="s">
        <v>90</v>
      </c>
      <c r="D171" s="114">
        <v>2.9166666666666665</v>
      </c>
      <c r="E171" s="122">
        <v>18.2605</v>
      </c>
      <c r="F171" s="156" t="s">
        <v>86</v>
      </c>
      <c r="G171" s="156"/>
      <c r="H171" s="129">
        <f>'Mòbils - Tràfic en Roaming'!G179</f>
        <v>0</v>
      </c>
    </row>
    <row r="172" spans="2:11" customFormat="1" ht="11.75" customHeight="1">
      <c r="B172" s="80" t="s">
        <v>91</v>
      </c>
      <c r="C172" s="91" t="s">
        <v>92</v>
      </c>
      <c r="D172" s="114">
        <v>3.6666666666666665</v>
      </c>
      <c r="E172" s="122">
        <v>0</v>
      </c>
      <c r="F172" s="106"/>
      <c r="G172" s="126" t="s">
        <v>20</v>
      </c>
      <c r="H172" s="129">
        <f>D172*F172</f>
        <v>0</v>
      </c>
    </row>
    <row r="173" spans="2:11" customFormat="1" ht="20">
      <c r="B173" s="80" t="s">
        <v>95</v>
      </c>
      <c r="C173" s="91" t="s">
        <v>96</v>
      </c>
      <c r="D173" s="114">
        <v>1</v>
      </c>
      <c r="E173" s="122">
        <v>0</v>
      </c>
      <c r="F173" s="156" t="s">
        <v>80</v>
      </c>
      <c r="G173" s="156"/>
      <c r="H173" s="129">
        <f>'Mòbils - Tràfic internacional'!E93</f>
        <v>0</v>
      </c>
    </row>
    <row r="174" spans="2:11" customFormat="1" ht="11.75" customHeight="1">
      <c r="B174" s="80" t="s">
        <v>106</v>
      </c>
      <c r="C174" s="91" t="s">
        <v>99</v>
      </c>
      <c r="D174" s="114">
        <v>1</v>
      </c>
      <c r="E174" s="122">
        <v>0</v>
      </c>
      <c r="F174" s="106"/>
      <c r="G174" s="126" t="s">
        <v>20</v>
      </c>
      <c r="H174" s="129">
        <f>D174*F174</f>
        <v>0</v>
      </c>
    </row>
    <row r="175" spans="2:11" ht="14.5">
      <c r="B175" s="157" t="s">
        <v>55</v>
      </c>
      <c r="C175" s="158"/>
      <c r="D175" s="99">
        <f>SUM(D161:D174)</f>
        <v>3231.833333333333</v>
      </c>
      <c r="E175" s="110">
        <f>SUM(E161:E174)</f>
        <v>47846.575899999996</v>
      </c>
      <c r="F175" s="101"/>
      <c r="G175" s="101"/>
      <c r="H175" s="101">
        <f>SUM(H161:H174)</f>
        <v>0</v>
      </c>
      <c r="I175" s="7"/>
      <c r="J175" s="7"/>
      <c r="K175" s="6"/>
    </row>
    <row r="176" spans="2:11" ht="14.5">
      <c r="D176" s="6"/>
      <c r="E176" s="6"/>
      <c r="F176" s="6"/>
      <c r="G176" s="6"/>
      <c r="H176" s="6"/>
    </row>
    <row r="177" spans="1:8" ht="14.5">
      <c r="D177" s="6"/>
      <c r="E177" s="6"/>
      <c r="F177" s="6"/>
      <c r="G177" s="6"/>
      <c r="H177" s="6"/>
    </row>
    <row r="178" spans="1:8" customFormat="1" ht="16.5">
      <c r="A178" s="41"/>
      <c r="B178" s="8" t="s">
        <v>109</v>
      </c>
      <c r="C178" s="40"/>
      <c r="D178" s="40"/>
      <c r="E178" s="40"/>
      <c r="F178" s="40"/>
      <c r="G178" s="40"/>
    </row>
    <row r="179" spans="1:8" customFormat="1" ht="34.5">
      <c r="A179" s="41"/>
      <c r="B179" s="79" t="s">
        <v>2</v>
      </c>
      <c r="C179" s="79" t="s">
        <v>3</v>
      </c>
      <c r="D179" s="79" t="s">
        <v>4</v>
      </c>
      <c r="E179" s="79" t="s">
        <v>5</v>
      </c>
      <c r="F179" s="40"/>
      <c r="G179" s="40"/>
    </row>
    <row r="180" spans="1:8" customFormat="1" ht="14.5">
      <c r="A180" s="41"/>
      <c r="B180" s="80" t="s">
        <v>31</v>
      </c>
      <c r="C180" s="89">
        <f>+F28+F37+F84+F121+F154+F33</f>
        <v>0</v>
      </c>
      <c r="D180" s="89">
        <f>+C180*12</f>
        <v>0</v>
      </c>
      <c r="E180" s="89">
        <f>+D180*2</f>
        <v>0</v>
      </c>
      <c r="F180" s="40"/>
      <c r="G180" s="40"/>
    </row>
    <row r="181" spans="1:8" customFormat="1" ht="14.5">
      <c r="A181" s="41"/>
      <c r="B181" s="80" t="s">
        <v>64</v>
      </c>
      <c r="C181" s="89">
        <f>+H70+H110+H142+H175</f>
        <v>0</v>
      </c>
      <c r="D181" s="89">
        <f>+C181*12</f>
        <v>0</v>
      </c>
      <c r="E181" s="89">
        <f>+D181*2</f>
        <v>0</v>
      </c>
      <c r="F181" s="40"/>
      <c r="G181" s="40"/>
    </row>
    <row r="182" spans="1:8" customFormat="1" ht="14.5">
      <c r="A182" s="41"/>
      <c r="B182" s="90" t="s">
        <v>110</v>
      </c>
      <c r="C182" s="86">
        <f>SUM(C180:C181)</f>
        <v>0</v>
      </c>
      <c r="D182" s="86">
        <f>SUM(D180:D181)</f>
        <v>0</v>
      </c>
      <c r="E182" s="86">
        <f>SUM(E180:E181)</f>
        <v>0</v>
      </c>
      <c r="F182" s="40"/>
      <c r="G182" s="40"/>
    </row>
    <row r="183" spans="1:8" customFormat="1" ht="14.5">
      <c r="A183" s="41"/>
      <c r="B183" s="90" t="s">
        <v>111</v>
      </c>
      <c r="C183" s="86">
        <f>C182*1.21</f>
        <v>0</v>
      </c>
      <c r="D183" s="86">
        <f>D182*1.21</f>
        <v>0</v>
      </c>
      <c r="E183" s="86">
        <f>E182*1.21</f>
        <v>0</v>
      </c>
      <c r="F183" s="40"/>
      <c r="G183" s="40"/>
    </row>
    <row r="184" spans="1:8" ht="14.5">
      <c r="D184" s="6"/>
      <c r="E184" s="6"/>
      <c r="F184" s="6"/>
      <c r="G184" s="6"/>
      <c r="H184" s="6"/>
    </row>
    <row r="185" spans="1:8" ht="16.5">
      <c r="B185" s="43" t="s">
        <v>112</v>
      </c>
      <c r="C185" s="43"/>
      <c r="D185" s="43"/>
      <c r="E185" s="43"/>
      <c r="F185" s="43"/>
      <c r="G185" s="43"/>
      <c r="H185" s="43"/>
    </row>
    <row r="186" spans="1:8" ht="16.5">
      <c r="B186" s="48"/>
      <c r="C186" s="48"/>
      <c r="D186" s="48"/>
      <c r="E186" s="48"/>
      <c r="F186" s="48"/>
      <c r="G186" s="48"/>
      <c r="H186" s="48"/>
    </row>
    <row r="187" spans="1:8" ht="14">
      <c r="B187" s="50" t="s">
        <v>113</v>
      </c>
      <c r="C187" s="50"/>
      <c r="D187" s="50"/>
      <c r="E187" s="50"/>
      <c r="F187" s="50"/>
      <c r="G187" s="50"/>
      <c r="H187" s="50"/>
    </row>
    <row r="188" spans="1:8" ht="18">
      <c r="B188" s="8" t="s">
        <v>31</v>
      </c>
      <c r="C188" s="9"/>
      <c r="D188" s="6"/>
      <c r="E188" s="6"/>
      <c r="F188" s="6"/>
      <c r="G188" s="6"/>
      <c r="H188" s="6"/>
    </row>
    <row r="189" spans="1:8" s="2" customFormat="1" ht="23">
      <c r="B189" s="159" t="s">
        <v>32</v>
      </c>
      <c r="C189" s="159"/>
      <c r="D189" s="79" t="s">
        <v>33</v>
      </c>
      <c r="E189" s="79" t="s">
        <v>34</v>
      </c>
      <c r="F189" s="79" t="s">
        <v>3</v>
      </c>
    </row>
    <row r="190" spans="1:8" s="2" customFormat="1" ht="11.25" customHeight="1">
      <c r="B190" s="80" t="s">
        <v>35</v>
      </c>
      <c r="C190" s="91" t="s">
        <v>36</v>
      </c>
      <c r="D190" s="114">
        <v>1</v>
      </c>
      <c r="E190" s="97"/>
      <c r="F190" s="98">
        <f>D190*E190</f>
        <v>0</v>
      </c>
      <c r="G190"/>
    </row>
    <row r="191" spans="1:8" s="2" customFormat="1" ht="11.25" customHeight="1">
      <c r="B191" s="155" t="s">
        <v>37</v>
      </c>
      <c r="C191" s="91" t="s">
        <v>114</v>
      </c>
      <c r="D191" s="114">
        <v>13</v>
      </c>
      <c r="E191" s="97"/>
      <c r="F191" s="98">
        <f t="shared" ref="F191:F202" si="7">D191*E191</f>
        <v>0</v>
      </c>
    </row>
    <row r="192" spans="1:8" s="2" customFormat="1" ht="11.25" customHeight="1">
      <c r="B192" s="155"/>
      <c r="C192" s="91" t="s">
        <v>115</v>
      </c>
      <c r="D192" s="114">
        <v>3</v>
      </c>
      <c r="E192" s="97"/>
      <c r="F192" s="98">
        <f t="shared" si="7"/>
        <v>0</v>
      </c>
    </row>
    <row r="193" spans="1:8" s="2" customFormat="1" ht="11.25" customHeight="1">
      <c r="B193" s="155"/>
      <c r="C193" s="91" t="s">
        <v>101</v>
      </c>
      <c r="D193" s="114">
        <v>2</v>
      </c>
      <c r="E193" s="97"/>
      <c r="F193" s="98">
        <f t="shared" si="7"/>
        <v>0</v>
      </c>
    </row>
    <row r="194" spans="1:8" s="2" customFormat="1" ht="11.25" customHeight="1">
      <c r="B194" s="155"/>
      <c r="C194" s="91" t="s">
        <v>116</v>
      </c>
      <c r="D194" s="114">
        <v>192</v>
      </c>
      <c r="E194" s="97"/>
      <c r="F194" s="98">
        <f t="shared" si="7"/>
        <v>0</v>
      </c>
    </row>
    <row r="195" spans="1:8" s="2" customFormat="1" ht="11.25" customHeight="1">
      <c r="B195" s="162" t="s">
        <v>44</v>
      </c>
      <c r="C195" s="91" t="s">
        <v>721</v>
      </c>
      <c r="D195" s="114">
        <v>225</v>
      </c>
      <c r="E195" s="123">
        <v>0</v>
      </c>
      <c r="F195" s="98">
        <f t="shared" si="7"/>
        <v>0</v>
      </c>
    </row>
    <row r="196" spans="1:8" s="2" customFormat="1" ht="11.25" customHeight="1">
      <c r="B196" s="162"/>
      <c r="C196" s="91" t="s">
        <v>45</v>
      </c>
      <c r="D196" s="114">
        <v>3</v>
      </c>
      <c r="E196" s="97"/>
      <c r="F196" s="98">
        <f t="shared" si="7"/>
        <v>0</v>
      </c>
    </row>
    <row r="197" spans="1:8" s="2" customFormat="1" ht="11.25" customHeight="1">
      <c r="B197" s="162" t="s">
        <v>102</v>
      </c>
      <c r="C197" s="91" t="s">
        <v>114</v>
      </c>
      <c r="D197" s="114">
        <v>1</v>
      </c>
      <c r="E197" s="97"/>
      <c r="F197" s="98">
        <f t="shared" si="7"/>
        <v>0</v>
      </c>
    </row>
    <row r="198" spans="1:8" s="2" customFormat="1" ht="11.25" customHeight="1">
      <c r="B198" s="162"/>
      <c r="C198" s="91" t="s">
        <v>101</v>
      </c>
      <c r="D198" s="114">
        <v>10</v>
      </c>
      <c r="E198" s="97"/>
      <c r="F198" s="98">
        <f t="shared" si="7"/>
        <v>0</v>
      </c>
    </row>
    <row r="199" spans="1:8" s="2" customFormat="1" ht="11.25" customHeight="1">
      <c r="B199" s="162"/>
      <c r="C199" s="91" t="s">
        <v>116</v>
      </c>
      <c r="D199" s="114">
        <v>97</v>
      </c>
      <c r="E199" s="97"/>
      <c r="F199" s="98">
        <f t="shared" si="7"/>
        <v>0</v>
      </c>
    </row>
    <row r="200" spans="1:8" s="2" customFormat="1" ht="11.25" customHeight="1">
      <c r="B200" s="115" t="s">
        <v>103</v>
      </c>
      <c r="C200" s="91" t="s">
        <v>117</v>
      </c>
      <c r="D200" s="114">
        <v>2</v>
      </c>
      <c r="E200" s="97"/>
      <c r="F200" s="98">
        <f t="shared" si="7"/>
        <v>0</v>
      </c>
    </row>
    <row r="201" spans="1:8" s="2" customFormat="1" ht="11.25" customHeight="1">
      <c r="B201" s="115" t="s">
        <v>118</v>
      </c>
      <c r="C201" s="91" t="s">
        <v>119</v>
      </c>
      <c r="D201" s="114">
        <v>1</v>
      </c>
      <c r="E201" s="97"/>
      <c r="F201" s="98">
        <f t="shared" si="7"/>
        <v>0</v>
      </c>
    </row>
    <row r="202" spans="1:8" s="2" customFormat="1" ht="11.25" customHeight="1">
      <c r="B202" s="115" t="s">
        <v>52</v>
      </c>
      <c r="C202" s="91" t="s">
        <v>120</v>
      </c>
      <c r="D202" s="114">
        <v>9</v>
      </c>
      <c r="E202" s="97"/>
      <c r="F202" s="98">
        <f t="shared" si="7"/>
        <v>0</v>
      </c>
    </row>
    <row r="203" spans="1:8" s="2" customFormat="1" ht="11.5">
      <c r="B203" s="157" t="s">
        <v>55</v>
      </c>
      <c r="C203" s="158"/>
      <c r="D203" s="99"/>
      <c r="E203" s="117"/>
      <c r="F203" s="101">
        <f>SUM(F190:F202)</f>
        <v>0</v>
      </c>
    </row>
    <row r="204" spans="1:8" s="2" customFormat="1" ht="14.5">
      <c r="B204" s="51" t="s">
        <v>56</v>
      </c>
      <c r="C204"/>
      <c r="D204"/>
      <c r="E204"/>
    </row>
    <row r="205" spans="1:8">
      <c r="B205" s="2"/>
      <c r="C205" s="2"/>
      <c r="D205" s="2"/>
      <c r="E205" s="3"/>
      <c r="F205" s="2"/>
      <c r="G205" s="2"/>
      <c r="H205" s="2"/>
    </row>
    <row r="206" spans="1:8" customFormat="1" ht="14.5">
      <c r="A206" s="41"/>
      <c r="B206" s="52" t="s">
        <v>57</v>
      </c>
      <c r="C206" s="37"/>
      <c r="D206" s="37"/>
      <c r="E206" s="38"/>
      <c r="F206" s="38"/>
      <c r="G206" s="37"/>
      <c r="H206" s="37"/>
    </row>
    <row r="207" spans="1:8" customFormat="1" ht="23">
      <c r="A207" s="41"/>
      <c r="B207" s="159" t="s">
        <v>58</v>
      </c>
      <c r="C207" s="159"/>
      <c r="D207" s="79" t="s">
        <v>59</v>
      </c>
      <c r="E207" s="79" t="s">
        <v>121</v>
      </c>
      <c r="F207" s="79" t="s">
        <v>3</v>
      </c>
      <c r="G207" s="79" t="s">
        <v>4</v>
      </c>
      <c r="H207" s="5"/>
    </row>
    <row r="208" spans="1:8" customFormat="1" ht="14.5">
      <c r="A208" s="41"/>
      <c r="B208" s="166" t="s">
        <v>61</v>
      </c>
      <c r="C208" s="166"/>
      <c r="D208" s="96">
        <f>SUM(D191:D194)</f>
        <v>210</v>
      </c>
      <c r="E208" s="120"/>
      <c r="F208" s="119">
        <f>E208*D208</f>
        <v>0</v>
      </c>
      <c r="G208" s="119">
        <f>F208*12</f>
        <v>0</v>
      </c>
      <c r="H208" s="5"/>
    </row>
    <row r="209" spans="1:12" customFormat="1" ht="14.5">
      <c r="B209" s="68"/>
      <c r="C209" s="68"/>
      <c r="D209" s="68"/>
      <c r="E209" s="68"/>
      <c r="F209" s="68"/>
      <c r="G209" s="69"/>
      <c r="H209" s="5"/>
    </row>
    <row r="210" spans="1:12" customFormat="1" ht="14.5">
      <c r="A210" s="41"/>
      <c r="B210" s="52" t="s">
        <v>62</v>
      </c>
      <c r="C210" s="37"/>
      <c r="D210" s="37"/>
      <c r="E210" s="38"/>
      <c r="F210" s="38"/>
      <c r="G210" s="37"/>
      <c r="H210" s="37"/>
    </row>
    <row r="211" spans="1:12" customFormat="1" ht="23">
      <c r="A211" s="41"/>
      <c r="B211" s="159" t="s">
        <v>58</v>
      </c>
      <c r="C211" s="159"/>
      <c r="D211" s="79" t="s">
        <v>33</v>
      </c>
      <c r="E211" s="79" t="s">
        <v>34</v>
      </c>
      <c r="F211" s="79" t="s">
        <v>3</v>
      </c>
      <c r="G211" s="79" t="s">
        <v>4</v>
      </c>
      <c r="H211" s="37"/>
    </row>
    <row r="212" spans="1:12" customFormat="1" ht="14.5">
      <c r="A212" s="41"/>
      <c r="B212" s="166" t="s">
        <v>63</v>
      </c>
      <c r="C212" s="166"/>
      <c r="D212" s="114">
        <v>1</v>
      </c>
      <c r="E212" s="120"/>
      <c r="F212" s="119">
        <f>E212*D212</f>
        <v>0</v>
      </c>
      <c r="G212" s="119">
        <f>F212*12</f>
        <v>0</v>
      </c>
      <c r="H212" s="37"/>
    </row>
    <row r="213" spans="1:12" customFormat="1" ht="14.5">
      <c r="B213" s="68"/>
      <c r="C213" s="68"/>
      <c r="D213" s="68"/>
      <c r="E213" s="68"/>
      <c r="F213" s="152"/>
      <c r="G213" s="5"/>
      <c r="H213" s="37"/>
    </row>
    <row r="214" spans="1:12" ht="16.5">
      <c r="B214" s="8" t="s">
        <v>64</v>
      </c>
      <c r="C214" s="8"/>
      <c r="D214" s="6"/>
      <c r="E214" s="2"/>
      <c r="F214" s="2"/>
      <c r="G214" s="3"/>
      <c r="H214" s="3"/>
    </row>
    <row r="215" spans="1:12" ht="11.5">
      <c r="B215" s="159" t="s">
        <v>65</v>
      </c>
      <c r="C215" s="159"/>
      <c r="D215" s="159" t="s">
        <v>66</v>
      </c>
      <c r="E215" s="159"/>
      <c r="F215" s="159" t="s">
        <v>67</v>
      </c>
      <c r="G215" s="159" t="s">
        <v>68</v>
      </c>
      <c r="H215" s="159" t="s">
        <v>3</v>
      </c>
    </row>
    <row r="216" spans="1:12" ht="23">
      <c r="B216" s="159"/>
      <c r="C216" s="159"/>
      <c r="D216" s="102" t="s">
        <v>69</v>
      </c>
      <c r="E216" s="102" t="s">
        <v>70</v>
      </c>
      <c r="F216" s="159"/>
      <c r="G216" s="159"/>
      <c r="H216" s="159"/>
    </row>
    <row r="217" spans="1:12" s="7" customFormat="1" ht="11.5">
      <c r="B217" s="169" t="s">
        <v>71</v>
      </c>
      <c r="C217" s="169"/>
      <c r="D217" s="169"/>
      <c r="E217" s="169"/>
      <c r="F217" s="161"/>
      <c r="G217" s="161"/>
      <c r="H217" s="161"/>
    </row>
    <row r="218" spans="1:12" ht="11.5">
      <c r="B218" s="168" t="s">
        <v>72</v>
      </c>
      <c r="C218" s="91" t="s">
        <v>73</v>
      </c>
      <c r="D218" s="114">
        <v>25505.333333333332</v>
      </c>
      <c r="E218" s="105">
        <v>28403.125300000011</v>
      </c>
      <c r="F218" s="123">
        <v>0</v>
      </c>
      <c r="G218" s="123">
        <v>0</v>
      </c>
      <c r="H218" s="107">
        <v>0</v>
      </c>
      <c r="I218" s="7"/>
      <c r="J218" s="7"/>
      <c r="K218" s="7"/>
      <c r="L218" s="7"/>
    </row>
    <row r="219" spans="1:12" ht="11.5">
      <c r="B219" s="168"/>
      <c r="C219" s="91" t="s">
        <v>74</v>
      </c>
      <c r="D219" s="114">
        <v>3009.1666666666665</v>
      </c>
      <c r="E219" s="105">
        <v>5445.7901166666852</v>
      </c>
      <c r="F219" s="106"/>
      <c r="G219" s="106"/>
      <c r="H219" s="107">
        <f>D219*F219+E219*G219</f>
        <v>0</v>
      </c>
      <c r="I219" s="7"/>
      <c r="J219" s="7"/>
      <c r="K219" s="7"/>
      <c r="L219" s="7"/>
    </row>
    <row r="220" spans="1:12" ht="11.5">
      <c r="B220" s="168"/>
      <c r="C220" s="91" t="s">
        <v>75</v>
      </c>
      <c r="D220" s="114">
        <v>22890.166666666668</v>
      </c>
      <c r="E220" s="105">
        <v>42083.637983333167</v>
      </c>
      <c r="F220" s="106"/>
      <c r="G220" s="106"/>
      <c r="H220" s="107">
        <f>D220*F220+E220*G220</f>
        <v>0</v>
      </c>
      <c r="I220" s="7"/>
      <c r="J220" s="7"/>
      <c r="K220" s="7"/>
      <c r="L220" s="7"/>
    </row>
    <row r="221" spans="1:12" ht="11.5">
      <c r="B221" s="168"/>
      <c r="C221" s="91" t="s">
        <v>76</v>
      </c>
      <c r="D221" s="114">
        <v>285.83333333333331</v>
      </c>
      <c r="E221" s="105">
        <v>1129.2249999999999</v>
      </c>
      <c r="F221" s="106"/>
      <c r="G221" s="106"/>
      <c r="H221" s="107">
        <f>D221*F221+E221*G221</f>
        <v>0</v>
      </c>
      <c r="I221" s="7"/>
      <c r="J221" s="7"/>
      <c r="K221" s="7"/>
      <c r="L221" s="7"/>
    </row>
    <row r="222" spans="1:12" ht="11.5">
      <c r="B222" s="168"/>
      <c r="C222" s="91" t="s">
        <v>77</v>
      </c>
      <c r="D222" s="114">
        <v>16074.666666666666</v>
      </c>
      <c r="E222" s="105">
        <v>48340.070233332975</v>
      </c>
      <c r="F222" s="106"/>
      <c r="G222" s="106"/>
      <c r="H222" s="107">
        <f>D222*F222+E222*G222</f>
        <v>0</v>
      </c>
      <c r="I222" s="7"/>
      <c r="J222" s="7"/>
      <c r="K222" s="7"/>
      <c r="L222" s="7"/>
    </row>
    <row r="223" spans="1:12" ht="20">
      <c r="B223" s="121" t="s">
        <v>78</v>
      </c>
      <c r="C223" s="91" t="s">
        <v>79</v>
      </c>
      <c r="D223" s="114">
        <v>3</v>
      </c>
      <c r="E223" s="105">
        <v>10.016683333333335</v>
      </c>
      <c r="F223" s="156" t="s">
        <v>80</v>
      </c>
      <c r="G223" s="156"/>
      <c r="H223" s="107">
        <f>+'Mòbils - Tràfic internacional'!G105</f>
        <v>0</v>
      </c>
      <c r="I223" s="7"/>
      <c r="J223" s="7"/>
      <c r="K223" s="7"/>
      <c r="L223" s="7"/>
    </row>
    <row r="224" spans="1:12" ht="11.5">
      <c r="B224" s="169" t="s">
        <v>81</v>
      </c>
      <c r="C224" s="169"/>
      <c r="D224" s="169"/>
      <c r="E224" s="169"/>
      <c r="F224" s="161"/>
      <c r="G224" s="161"/>
      <c r="H224" s="161"/>
    </row>
    <row r="225" spans="2:8">
      <c r="B225" s="168" t="s">
        <v>72</v>
      </c>
      <c r="C225" s="103" t="s">
        <v>73</v>
      </c>
      <c r="D225" s="114">
        <v>24776.833333333332</v>
      </c>
      <c r="E225" s="105">
        <v>35785.581366666665</v>
      </c>
      <c r="F225" s="123">
        <v>0</v>
      </c>
      <c r="G225" s="123">
        <v>0</v>
      </c>
      <c r="H225" s="107">
        <v>0</v>
      </c>
    </row>
    <row r="226" spans="2:8">
      <c r="B226" s="168"/>
      <c r="C226" s="103" t="s">
        <v>74</v>
      </c>
      <c r="D226" s="114">
        <v>1228</v>
      </c>
      <c r="E226" s="105">
        <v>3335.0379333333326</v>
      </c>
      <c r="F226" s="106"/>
      <c r="G226" s="106"/>
      <c r="H226" s="107">
        <f t="shared" ref="H226:H233" si="8">D226*F226+E226*G226</f>
        <v>0</v>
      </c>
    </row>
    <row r="227" spans="2:8">
      <c r="B227" s="168"/>
      <c r="C227" s="103" t="s">
        <v>75</v>
      </c>
      <c r="D227" s="114">
        <v>5763</v>
      </c>
      <c r="E227" s="105">
        <v>13217.03768333333</v>
      </c>
      <c r="F227" s="106"/>
      <c r="G227" s="106"/>
      <c r="H227" s="107">
        <f t="shared" si="8"/>
        <v>0</v>
      </c>
    </row>
    <row r="228" spans="2:8">
      <c r="B228" s="168"/>
      <c r="C228" s="103" t="s">
        <v>122</v>
      </c>
      <c r="D228" s="114">
        <v>689.83333333333337</v>
      </c>
      <c r="E228" s="105">
        <v>294.85528333333338</v>
      </c>
      <c r="F228" s="106"/>
      <c r="G228" s="106"/>
      <c r="H228" s="107">
        <f t="shared" si="8"/>
        <v>0</v>
      </c>
    </row>
    <row r="229" spans="2:8">
      <c r="B229" s="168"/>
      <c r="C229" s="103" t="s">
        <v>77</v>
      </c>
      <c r="D229" s="114">
        <v>1064.3333333333333</v>
      </c>
      <c r="E229" s="105">
        <v>2775.2322500000005</v>
      </c>
      <c r="F229" s="106"/>
      <c r="G229" s="106"/>
      <c r="H229" s="107">
        <f t="shared" si="8"/>
        <v>0</v>
      </c>
    </row>
    <row r="230" spans="2:8">
      <c r="B230" s="168"/>
      <c r="C230" s="103" t="s">
        <v>76</v>
      </c>
      <c r="D230" s="114">
        <v>19.166666666666668</v>
      </c>
      <c r="E230" s="105">
        <v>102.81665</v>
      </c>
      <c r="F230" s="106"/>
      <c r="G230" s="106"/>
      <c r="H230" s="107">
        <f t="shared" si="8"/>
        <v>0</v>
      </c>
    </row>
    <row r="231" spans="2:8">
      <c r="B231" s="168"/>
      <c r="C231" s="103" t="s">
        <v>83</v>
      </c>
      <c r="D231" s="114">
        <v>34.166666666666664</v>
      </c>
      <c r="E231" s="105">
        <v>186.6249</v>
      </c>
      <c r="F231" s="106"/>
      <c r="G231" s="106"/>
      <c r="H231" s="107">
        <f t="shared" si="8"/>
        <v>0</v>
      </c>
    </row>
    <row r="232" spans="2:8">
      <c r="B232" s="168"/>
      <c r="C232" s="103" t="s">
        <v>84</v>
      </c>
      <c r="D232" s="114">
        <v>0.83333333333333337</v>
      </c>
      <c r="E232" s="105">
        <v>5.64445</v>
      </c>
      <c r="F232" s="106"/>
      <c r="G232" s="106"/>
      <c r="H232" s="107">
        <f t="shared" si="8"/>
        <v>0</v>
      </c>
    </row>
    <row r="233" spans="2:8">
      <c r="B233" s="168"/>
      <c r="C233" s="103" t="s">
        <v>123</v>
      </c>
      <c r="D233" s="114">
        <v>0.66666666666666663</v>
      </c>
      <c r="E233" s="105">
        <v>9.3888666666666669</v>
      </c>
      <c r="F233" s="106"/>
      <c r="G233" s="106"/>
      <c r="H233" s="107">
        <f t="shared" si="8"/>
        <v>0</v>
      </c>
    </row>
    <row r="234" spans="2:8" ht="11.25" customHeight="1">
      <c r="B234" s="168" t="s">
        <v>78</v>
      </c>
      <c r="C234" s="103" t="s">
        <v>79</v>
      </c>
      <c r="D234" s="114">
        <v>2</v>
      </c>
      <c r="E234" s="105">
        <v>2.7694500000000004</v>
      </c>
      <c r="F234" s="156" t="s">
        <v>80</v>
      </c>
      <c r="G234" s="156"/>
      <c r="H234" s="107">
        <f>'Mòbils - Tràfic internacional'!G105</f>
        <v>0</v>
      </c>
    </row>
    <row r="235" spans="2:8" ht="11.25" customHeight="1">
      <c r="B235" s="168"/>
      <c r="C235" s="103" t="s">
        <v>85</v>
      </c>
      <c r="D235" s="114">
        <v>6.8333333333333304</v>
      </c>
      <c r="E235" s="105">
        <v>7.6583666666666668</v>
      </c>
      <c r="F235" s="156" t="s">
        <v>86</v>
      </c>
      <c r="G235" s="156"/>
      <c r="H235" s="107">
        <f>'Mòbils - Tràfic en Roaming'!G191</f>
        <v>0</v>
      </c>
    </row>
    <row r="236" spans="2:8" ht="11.25" customHeight="1">
      <c r="B236" s="168"/>
      <c r="C236" s="103" t="s">
        <v>87</v>
      </c>
      <c r="D236" s="114">
        <v>3</v>
      </c>
      <c r="E236" s="105">
        <v>4.6889000000000003</v>
      </c>
      <c r="F236" s="156" t="s">
        <v>86</v>
      </c>
      <c r="G236" s="156"/>
      <c r="H236" s="107">
        <f>'Mòbils - Tràfic en Roaming'!G199</f>
        <v>0</v>
      </c>
    </row>
    <row r="237" spans="2:8">
      <c r="B237" s="168" t="s">
        <v>88</v>
      </c>
      <c r="C237" s="124" t="s">
        <v>89</v>
      </c>
      <c r="D237" s="114">
        <v>12024</v>
      </c>
      <c r="E237" s="105">
        <v>358486</v>
      </c>
      <c r="F237" s="123">
        <v>0</v>
      </c>
      <c r="G237" s="123">
        <v>0</v>
      </c>
      <c r="H237" s="107">
        <v>0</v>
      </c>
    </row>
    <row r="238" spans="2:8">
      <c r="B238" s="168"/>
      <c r="C238" s="103" t="s">
        <v>90</v>
      </c>
      <c r="D238" s="114">
        <v>138.666</v>
      </c>
      <c r="E238" s="105">
        <v>1263.9000000000001</v>
      </c>
      <c r="F238" s="106"/>
      <c r="G238" s="106"/>
      <c r="H238" s="107">
        <f t="shared" ref="H238" si="9">D238*F238+E238*G238</f>
        <v>0</v>
      </c>
    </row>
    <row r="239" spans="2:8">
      <c r="B239" s="170" t="s">
        <v>91</v>
      </c>
      <c r="C239" s="103" t="s">
        <v>92</v>
      </c>
      <c r="D239" s="114">
        <v>1963.6666666666667</v>
      </c>
      <c r="E239" s="105">
        <v>0</v>
      </c>
      <c r="F239" s="106"/>
      <c r="G239" s="126" t="s">
        <v>20</v>
      </c>
      <c r="H239" s="107">
        <f>D239*F239</f>
        <v>0</v>
      </c>
    </row>
    <row r="240" spans="2:8">
      <c r="B240" s="170"/>
      <c r="C240" s="91" t="s">
        <v>93</v>
      </c>
      <c r="D240" s="114">
        <v>151186</v>
      </c>
      <c r="E240" s="105">
        <v>0</v>
      </c>
      <c r="F240" s="106"/>
      <c r="G240" s="126" t="s">
        <v>20</v>
      </c>
      <c r="H240" s="107">
        <f>D240*F240</f>
        <v>0</v>
      </c>
    </row>
    <row r="241" spans="2:8" ht="20">
      <c r="B241" s="170"/>
      <c r="C241" s="91" t="s">
        <v>124</v>
      </c>
      <c r="D241" s="114">
        <v>159427</v>
      </c>
      <c r="E241" s="105">
        <v>0</v>
      </c>
      <c r="F241" s="123">
        <v>0</v>
      </c>
      <c r="G241" s="126" t="s">
        <v>20</v>
      </c>
      <c r="H241" s="107">
        <v>0</v>
      </c>
    </row>
    <row r="242" spans="2:8" ht="20">
      <c r="B242" s="125" t="s">
        <v>95</v>
      </c>
      <c r="C242" s="103" t="s">
        <v>125</v>
      </c>
      <c r="D242" s="114">
        <v>4.6666666666666696</v>
      </c>
      <c r="E242" s="105">
        <v>0</v>
      </c>
      <c r="F242" s="156" t="s">
        <v>80</v>
      </c>
      <c r="G242" s="156"/>
      <c r="H242" s="107">
        <f>'Mòbils - Tràfic internacional'!E112</f>
        <v>0</v>
      </c>
    </row>
    <row r="243" spans="2:8" ht="11.5">
      <c r="B243" s="157" t="s">
        <v>55</v>
      </c>
      <c r="C243" s="158"/>
      <c r="D243" s="99">
        <f>SUM(D225:D242)+SUM(D218:D223)</f>
        <v>426100.83266666671</v>
      </c>
      <c r="E243" s="110">
        <f>SUM(E225:E242)+SUM(E218:E223)</f>
        <v>540889.10141666618</v>
      </c>
      <c r="F243" s="101"/>
      <c r="G243" s="101"/>
      <c r="H243" s="101">
        <f>SUM(H225:H242)+SUM(H218:H223)</f>
        <v>0</v>
      </c>
    </row>
    <row r="244" spans="2:8" ht="14.5">
      <c r="D244" s="6"/>
      <c r="E244" s="6"/>
      <c r="F244" s="6"/>
      <c r="G244" s="6"/>
      <c r="H244" s="6"/>
    </row>
    <row r="245" spans="2:8" ht="14.5">
      <c r="D245" s="6"/>
      <c r="E245" s="6"/>
      <c r="F245" s="6"/>
      <c r="G245" s="6"/>
      <c r="H245" s="6"/>
    </row>
    <row r="246" spans="2:8" ht="14">
      <c r="B246" s="50" t="s">
        <v>126</v>
      </c>
      <c r="C246" s="50"/>
      <c r="D246" s="50"/>
      <c r="E246" s="50"/>
      <c r="F246" s="50"/>
      <c r="G246" s="50"/>
      <c r="H246" s="50"/>
    </row>
    <row r="247" spans="2:8" ht="16.5">
      <c r="B247" s="8" t="s">
        <v>31</v>
      </c>
      <c r="D247" s="6"/>
      <c r="E247" s="6"/>
      <c r="F247" s="6"/>
      <c r="G247" s="6"/>
      <c r="H247" s="6"/>
    </row>
    <row r="248" spans="2:8" s="2" customFormat="1" ht="23">
      <c r="B248" s="159" t="s">
        <v>32</v>
      </c>
      <c r="C248" s="159"/>
      <c r="D248" s="79" t="s">
        <v>33</v>
      </c>
      <c r="E248" s="79" t="s">
        <v>34</v>
      </c>
      <c r="F248" s="79" t="s">
        <v>3</v>
      </c>
    </row>
    <row r="249" spans="2:8" s="2" customFormat="1" ht="11.25" customHeight="1">
      <c r="B249" s="155" t="s">
        <v>37</v>
      </c>
      <c r="C249" s="91" t="s">
        <v>114</v>
      </c>
      <c r="D249" s="114">
        <v>1</v>
      </c>
      <c r="E249" s="97"/>
      <c r="F249" s="98">
        <f t="shared" ref="F249:F254" si="10">D249*E249</f>
        <v>0</v>
      </c>
    </row>
    <row r="250" spans="2:8" s="2" customFormat="1" ht="11.25" customHeight="1">
      <c r="B250" s="155"/>
      <c r="C250" s="91" t="s">
        <v>101</v>
      </c>
      <c r="D250" s="114">
        <v>2</v>
      </c>
      <c r="E250" s="97"/>
      <c r="F250" s="98">
        <f t="shared" si="10"/>
        <v>0</v>
      </c>
    </row>
    <row r="251" spans="2:8" s="2" customFormat="1" ht="11.25" customHeight="1">
      <c r="B251" s="155"/>
      <c r="C251" s="91" t="s">
        <v>116</v>
      </c>
      <c r="D251" s="114">
        <v>47</v>
      </c>
      <c r="E251" s="97"/>
      <c r="F251" s="98">
        <f t="shared" si="10"/>
        <v>0</v>
      </c>
    </row>
    <row r="252" spans="2:8" s="2" customFormat="1" ht="11.25" customHeight="1">
      <c r="B252" s="115" t="s">
        <v>44</v>
      </c>
      <c r="C252" s="91" t="s">
        <v>721</v>
      </c>
      <c r="D252" s="114">
        <v>23</v>
      </c>
      <c r="E252" s="123">
        <v>0</v>
      </c>
      <c r="F252" s="98">
        <f t="shared" si="10"/>
        <v>0</v>
      </c>
    </row>
    <row r="253" spans="2:8" s="2" customFormat="1" ht="11.25" customHeight="1">
      <c r="B253" s="162" t="s">
        <v>102</v>
      </c>
      <c r="C253" s="91" t="s">
        <v>114</v>
      </c>
      <c r="D253" s="114">
        <v>7</v>
      </c>
      <c r="E253" s="97"/>
      <c r="F253" s="98">
        <f t="shared" si="10"/>
        <v>0</v>
      </c>
    </row>
    <row r="254" spans="2:8" s="2" customFormat="1" ht="11.25" customHeight="1">
      <c r="B254" s="162"/>
      <c r="C254" s="91" t="s">
        <v>116</v>
      </c>
      <c r="D254" s="114">
        <v>9</v>
      </c>
      <c r="E254" s="97"/>
      <c r="F254" s="98">
        <f t="shared" si="10"/>
        <v>0</v>
      </c>
    </row>
    <row r="255" spans="2:8" s="2" customFormat="1" ht="11.5">
      <c r="B255" s="157" t="s">
        <v>55</v>
      </c>
      <c r="C255" s="158"/>
      <c r="D255" s="99"/>
      <c r="E255" s="117"/>
      <c r="F255" s="101">
        <f>SUM(F249:F254)</f>
        <v>0</v>
      </c>
    </row>
    <row r="256" spans="2:8" s="2" customFormat="1" ht="14.5">
      <c r="B256" s="51" t="s">
        <v>56</v>
      </c>
      <c r="C256"/>
      <c r="D256"/>
      <c r="E256"/>
    </row>
    <row r="257" spans="2:9" ht="14.5">
      <c r="B257" s="35"/>
      <c r="C257" s="35"/>
      <c r="D257" s="35"/>
      <c r="E257" s="35"/>
      <c r="F257" s="6"/>
      <c r="G257" s="6"/>
      <c r="H257" s="35"/>
      <c r="I257" s="2"/>
    </row>
    <row r="258" spans="2:9" ht="16.5">
      <c r="B258" s="8" t="s">
        <v>64</v>
      </c>
      <c r="C258" s="8"/>
      <c r="D258" s="6"/>
      <c r="E258" s="2"/>
      <c r="F258" s="2"/>
      <c r="G258" s="3"/>
      <c r="H258" s="3"/>
    </row>
    <row r="259" spans="2:9" ht="11.5">
      <c r="B259" s="159" t="s">
        <v>65</v>
      </c>
      <c r="C259" s="159"/>
      <c r="D259" s="159" t="s">
        <v>66</v>
      </c>
      <c r="E259" s="159"/>
      <c r="F259" s="159" t="s">
        <v>67</v>
      </c>
      <c r="G259" s="159" t="s">
        <v>68</v>
      </c>
      <c r="H259" s="159" t="s">
        <v>3</v>
      </c>
    </row>
    <row r="260" spans="2:9" ht="23">
      <c r="B260" s="159"/>
      <c r="C260" s="159"/>
      <c r="D260" s="102" t="s">
        <v>69</v>
      </c>
      <c r="E260" s="102" t="s">
        <v>70</v>
      </c>
      <c r="F260" s="159"/>
      <c r="G260" s="159"/>
      <c r="H260" s="159"/>
    </row>
    <row r="261" spans="2:9" ht="11.5">
      <c r="B261" s="160" t="s">
        <v>81</v>
      </c>
      <c r="C261" s="160"/>
      <c r="D261" s="161"/>
      <c r="E261" s="161"/>
      <c r="F261" s="161"/>
      <c r="G261" s="161"/>
      <c r="H261" s="161"/>
    </row>
    <row r="262" spans="2:9">
      <c r="B262" s="168" t="s">
        <v>72</v>
      </c>
      <c r="C262" s="91" t="s">
        <v>73</v>
      </c>
      <c r="D262" s="114">
        <v>2927.3333333333335</v>
      </c>
      <c r="E262" s="122">
        <v>5515.4202166666664</v>
      </c>
      <c r="F262" s="123">
        <v>0</v>
      </c>
      <c r="G262" s="123">
        <v>0</v>
      </c>
      <c r="H262" s="107">
        <v>0</v>
      </c>
    </row>
    <row r="263" spans="2:9">
      <c r="B263" s="168"/>
      <c r="C263" s="91" t="s">
        <v>75</v>
      </c>
      <c r="D263" s="114">
        <v>1135.5</v>
      </c>
      <c r="E263" s="122">
        <v>2638.8476833333339</v>
      </c>
      <c r="F263" s="106"/>
      <c r="G263" s="106"/>
      <c r="H263" s="107">
        <f t="shared" ref="H263:H270" si="11">D263*F263+E263*G263</f>
        <v>0</v>
      </c>
    </row>
    <row r="264" spans="2:9">
      <c r="B264" s="168"/>
      <c r="C264" s="91" t="s">
        <v>74</v>
      </c>
      <c r="D264" s="114">
        <v>182.66666666666666</v>
      </c>
      <c r="E264" s="122">
        <v>509.55516666666671</v>
      </c>
      <c r="F264" s="106"/>
      <c r="G264" s="106"/>
      <c r="H264" s="107">
        <f t="shared" si="11"/>
        <v>0</v>
      </c>
    </row>
    <row r="265" spans="2:9">
      <c r="B265" s="168"/>
      <c r="C265" s="91" t="s">
        <v>82</v>
      </c>
      <c r="D265" s="114">
        <v>102.33333333333333</v>
      </c>
      <c r="E265" s="122">
        <v>102.27495</v>
      </c>
      <c r="F265" s="106"/>
      <c r="G265" s="106"/>
      <c r="H265" s="107">
        <f t="shared" si="11"/>
        <v>0</v>
      </c>
    </row>
    <row r="266" spans="2:9">
      <c r="B266" s="168"/>
      <c r="C266" s="91" t="s">
        <v>77</v>
      </c>
      <c r="D266" s="114">
        <v>308.83333333333331</v>
      </c>
      <c r="E266" s="122">
        <v>797.58884999999998</v>
      </c>
      <c r="F266" s="106"/>
      <c r="G266" s="106"/>
      <c r="H266" s="107">
        <f t="shared" si="11"/>
        <v>0</v>
      </c>
    </row>
    <row r="267" spans="2:9">
      <c r="B267" s="168"/>
      <c r="C267" s="91" t="s">
        <v>76</v>
      </c>
      <c r="D267" s="114">
        <v>9</v>
      </c>
      <c r="E267" s="122">
        <v>31.136066666666665</v>
      </c>
      <c r="F267" s="106"/>
      <c r="G267" s="106"/>
      <c r="H267" s="107">
        <f t="shared" si="11"/>
        <v>0</v>
      </c>
    </row>
    <row r="268" spans="2:9">
      <c r="B268" s="168"/>
      <c r="C268" s="91" t="s">
        <v>83</v>
      </c>
      <c r="D268" s="114">
        <v>1.8333333333333333</v>
      </c>
      <c r="E268" s="122">
        <v>10.483333333333334</v>
      </c>
      <c r="F268" s="106"/>
      <c r="G268" s="106"/>
      <c r="H268" s="107">
        <f t="shared" si="11"/>
        <v>0</v>
      </c>
    </row>
    <row r="269" spans="2:9">
      <c r="B269" s="168"/>
      <c r="C269" s="91" t="s">
        <v>84</v>
      </c>
      <c r="D269" s="114">
        <v>0.16666666666666666</v>
      </c>
      <c r="E269" s="122">
        <v>1.9449999999999999E-2</v>
      </c>
      <c r="F269" s="106"/>
      <c r="G269" s="106"/>
      <c r="H269" s="107">
        <f t="shared" si="11"/>
        <v>0</v>
      </c>
    </row>
    <row r="270" spans="2:9">
      <c r="B270" s="168"/>
      <c r="C270" s="91" t="s">
        <v>123</v>
      </c>
      <c r="D270" s="114">
        <v>0.33</v>
      </c>
      <c r="E270" s="122">
        <v>6.18</v>
      </c>
      <c r="F270" s="106"/>
      <c r="G270" s="106"/>
      <c r="H270" s="107">
        <f t="shared" si="11"/>
        <v>0</v>
      </c>
    </row>
    <row r="271" spans="2:9">
      <c r="B271" s="168" t="s">
        <v>78</v>
      </c>
      <c r="C271" s="91" t="s">
        <v>79</v>
      </c>
      <c r="D271" s="114">
        <v>1.3333333333333333</v>
      </c>
      <c r="E271" s="122">
        <v>0.93056666666666665</v>
      </c>
      <c r="F271" s="156" t="s">
        <v>80</v>
      </c>
      <c r="G271" s="156"/>
      <c r="H271" s="107">
        <f>'Mòbils - Tràfic internacional'!G120</f>
        <v>0</v>
      </c>
    </row>
    <row r="272" spans="2:9">
      <c r="B272" s="168"/>
      <c r="C272" s="91" t="s">
        <v>85</v>
      </c>
      <c r="D272" s="114">
        <v>4.333333333333333</v>
      </c>
      <c r="E272" s="122">
        <v>10.355566666666666</v>
      </c>
      <c r="F272" s="156" t="s">
        <v>86</v>
      </c>
      <c r="G272" s="156"/>
      <c r="H272" s="107">
        <f>'Mòbils - Tràfic en Roaming'!G208</f>
        <v>0</v>
      </c>
    </row>
    <row r="273" spans="2:9" ht="11.25" customHeight="1">
      <c r="B273" s="168"/>
      <c r="C273" s="91" t="s">
        <v>87</v>
      </c>
      <c r="D273" s="114">
        <v>2.3333333333333335</v>
      </c>
      <c r="E273" s="122">
        <v>4.1582999999999997</v>
      </c>
      <c r="F273" s="156" t="s">
        <v>86</v>
      </c>
      <c r="G273" s="156"/>
      <c r="H273" s="107">
        <f>'Mòbils - Tràfic en Roaming'!G214</f>
        <v>0</v>
      </c>
    </row>
    <row r="274" spans="2:9" ht="11.25" customHeight="1">
      <c r="B274" s="121" t="s">
        <v>88</v>
      </c>
      <c r="C274" s="124" t="s">
        <v>89</v>
      </c>
      <c r="D274" s="114">
        <v>6871.2666666666673</v>
      </c>
      <c r="E274" s="122">
        <v>168053.68578333364</v>
      </c>
      <c r="F274" s="123">
        <v>0</v>
      </c>
      <c r="G274" s="123">
        <v>0</v>
      </c>
      <c r="H274" s="107">
        <v>0</v>
      </c>
    </row>
    <row r="275" spans="2:9" ht="11.25" customHeight="1">
      <c r="B275" s="121" t="s">
        <v>91</v>
      </c>
      <c r="C275" s="91" t="s">
        <v>92</v>
      </c>
      <c r="D275" s="114">
        <v>17</v>
      </c>
      <c r="E275" s="122">
        <v>0</v>
      </c>
      <c r="F275" s="106"/>
      <c r="G275" s="108" t="s">
        <v>20</v>
      </c>
      <c r="H275" s="107">
        <f>D275*F275</f>
        <v>0</v>
      </c>
    </row>
    <row r="276" spans="2:9">
      <c r="B276" s="121"/>
      <c r="C276" s="91" t="s">
        <v>97</v>
      </c>
      <c r="D276" s="114">
        <v>0.5</v>
      </c>
      <c r="E276" s="122">
        <v>0</v>
      </c>
      <c r="F276" s="106"/>
      <c r="G276" s="108" t="s">
        <v>20</v>
      </c>
      <c r="H276" s="107">
        <f>D276*F276</f>
        <v>0</v>
      </c>
    </row>
    <row r="277" spans="2:9" ht="11.5">
      <c r="B277" s="157" t="s">
        <v>55</v>
      </c>
      <c r="C277" s="158"/>
      <c r="D277" s="99">
        <f>SUM(D262:D276)</f>
        <v>11564.763333333332</v>
      </c>
      <c r="E277" s="110">
        <f>SUM(E262:E276)</f>
        <v>177680.63593333363</v>
      </c>
      <c r="F277" s="101"/>
      <c r="G277" s="101"/>
      <c r="H277" s="101">
        <f>SUM(H262:H276)</f>
        <v>0</v>
      </c>
    </row>
    <row r="278" spans="2:9" ht="14.5">
      <c r="D278" s="6"/>
      <c r="E278" s="6"/>
      <c r="F278" s="6"/>
      <c r="G278" s="6"/>
      <c r="H278" s="6"/>
    </row>
    <row r="279" spans="2:9" ht="14">
      <c r="B279" s="70" t="s">
        <v>25</v>
      </c>
      <c r="C279" s="50"/>
      <c r="D279" s="50"/>
      <c r="E279" s="50"/>
      <c r="F279" s="50"/>
      <c r="G279" s="50"/>
      <c r="H279" s="50"/>
    </row>
    <row r="280" spans="2:9" ht="16.5">
      <c r="B280" s="8" t="s">
        <v>31</v>
      </c>
      <c r="D280" s="6"/>
      <c r="E280" s="6"/>
      <c r="F280" s="6"/>
      <c r="G280" s="6"/>
      <c r="H280" s="6"/>
    </row>
    <row r="281" spans="2:9" s="2" customFormat="1" ht="23">
      <c r="B281" s="159" t="s">
        <v>32</v>
      </c>
      <c r="C281" s="159"/>
      <c r="D281" s="79" t="s">
        <v>33</v>
      </c>
      <c r="E281" s="79" t="s">
        <v>34</v>
      </c>
      <c r="F281" s="79" t="s">
        <v>3</v>
      </c>
    </row>
    <row r="282" spans="2:9" s="2" customFormat="1" ht="14.75" customHeight="1">
      <c r="B282" s="155" t="s">
        <v>37</v>
      </c>
      <c r="C282" s="91" t="s">
        <v>101</v>
      </c>
      <c r="D282" s="114">
        <v>2</v>
      </c>
      <c r="E282" s="97"/>
      <c r="F282" s="98">
        <f>D282*E282</f>
        <v>0</v>
      </c>
    </row>
    <row r="283" spans="2:9" s="2" customFormat="1" ht="11.25" customHeight="1">
      <c r="B283" s="155"/>
      <c r="C283" s="91" t="s">
        <v>116</v>
      </c>
      <c r="D283" s="114">
        <v>74</v>
      </c>
      <c r="E283" s="97"/>
      <c r="F283" s="98">
        <f>D283*E283</f>
        <v>0</v>
      </c>
    </row>
    <row r="284" spans="2:9" s="2" customFormat="1" ht="11.25" customHeight="1">
      <c r="B284" s="115" t="s">
        <v>46</v>
      </c>
      <c r="C284" s="91" t="s">
        <v>116</v>
      </c>
      <c r="D284" s="114">
        <v>23</v>
      </c>
      <c r="E284" s="97"/>
      <c r="F284" s="98">
        <f>D284*E284</f>
        <v>0</v>
      </c>
    </row>
    <row r="285" spans="2:9" s="2" customFormat="1" ht="11.5">
      <c r="B285" s="157" t="s">
        <v>55</v>
      </c>
      <c r="C285" s="158"/>
      <c r="D285" s="99"/>
      <c r="E285" s="117"/>
      <c r="F285" s="101">
        <f>SUM(F282:F284)</f>
        <v>0</v>
      </c>
    </row>
    <row r="286" spans="2:9" s="2" customFormat="1" ht="14.5">
      <c r="B286" s="51" t="s">
        <v>56</v>
      </c>
      <c r="C286"/>
      <c r="D286"/>
      <c r="E286"/>
    </row>
    <row r="287" spans="2:9" ht="14.5">
      <c r="B287" s="35"/>
      <c r="C287" s="35"/>
      <c r="D287" s="35"/>
      <c r="E287" s="35"/>
      <c r="F287" s="6"/>
      <c r="G287" s="6"/>
      <c r="H287" s="35"/>
      <c r="I287" s="2"/>
    </row>
    <row r="288" spans="2:9" ht="16.5">
      <c r="B288" s="8" t="s">
        <v>64</v>
      </c>
      <c r="C288" s="8"/>
      <c r="D288" s="6"/>
      <c r="E288" s="2"/>
      <c r="F288" s="2"/>
      <c r="G288" s="3"/>
      <c r="H288" s="3"/>
    </row>
    <row r="289" spans="2:8" ht="11.5">
      <c r="B289" s="159" t="s">
        <v>65</v>
      </c>
      <c r="C289" s="159"/>
      <c r="D289" s="159" t="s">
        <v>66</v>
      </c>
      <c r="E289" s="159"/>
      <c r="F289" s="159" t="s">
        <v>67</v>
      </c>
      <c r="G289" s="159" t="s">
        <v>68</v>
      </c>
      <c r="H289" s="159" t="s">
        <v>3</v>
      </c>
    </row>
    <row r="290" spans="2:8" ht="23">
      <c r="B290" s="159"/>
      <c r="C290" s="159"/>
      <c r="D290" s="102" t="s">
        <v>69</v>
      </c>
      <c r="E290" s="102" t="s">
        <v>70</v>
      </c>
      <c r="F290" s="159"/>
      <c r="G290" s="159"/>
      <c r="H290" s="159"/>
    </row>
    <row r="291" spans="2:8" ht="11.5">
      <c r="B291" s="160" t="s">
        <v>81</v>
      </c>
      <c r="C291" s="160"/>
      <c r="D291" s="161"/>
      <c r="E291" s="161"/>
      <c r="F291" s="161"/>
      <c r="G291" s="161"/>
      <c r="H291" s="161"/>
    </row>
    <row r="292" spans="2:8">
      <c r="B292" s="168" t="s">
        <v>72</v>
      </c>
      <c r="C292" s="91" t="s">
        <v>73</v>
      </c>
      <c r="D292" s="114">
        <v>778</v>
      </c>
      <c r="E292" s="122">
        <v>1953.9488999999994</v>
      </c>
      <c r="F292" s="123">
        <v>0</v>
      </c>
      <c r="G292" s="123">
        <v>0</v>
      </c>
      <c r="H292" s="107">
        <v>0</v>
      </c>
    </row>
    <row r="293" spans="2:8">
      <c r="B293" s="168"/>
      <c r="C293" s="91" t="s">
        <v>75</v>
      </c>
      <c r="D293" s="114">
        <v>763</v>
      </c>
      <c r="E293" s="122">
        <v>1136.2498000000001</v>
      </c>
      <c r="F293" s="106"/>
      <c r="G293" s="106"/>
      <c r="H293" s="107">
        <f t="shared" ref="H293:H296" si="12">D293*F293+E293*G293</f>
        <v>0</v>
      </c>
    </row>
    <row r="294" spans="2:8">
      <c r="B294" s="168"/>
      <c r="C294" s="91" t="s">
        <v>74</v>
      </c>
      <c r="D294" s="114">
        <v>589</v>
      </c>
      <c r="E294" s="122">
        <v>1183.2989000000002</v>
      </c>
      <c r="F294" s="106"/>
      <c r="G294" s="106"/>
      <c r="H294" s="107">
        <f t="shared" si="12"/>
        <v>0</v>
      </c>
    </row>
    <row r="295" spans="2:8">
      <c r="B295" s="168"/>
      <c r="C295" s="91" t="s">
        <v>82</v>
      </c>
      <c r="D295" s="114">
        <v>33</v>
      </c>
      <c r="E295" s="122">
        <v>7.1668000000000003</v>
      </c>
      <c r="F295" s="106"/>
      <c r="G295" s="106"/>
      <c r="H295" s="107">
        <f t="shared" si="12"/>
        <v>0</v>
      </c>
    </row>
    <row r="296" spans="2:8">
      <c r="B296" s="168"/>
      <c r="C296" s="91" t="s">
        <v>77</v>
      </c>
      <c r="D296" s="114">
        <v>272</v>
      </c>
      <c r="E296" s="122">
        <v>482.06609999999984</v>
      </c>
      <c r="F296" s="106"/>
      <c r="G296" s="106"/>
      <c r="H296" s="107">
        <f t="shared" si="12"/>
        <v>0</v>
      </c>
    </row>
    <row r="297" spans="2:8" ht="11.25" customHeight="1">
      <c r="B297" s="121" t="s">
        <v>88</v>
      </c>
      <c r="C297" s="124" t="s">
        <v>89</v>
      </c>
      <c r="D297" s="114">
        <v>10907</v>
      </c>
      <c r="E297" s="122">
        <v>57738.846399999973</v>
      </c>
      <c r="F297" s="123">
        <v>0</v>
      </c>
      <c r="G297" s="123">
        <v>0</v>
      </c>
      <c r="H297" s="107">
        <v>0</v>
      </c>
    </row>
    <row r="298" spans="2:8" ht="11.25" customHeight="1">
      <c r="B298" s="121" t="s">
        <v>91</v>
      </c>
      <c r="C298" s="91" t="s">
        <v>92</v>
      </c>
      <c r="D298" s="114">
        <v>14</v>
      </c>
      <c r="E298" s="122">
        <v>0</v>
      </c>
      <c r="F298" s="106"/>
      <c r="G298" s="108" t="s">
        <v>20</v>
      </c>
      <c r="H298" s="107">
        <f>'Mòbils - Tràfic en Roaming'!G240</f>
        <v>0</v>
      </c>
    </row>
    <row r="299" spans="2:8" ht="11.5">
      <c r="B299" s="157" t="s">
        <v>55</v>
      </c>
      <c r="C299" s="158"/>
      <c r="D299" s="109">
        <f>SUM(D292:D298)</f>
        <v>13356</v>
      </c>
      <c r="E299" s="110">
        <f>SUM(E292:E298)</f>
        <v>62501.576899999971</v>
      </c>
      <c r="F299" s="101"/>
      <c r="G299" s="101"/>
      <c r="H299" s="101">
        <f>SUM(H292:H298)</f>
        <v>0</v>
      </c>
    </row>
    <row r="300" spans="2:8" ht="14.5">
      <c r="D300" s="6"/>
      <c r="E300" s="6"/>
      <c r="F300" s="6"/>
      <c r="G300" s="6"/>
      <c r="H300" s="6"/>
    </row>
    <row r="301" spans="2:8" ht="16.5">
      <c r="B301" s="8" t="s">
        <v>127</v>
      </c>
      <c r="C301" s="40"/>
      <c r="D301" s="40"/>
      <c r="E301" s="40"/>
      <c r="F301" s="6"/>
      <c r="G301" s="6"/>
      <c r="H301" s="6"/>
    </row>
    <row r="302" spans="2:8" ht="34.5">
      <c r="B302" s="79" t="s">
        <v>2</v>
      </c>
      <c r="C302" s="79" t="s">
        <v>3</v>
      </c>
      <c r="D302" s="79" t="s">
        <v>4</v>
      </c>
      <c r="E302" s="79" t="s">
        <v>5</v>
      </c>
      <c r="F302" s="6"/>
      <c r="G302" s="6"/>
      <c r="H302" s="6"/>
    </row>
    <row r="303" spans="2:8" ht="14.5">
      <c r="B303" s="80" t="s">
        <v>31</v>
      </c>
      <c r="C303" s="89">
        <f>+F203+F212+F255+F285+F208</f>
        <v>0</v>
      </c>
      <c r="D303" s="89">
        <f>+C303*12</f>
        <v>0</v>
      </c>
      <c r="E303" s="89">
        <f>+D303*2</f>
        <v>0</v>
      </c>
      <c r="F303" s="6"/>
      <c r="G303" s="6"/>
      <c r="H303" s="6"/>
    </row>
    <row r="304" spans="2:8" ht="14.5">
      <c r="B304" s="80" t="s">
        <v>64</v>
      </c>
      <c r="C304" s="89">
        <f>+H243+H277+H299</f>
        <v>0</v>
      </c>
      <c r="D304" s="89">
        <f>+C304*12</f>
        <v>0</v>
      </c>
      <c r="E304" s="89">
        <f>+D304*2</f>
        <v>0</v>
      </c>
      <c r="F304" s="6"/>
      <c r="G304" s="6"/>
      <c r="H304" s="6"/>
    </row>
    <row r="305" spans="2:8" ht="14.5">
      <c r="B305" s="90" t="s">
        <v>110</v>
      </c>
      <c r="C305" s="86">
        <f>SUM(C303:C304)</f>
        <v>0</v>
      </c>
      <c r="D305" s="86">
        <f>SUM(D303:D304)</f>
        <v>0</v>
      </c>
      <c r="E305" s="86">
        <f>SUM(E303:E304)</f>
        <v>0</v>
      </c>
      <c r="F305" s="6"/>
      <c r="G305" s="6"/>
      <c r="H305" s="6"/>
    </row>
    <row r="306" spans="2:8" ht="14.5">
      <c r="B306" s="90" t="s">
        <v>111</v>
      </c>
      <c r="C306" s="86">
        <f>C305*1.21</f>
        <v>0</v>
      </c>
      <c r="D306" s="86">
        <f>D305*1.21</f>
        <v>0</v>
      </c>
      <c r="E306" s="86">
        <f>E305*1.21</f>
        <v>0</v>
      </c>
      <c r="F306" s="6"/>
      <c r="G306" s="6"/>
      <c r="H306" s="6"/>
    </row>
    <row r="307" spans="2:8" ht="14.5">
      <c r="B307"/>
      <c r="C307"/>
      <c r="D307"/>
      <c r="E307"/>
      <c r="F307" s="6"/>
      <c r="G307" s="6"/>
      <c r="H307" s="6"/>
    </row>
    <row r="308" spans="2:8" ht="14.5">
      <c r="B308" s="35"/>
      <c r="C308" s="45"/>
      <c r="D308" s="45"/>
      <c r="F308" s="6"/>
      <c r="G308" s="6"/>
      <c r="H308" s="6"/>
    </row>
    <row r="309" spans="2:8" ht="16.5">
      <c r="B309" s="8" t="s">
        <v>128</v>
      </c>
      <c r="C309" s="40"/>
      <c r="D309" s="40"/>
      <c r="E309" s="40"/>
      <c r="F309"/>
      <c r="G309"/>
      <c r="H309" s="6"/>
    </row>
    <row r="310" spans="2:8" ht="34.5">
      <c r="B310" s="79" t="s">
        <v>2</v>
      </c>
      <c r="C310" s="79" t="s">
        <v>3</v>
      </c>
      <c r="D310" s="79" t="s">
        <v>4</v>
      </c>
      <c r="E310" s="79" t="s">
        <v>5</v>
      </c>
      <c r="F310"/>
      <c r="G310"/>
      <c r="H310" s="6"/>
    </row>
    <row r="311" spans="2:8" ht="14.5">
      <c r="B311" s="80" t="s">
        <v>31</v>
      </c>
      <c r="C311" s="89">
        <f>+C180+C303</f>
        <v>0</v>
      </c>
      <c r="D311" s="89">
        <f>+C311*12</f>
        <v>0</v>
      </c>
      <c r="E311" s="89">
        <f>+D311*2</f>
        <v>0</v>
      </c>
      <c r="F311"/>
      <c r="G311"/>
      <c r="H311" s="6"/>
    </row>
    <row r="312" spans="2:8" ht="14.5">
      <c r="B312" s="80" t="s">
        <v>64</v>
      </c>
      <c r="C312" s="89">
        <f>+C181+C304</f>
        <v>0</v>
      </c>
      <c r="D312" s="89">
        <f>+C312*12</f>
        <v>0</v>
      </c>
      <c r="E312" s="89">
        <f>+D312*2</f>
        <v>0</v>
      </c>
      <c r="F312"/>
      <c r="G312"/>
      <c r="H312" s="6"/>
    </row>
    <row r="313" spans="2:8" ht="15" customHeight="1">
      <c r="B313" s="90" t="s">
        <v>110</v>
      </c>
      <c r="C313" s="86">
        <f>SUM(C311:C312)</f>
        <v>0</v>
      </c>
      <c r="D313" s="86">
        <f>SUM(D311:D312)</f>
        <v>0</v>
      </c>
      <c r="E313" s="86">
        <f>SUM(E311:E312)</f>
        <v>0</v>
      </c>
      <c r="F313"/>
      <c r="G313"/>
      <c r="H313" s="2"/>
    </row>
    <row r="314" spans="2:8" ht="15" customHeight="1">
      <c r="B314" s="90" t="s">
        <v>111</v>
      </c>
      <c r="C314" s="86">
        <f>C313*1.21</f>
        <v>0</v>
      </c>
      <c r="D314" s="86">
        <f>D313*1.21</f>
        <v>0</v>
      </c>
      <c r="E314" s="86">
        <f>E313*1.21</f>
        <v>0</v>
      </c>
      <c r="F314"/>
      <c r="G314"/>
      <c r="H314" s="2"/>
    </row>
    <row r="315" spans="2:8" ht="14.5">
      <c r="D315" s="6"/>
      <c r="E315" s="6"/>
      <c r="F315"/>
      <c r="G315"/>
      <c r="H315"/>
    </row>
  </sheetData>
  <mergeCells count="158">
    <mergeCell ref="B3:G3"/>
    <mergeCell ref="B292:B296"/>
    <mergeCell ref="B299:C299"/>
    <mergeCell ref="B282:B283"/>
    <mergeCell ref="B281:C281"/>
    <mergeCell ref="B285:C285"/>
    <mergeCell ref="B289:C290"/>
    <mergeCell ref="D289:E289"/>
    <mergeCell ref="F289:F290"/>
    <mergeCell ref="G289:G290"/>
    <mergeCell ref="B203:C203"/>
    <mergeCell ref="B215:C216"/>
    <mergeCell ref="D215:E215"/>
    <mergeCell ref="F215:F216"/>
    <mergeCell ref="B189:C189"/>
    <mergeCell ref="B225:B233"/>
    <mergeCell ref="B234:B236"/>
    <mergeCell ref="F234:G234"/>
    <mergeCell ref="F235:G235"/>
    <mergeCell ref="F236:G236"/>
    <mergeCell ref="F242:G242"/>
    <mergeCell ref="H289:H290"/>
    <mergeCell ref="B291:C291"/>
    <mergeCell ref="D291:E291"/>
    <mergeCell ref="F291:H291"/>
    <mergeCell ref="B70:C70"/>
    <mergeCell ref="B84:C84"/>
    <mergeCell ref="B88:C89"/>
    <mergeCell ref="B9:C9"/>
    <mergeCell ref="B17:B18"/>
    <mergeCell ref="B24:B25"/>
    <mergeCell ref="D40:E40"/>
    <mergeCell ref="B63:B65"/>
    <mergeCell ref="B66:B67"/>
    <mergeCell ref="B43:B47"/>
    <mergeCell ref="B49:E49"/>
    <mergeCell ref="B50:B57"/>
    <mergeCell ref="B58:B60"/>
    <mergeCell ref="B61:B62"/>
    <mergeCell ref="H40:H41"/>
    <mergeCell ref="B42:E42"/>
    <mergeCell ref="F42:H42"/>
    <mergeCell ref="B28:C28"/>
    <mergeCell ref="F48:G48"/>
    <mergeCell ref="B68:B69"/>
    <mergeCell ref="B36:C36"/>
    <mergeCell ref="B37:C37"/>
    <mergeCell ref="B40:C41"/>
    <mergeCell ref="F40:F41"/>
    <mergeCell ref="F66:G66"/>
    <mergeCell ref="F49:H49"/>
    <mergeCell ref="F58:G58"/>
    <mergeCell ref="F59:G59"/>
    <mergeCell ref="F60:G60"/>
    <mergeCell ref="F62:G62"/>
    <mergeCell ref="H88:H89"/>
    <mergeCell ref="B90:C90"/>
    <mergeCell ref="D90:E90"/>
    <mergeCell ref="F90:H90"/>
    <mergeCell ref="F101:G101"/>
    <mergeCell ref="B104:B105"/>
    <mergeCell ref="B106:B107"/>
    <mergeCell ref="B108:B109"/>
    <mergeCell ref="F99:G99"/>
    <mergeCell ref="F100:G100"/>
    <mergeCell ref="B102:B103"/>
    <mergeCell ref="D88:E88"/>
    <mergeCell ref="F88:F89"/>
    <mergeCell ref="G88:G89"/>
    <mergeCell ref="B91:B98"/>
    <mergeCell ref="B99:B101"/>
    <mergeCell ref="F103:G103"/>
    <mergeCell ref="F106:G106"/>
    <mergeCell ref="H125:H126"/>
    <mergeCell ref="B127:C127"/>
    <mergeCell ref="D127:E127"/>
    <mergeCell ref="F127:H127"/>
    <mergeCell ref="B115:C115"/>
    <mergeCell ref="B116:B119"/>
    <mergeCell ref="B121:C121"/>
    <mergeCell ref="B125:C126"/>
    <mergeCell ref="D125:E125"/>
    <mergeCell ref="F125:F126"/>
    <mergeCell ref="G125:G126"/>
    <mergeCell ref="B212:C212"/>
    <mergeCell ref="B217:E217"/>
    <mergeCell ref="F217:H217"/>
    <mergeCell ref="B218:B222"/>
    <mergeCell ref="F223:G223"/>
    <mergeCell ref="H215:H216"/>
    <mergeCell ref="G215:G216"/>
    <mergeCell ref="B211:C211"/>
    <mergeCell ref="F139:G139"/>
    <mergeCell ref="B138:B139"/>
    <mergeCell ref="B277:C277"/>
    <mergeCell ref="H259:H260"/>
    <mergeCell ref="B261:C261"/>
    <mergeCell ref="D261:E261"/>
    <mergeCell ref="F261:H261"/>
    <mergeCell ref="F273:G273"/>
    <mergeCell ref="B262:B270"/>
    <mergeCell ref="B271:B273"/>
    <mergeCell ref="B259:C260"/>
    <mergeCell ref="D259:E259"/>
    <mergeCell ref="F259:F260"/>
    <mergeCell ref="G259:G260"/>
    <mergeCell ref="B255:C255"/>
    <mergeCell ref="B243:C243"/>
    <mergeCell ref="B248:C248"/>
    <mergeCell ref="B237:B238"/>
    <mergeCell ref="B224:E224"/>
    <mergeCell ref="F271:G271"/>
    <mergeCell ref="F272:G272"/>
    <mergeCell ref="B249:B251"/>
    <mergeCell ref="B253:B254"/>
    <mergeCell ref="B239:B241"/>
    <mergeCell ref="F224:H224"/>
    <mergeCell ref="H158:H159"/>
    <mergeCell ref="B158:C159"/>
    <mergeCell ref="D158:E158"/>
    <mergeCell ref="F158:F159"/>
    <mergeCell ref="G158:G159"/>
    <mergeCell ref="F173:G173"/>
    <mergeCell ref="B175:C175"/>
    <mergeCell ref="F171:G171"/>
    <mergeCell ref="B167:B169"/>
    <mergeCell ref="B160:C160"/>
    <mergeCell ref="D160:E160"/>
    <mergeCell ref="F160:H160"/>
    <mergeCell ref="B161:B166"/>
    <mergeCell ref="F167:G167"/>
    <mergeCell ref="F168:G168"/>
    <mergeCell ref="B170:B171"/>
    <mergeCell ref="F169:G169"/>
    <mergeCell ref="B2:F2"/>
    <mergeCell ref="B32:C32"/>
    <mergeCell ref="B33:C33"/>
    <mergeCell ref="B207:C207"/>
    <mergeCell ref="B208:C208"/>
    <mergeCell ref="B191:B194"/>
    <mergeCell ref="B195:B196"/>
    <mergeCell ref="B197:B199"/>
    <mergeCell ref="B154:C154"/>
    <mergeCell ref="B142:C142"/>
    <mergeCell ref="B147:C147"/>
    <mergeCell ref="B148:B149"/>
    <mergeCell ref="B151:B153"/>
    <mergeCell ref="F136:G136"/>
    <mergeCell ref="F137:G137"/>
    <mergeCell ref="B128:B135"/>
    <mergeCell ref="B136:B137"/>
    <mergeCell ref="B110:C110"/>
    <mergeCell ref="B74:C74"/>
    <mergeCell ref="B75:B78"/>
    <mergeCell ref="G40:G41"/>
    <mergeCell ref="B11:B16"/>
    <mergeCell ref="B19:B22"/>
    <mergeCell ref="B26:B27"/>
  </mergeCells>
  <pageMargins left="0.70866141732283472" right="0.70866141732283472" top="0.74803149606299213" bottom="0.74803149606299213" header="0.31496062992125984" footer="0.31496062992125984"/>
  <pageSetup paperSize="9" scale="85" fitToHeight="0" orientation="landscape" r:id="rId1"/>
  <headerFooter>
    <oddHeader>&amp;LHospital Clínic Barcelona&amp;C&amp;A</oddHeader>
  </headerFooter>
  <rowBreaks count="9" manualBreakCount="9">
    <brk id="38" min="1" max="10" man="1"/>
    <brk id="71" min="1" max="10" man="1"/>
    <brk id="110" min="1" max="10" man="1"/>
    <brk id="143" min="1" max="10" man="1"/>
    <brk id="184" min="1" max="10" man="1"/>
    <brk id="213" min="1" max="10" man="1"/>
    <brk id="245" min="1" max="10" man="1"/>
    <brk id="277" min="1" max="10" man="1"/>
    <brk id="307" min="1" max="10" man="1"/>
  </rowBreaks>
  <ignoredErrors>
    <ignoredError sqref="H66 H106 H173 H242" formula="1"/>
    <ignoredError sqref="D20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2"/>
  <sheetViews>
    <sheetView zoomScaleNormal="100" workbookViewId="0">
      <pane xSplit="1" ySplit="3" topLeftCell="B4" activePane="bottomRight" state="frozen"/>
      <selection pane="topRight" activeCell="B1" sqref="B1"/>
      <selection pane="bottomLeft" activeCell="A4" sqref="A4"/>
      <selection pane="bottomRight" activeCell="H11" sqref="H11"/>
    </sheetView>
  </sheetViews>
  <sheetFormatPr baseColWidth="10" defaultColWidth="11.453125" defaultRowHeight="10"/>
  <cols>
    <col min="1" max="1" width="3" style="5" customWidth="1"/>
    <col min="2" max="2" width="34.36328125" style="5" customWidth="1"/>
    <col min="3" max="3" width="13.453125" style="5" customWidth="1"/>
    <col min="4" max="4" width="13.6328125" style="5" customWidth="1"/>
    <col min="5" max="5" width="17" style="5" customWidth="1"/>
    <col min="6" max="6" width="15.36328125" style="5" customWidth="1"/>
    <col min="7" max="7" width="14.6328125" style="5" customWidth="1"/>
    <col min="8" max="8" width="15.54296875" style="5" customWidth="1"/>
    <col min="9" max="16384" width="11.453125" style="5"/>
  </cols>
  <sheetData>
    <row r="1" spans="2:8" s="4" customFormat="1" ht="18">
      <c r="B1" s="66" t="s">
        <v>129</v>
      </c>
    </row>
    <row r="2" spans="2:8" s="1" customFormat="1" ht="18" customHeight="1">
      <c r="B2" s="179" t="s">
        <v>27</v>
      </c>
      <c r="C2" s="179"/>
      <c r="D2" s="179"/>
      <c r="E2" s="179"/>
      <c r="F2" s="179"/>
      <c r="G2" s="179"/>
    </row>
    <row r="3" spans="2:8" s="2" customFormat="1" ht="42.65" customHeight="1">
      <c r="B3" s="176" t="s">
        <v>28</v>
      </c>
      <c r="C3" s="176"/>
      <c r="D3" s="176"/>
      <c r="E3" s="176"/>
      <c r="F3" s="176"/>
      <c r="G3" s="176"/>
    </row>
    <row r="4" spans="2:8" s="2" customFormat="1">
      <c r="E4" s="3"/>
    </row>
    <row r="5" spans="2:8" s="2" customFormat="1" ht="16.5">
      <c r="B5" s="43" t="s">
        <v>29</v>
      </c>
      <c r="C5" s="43"/>
      <c r="D5" s="43"/>
      <c r="E5" s="43"/>
      <c r="F5" s="43"/>
      <c r="G5" s="43"/>
      <c r="H5" s="43"/>
    </row>
    <row r="6" spans="2:8" s="2" customFormat="1"/>
    <row r="7" spans="2:8" s="6" customFormat="1" ht="12.75" customHeight="1">
      <c r="B7" s="8" t="s">
        <v>31</v>
      </c>
      <c r="C7" s="9"/>
    </row>
    <row r="8" spans="2:8" s="2" customFormat="1" ht="34.5">
      <c r="B8" s="164" t="s">
        <v>728</v>
      </c>
      <c r="C8" s="164"/>
      <c r="D8" s="79" t="s">
        <v>33</v>
      </c>
      <c r="E8" s="79" t="s">
        <v>130</v>
      </c>
      <c r="F8" s="79" t="s">
        <v>131</v>
      </c>
    </row>
    <row r="9" spans="2:8" s="2" customFormat="1">
      <c r="B9" s="155" t="s">
        <v>735</v>
      </c>
      <c r="C9" s="155"/>
      <c r="D9" s="96">
        <v>120</v>
      </c>
      <c r="E9" s="97"/>
      <c r="F9" s="98">
        <f>D9*E9</f>
        <v>0</v>
      </c>
    </row>
    <row r="10" spans="2:8" s="2" customFormat="1">
      <c r="B10" s="180" t="s">
        <v>736</v>
      </c>
      <c r="C10" s="181"/>
      <c r="D10" s="96">
        <v>150</v>
      </c>
      <c r="E10" s="97"/>
      <c r="F10" s="98">
        <f>D10*E10</f>
        <v>0</v>
      </c>
    </row>
    <row r="11" spans="2:8" s="2" customFormat="1" ht="12" customHeight="1">
      <c r="B11" s="155" t="s">
        <v>132</v>
      </c>
      <c r="C11" s="155"/>
      <c r="D11" s="96">
        <v>13</v>
      </c>
      <c r="E11" s="97"/>
      <c r="F11" s="98">
        <f>D11*E11</f>
        <v>0</v>
      </c>
    </row>
    <row r="12" spans="2:8" s="2" customFormat="1" ht="12" customHeight="1">
      <c r="B12" s="155" t="s">
        <v>133</v>
      </c>
      <c r="C12" s="155"/>
      <c r="D12" s="96">
        <v>2</v>
      </c>
      <c r="E12" s="97"/>
      <c r="F12" s="98">
        <f>D12*E12</f>
        <v>0</v>
      </c>
    </row>
    <row r="13" spans="2:8" s="2" customFormat="1" ht="12" customHeight="1">
      <c r="B13" s="155" t="s">
        <v>134</v>
      </c>
      <c r="C13" s="155"/>
      <c r="D13" s="96">
        <v>1</v>
      </c>
      <c r="E13" s="97"/>
      <c r="F13" s="98">
        <f t="shared" ref="F13:F16" si="0">D13*E13</f>
        <v>0</v>
      </c>
    </row>
    <row r="14" spans="2:8" s="2" customFormat="1" ht="12" customHeight="1">
      <c r="B14" s="155" t="s">
        <v>135</v>
      </c>
      <c r="C14" s="155"/>
      <c r="D14" s="96">
        <v>1279</v>
      </c>
      <c r="E14" s="97"/>
      <c r="F14" s="98">
        <f>D14*E14</f>
        <v>0</v>
      </c>
    </row>
    <row r="15" spans="2:8" s="2" customFormat="1" ht="12" customHeight="1">
      <c r="B15" s="155" t="s">
        <v>136</v>
      </c>
      <c r="C15" s="155"/>
      <c r="D15" s="96">
        <v>8</v>
      </c>
      <c r="E15" s="97"/>
      <c r="F15" s="98">
        <f t="shared" si="0"/>
        <v>0</v>
      </c>
    </row>
    <row r="16" spans="2:8" s="2" customFormat="1" ht="12" customHeight="1">
      <c r="B16" s="155" t="s">
        <v>137</v>
      </c>
      <c r="C16" s="155"/>
      <c r="D16" s="96">
        <v>22</v>
      </c>
      <c r="E16" s="97"/>
      <c r="F16" s="98">
        <f t="shared" si="0"/>
        <v>0</v>
      </c>
    </row>
    <row r="17" spans="2:8" s="2" customFormat="1" ht="11.25" customHeight="1">
      <c r="B17" s="157" t="s">
        <v>138</v>
      </c>
      <c r="C17" s="157"/>
      <c r="D17" s="99"/>
      <c r="E17" s="100"/>
      <c r="F17" s="101">
        <f>SUM(F9:F16)</f>
        <v>0</v>
      </c>
    </row>
    <row r="18" spans="2:8" s="2" customFormat="1" ht="11.25" customHeight="1">
      <c r="B18" s="178"/>
      <c r="C18" s="178"/>
      <c r="D18" s="178"/>
      <c r="E18" s="178"/>
    </row>
    <row r="19" spans="2:8" s="2" customFormat="1" ht="11.25" customHeight="1">
      <c r="B19" s="8" t="s">
        <v>64</v>
      </c>
      <c r="C19" s="8"/>
      <c r="D19" s="6"/>
      <c r="G19" s="3"/>
    </row>
    <row r="20" spans="2:8" s="2" customFormat="1" ht="11.25" customHeight="1">
      <c r="B20" s="8"/>
      <c r="C20" s="8"/>
      <c r="D20" s="6"/>
      <c r="G20" s="3"/>
    </row>
    <row r="21" spans="2:8" s="2" customFormat="1" ht="14.25" customHeight="1">
      <c r="B21" s="159" t="s">
        <v>139</v>
      </c>
      <c r="C21" s="159" t="s">
        <v>66</v>
      </c>
      <c r="D21" s="159"/>
      <c r="E21" s="159" t="s">
        <v>140</v>
      </c>
      <c r="F21" s="159" t="s">
        <v>68</v>
      </c>
      <c r="G21" s="159" t="s">
        <v>131</v>
      </c>
      <c r="H21" s="3"/>
    </row>
    <row r="22" spans="2:8" s="2" customFormat="1" ht="23">
      <c r="B22" s="159"/>
      <c r="C22" s="102" t="s">
        <v>69</v>
      </c>
      <c r="D22" s="102" t="s">
        <v>141</v>
      </c>
      <c r="E22" s="159"/>
      <c r="F22" s="159"/>
      <c r="G22" s="159"/>
      <c r="H22" s="3"/>
    </row>
    <row r="23" spans="2:8" s="2" customFormat="1" ht="14.25" customHeight="1">
      <c r="B23" s="103" t="s">
        <v>142</v>
      </c>
      <c r="C23" s="104">
        <v>24</v>
      </c>
      <c r="D23" s="105">
        <v>6</v>
      </c>
      <c r="E23" s="106"/>
      <c r="F23" s="106"/>
      <c r="G23" s="107">
        <f t="shared" ref="G23:G24" si="1">C23*E23+D23*F23</f>
        <v>0</v>
      </c>
      <c r="H23" s="3"/>
    </row>
    <row r="24" spans="2:8" s="2" customFormat="1" ht="14.25" customHeight="1">
      <c r="B24" s="103" t="s">
        <v>143</v>
      </c>
      <c r="C24" s="104">
        <v>601</v>
      </c>
      <c r="D24" s="105">
        <v>1674</v>
      </c>
      <c r="E24" s="106"/>
      <c r="F24" s="106"/>
      <c r="G24" s="107">
        <f t="shared" si="1"/>
        <v>0</v>
      </c>
      <c r="H24" s="3"/>
    </row>
    <row r="25" spans="2:8" s="2" customFormat="1">
      <c r="B25" s="103" t="s">
        <v>144</v>
      </c>
      <c r="C25" s="104">
        <v>23411</v>
      </c>
      <c r="D25" s="105">
        <v>54597</v>
      </c>
      <c r="E25" s="106"/>
      <c r="F25" s="106"/>
      <c r="G25" s="107">
        <f>C25*E25+D25*F25</f>
        <v>0</v>
      </c>
    </row>
    <row r="26" spans="2:8" s="2" customFormat="1">
      <c r="B26" s="103" t="s">
        <v>145</v>
      </c>
      <c r="C26" s="104">
        <f>+C88</f>
        <v>260.33333333333331</v>
      </c>
      <c r="D26" s="105">
        <f>+D88</f>
        <v>865.577766666667</v>
      </c>
      <c r="E26" s="182" t="s">
        <v>146</v>
      </c>
      <c r="F26" s="182"/>
      <c r="G26" s="107">
        <f>+G88</f>
        <v>0</v>
      </c>
      <c r="H26" s="3"/>
    </row>
    <row r="27" spans="2:8" s="7" customFormat="1" ht="12" customHeight="1">
      <c r="B27" s="103" t="s">
        <v>147</v>
      </c>
      <c r="C27" s="104">
        <v>124</v>
      </c>
      <c r="D27" s="105">
        <v>403</v>
      </c>
      <c r="E27" s="106"/>
      <c r="F27" s="106"/>
      <c r="G27" s="107">
        <f t="shared" ref="G27:G29" si="2">C27*E27+D27*F27</f>
        <v>0</v>
      </c>
    </row>
    <row r="28" spans="2:8" s="7" customFormat="1" ht="11.5">
      <c r="B28" s="103" t="s">
        <v>148</v>
      </c>
      <c r="C28" s="104">
        <v>669</v>
      </c>
      <c r="D28" s="105">
        <v>2290</v>
      </c>
      <c r="E28" s="106"/>
      <c r="F28" s="106"/>
      <c r="G28" s="107">
        <f t="shared" si="2"/>
        <v>0</v>
      </c>
    </row>
    <row r="29" spans="2:8" s="7" customFormat="1" ht="11.5">
      <c r="B29" s="103" t="s">
        <v>149</v>
      </c>
      <c r="C29" s="104">
        <v>219</v>
      </c>
      <c r="D29" s="105">
        <v>692</v>
      </c>
      <c r="E29" s="106"/>
      <c r="F29" s="106"/>
      <c r="G29" s="107">
        <f t="shared" si="2"/>
        <v>0</v>
      </c>
    </row>
    <row r="30" spans="2:8" s="7" customFormat="1" ht="11.5">
      <c r="B30" s="90" t="s">
        <v>138</v>
      </c>
      <c r="C30" s="109">
        <f>SUM(C23:C29)</f>
        <v>25308.333333333332</v>
      </c>
      <c r="D30" s="110">
        <f>SUM(D23:D29)</f>
        <v>60527.577766666669</v>
      </c>
      <c r="E30" s="100"/>
      <c r="F30" s="100"/>
      <c r="G30" s="101">
        <f>SUM(G23:G29)</f>
        <v>0</v>
      </c>
    </row>
    <row r="31" spans="2:8" s="7" customFormat="1" ht="11.5">
      <c r="B31" s="5"/>
      <c r="C31" s="5"/>
      <c r="D31" s="5"/>
      <c r="E31" s="5"/>
      <c r="F31" s="5"/>
      <c r="G31" s="5"/>
    </row>
    <row r="32" spans="2:8" ht="12" customHeight="1">
      <c r="B32" s="159" t="s">
        <v>150</v>
      </c>
      <c r="C32" s="159" t="s">
        <v>151</v>
      </c>
      <c r="D32" s="159"/>
      <c r="E32" s="159" t="s">
        <v>140</v>
      </c>
      <c r="F32" s="159" t="s">
        <v>152</v>
      </c>
      <c r="G32" s="159" t="s">
        <v>131</v>
      </c>
    </row>
    <row r="33" spans="1:8" ht="11.5">
      <c r="B33" s="159"/>
      <c r="C33" s="102" t="s">
        <v>153</v>
      </c>
      <c r="D33" s="102" t="s">
        <v>154</v>
      </c>
      <c r="E33" s="159"/>
      <c r="F33" s="159"/>
      <c r="G33" s="159"/>
    </row>
    <row r="34" spans="1:8">
      <c r="B34" s="111" t="s">
        <v>155</v>
      </c>
      <c r="C34" s="104">
        <v>2</v>
      </c>
      <c r="D34" s="105">
        <v>6.6972250000000004</v>
      </c>
      <c r="E34" s="106"/>
      <c r="F34" s="106"/>
      <c r="G34" s="107">
        <f>+C34*E34+D34*F34</f>
        <v>0</v>
      </c>
      <c r="H34" s="36"/>
    </row>
    <row r="35" spans="1:8">
      <c r="B35" s="111" t="s">
        <v>156</v>
      </c>
      <c r="C35" s="104">
        <v>7.416666666666667</v>
      </c>
      <c r="D35" s="105">
        <v>13.284708333333333</v>
      </c>
      <c r="E35" s="106"/>
      <c r="F35" s="106"/>
      <c r="G35" s="107">
        <f>+C35*E35+D35*F35</f>
        <v>0</v>
      </c>
      <c r="H35" s="36"/>
    </row>
    <row r="36" spans="1:8">
      <c r="B36" s="111" t="s">
        <v>157</v>
      </c>
      <c r="C36" s="104">
        <v>41.416666666666664</v>
      </c>
      <c r="D36" s="105">
        <v>134.80560833333334</v>
      </c>
      <c r="E36" s="106"/>
      <c r="F36" s="106"/>
      <c r="G36" s="107">
        <f t="shared" ref="G36:G66" si="3">+C36*E36+D36*F36</f>
        <v>0</v>
      </c>
      <c r="H36" s="36"/>
    </row>
    <row r="37" spans="1:8">
      <c r="B37" s="111" t="s">
        <v>158</v>
      </c>
      <c r="C37" s="104">
        <v>103.5</v>
      </c>
      <c r="D37" s="105">
        <v>416.68612499999995</v>
      </c>
      <c r="E37" s="106"/>
      <c r="F37" s="106"/>
      <c r="G37" s="107">
        <f t="shared" si="3"/>
        <v>0</v>
      </c>
      <c r="H37" s="36"/>
    </row>
    <row r="38" spans="1:8">
      <c r="B38" s="111" t="s">
        <v>159</v>
      </c>
      <c r="C38" s="104">
        <v>0.58333333333333337</v>
      </c>
      <c r="D38" s="105">
        <v>1.154175</v>
      </c>
      <c r="E38" s="106"/>
      <c r="F38" s="106"/>
      <c r="G38" s="107">
        <f t="shared" si="3"/>
        <v>0</v>
      </c>
      <c r="H38" s="36"/>
    </row>
    <row r="39" spans="1:8">
      <c r="B39" s="111" t="s">
        <v>160</v>
      </c>
      <c r="C39" s="104">
        <v>1</v>
      </c>
      <c r="D39" s="105">
        <v>1.9180583333333334</v>
      </c>
      <c r="E39" s="106"/>
      <c r="F39" s="106"/>
      <c r="G39" s="107">
        <f t="shared" si="3"/>
        <v>0</v>
      </c>
      <c r="H39" s="36"/>
    </row>
    <row r="40" spans="1:8">
      <c r="B40" s="111" t="s">
        <v>161</v>
      </c>
      <c r="C40" s="104">
        <v>2.6666666666666665</v>
      </c>
      <c r="D40" s="105">
        <v>13.056958333333334</v>
      </c>
      <c r="E40" s="106"/>
      <c r="F40" s="106"/>
      <c r="G40" s="107">
        <f t="shared" si="3"/>
        <v>0</v>
      </c>
      <c r="H40" s="36"/>
    </row>
    <row r="41" spans="1:8">
      <c r="A41" s="36"/>
      <c r="B41" s="111" t="s">
        <v>162</v>
      </c>
      <c r="C41" s="104">
        <v>0.5</v>
      </c>
      <c r="D41" s="105">
        <v>3.0958333333333332</v>
      </c>
      <c r="E41" s="106"/>
      <c r="F41" s="106"/>
      <c r="G41" s="107">
        <f t="shared" si="3"/>
        <v>0</v>
      </c>
      <c r="H41" s="36"/>
    </row>
    <row r="42" spans="1:8">
      <c r="A42" s="36"/>
      <c r="B42" s="111" t="s">
        <v>163</v>
      </c>
      <c r="C42" s="104">
        <v>1.25</v>
      </c>
      <c r="D42" s="105">
        <v>2.3569333333333331</v>
      </c>
      <c r="E42" s="106"/>
      <c r="F42" s="106"/>
      <c r="G42" s="107">
        <f t="shared" si="3"/>
        <v>0</v>
      </c>
      <c r="H42" s="36"/>
    </row>
    <row r="43" spans="1:8">
      <c r="A43" s="36"/>
      <c r="B43" s="111" t="s">
        <v>164</v>
      </c>
      <c r="C43" s="104">
        <v>1.4166666666666667</v>
      </c>
      <c r="D43" s="105">
        <v>1.1777666666666666</v>
      </c>
      <c r="E43" s="106"/>
      <c r="F43" s="106"/>
      <c r="G43" s="107">
        <f t="shared" si="3"/>
        <v>0</v>
      </c>
      <c r="H43" s="36"/>
    </row>
    <row r="44" spans="1:8">
      <c r="A44" s="36"/>
      <c r="B44" s="111" t="s">
        <v>165</v>
      </c>
      <c r="C44" s="104">
        <v>1</v>
      </c>
      <c r="D44" s="105">
        <v>2.816675</v>
      </c>
      <c r="E44" s="106"/>
      <c r="F44" s="106"/>
      <c r="G44" s="107">
        <f t="shared" si="3"/>
        <v>0</v>
      </c>
      <c r="H44" s="36"/>
    </row>
    <row r="45" spans="1:8">
      <c r="A45" s="36"/>
      <c r="B45" s="111" t="s">
        <v>166</v>
      </c>
      <c r="C45" s="104">
        <v>0.66666666666666663</v>
      </c>
      <c r="D45" s="105">
        <v>0.83610833333333334</v>
      </c>
      <c r="E45" s="106"/>
      <c r="F45" s="106"/>
      <c r="G45" s="107">
        <f t="shared" si="3"/>
        <v>0</v>
      </c>
      <c r="H45" s="36"/>
    </row>
    <row r="46" spans="1:8">
      <c r="A46" s="36"/>
      <c r="B46" s="111" t="s">
        <v>167</v>
      </c>
      <c r="C46" s="104">
        <v>2.5</v>
      </c>
      <c r="D46" s="105">
        <v>4.580541666666667</v>
      </c>
      <c r="E46" s="106"/>
      <c r="F46" s="106"/>
      <c r="G46" s="107">
        <f t="shared" si="3"/>
        <v>0</v>
      </c>
      <c r="H46" s="36"/>
    </row>
    <row r="47" spans="1:8">
      <c r="A47" s="36"/>
      <c r="B47" s="111" t="s">
        <v>168</v>
      </c>
      <c r="C47" s="104">
        <v>0.75</v>
      </c>
      <c r="D47" s="105">
        <v>2.4027833333333333</v>
      </c>
      <c r="E47" s="106"/>
      <c r="F47" s="106"/>
      <c r="G47" s="107">
        <f t="shared" si="3"/>
        <v>0</v>
      </c>
      <c r="H47" s="36"/>
    </row>
    <row r="48" spans="1:8">
      <c r="A48" s="36"/>
      <c r="B48" s="111" t="s">
        <v>169</v>
      </c>
      <c r="C48" s="104">
        <v>0.83333333333333337</v>
      </c>
      <c r="D48" s="105">
        <v>1.3166749999999998</v>
      </c>
      <c r="E48" s="106"/>
      <c r="F48" s="106"/>
      <c r="G48" s="107">
        <f t="shared" si="3"/>
        <v>0</v>
      </c>
      <c r="H48" s="36"/>
    </row>
    <row r="49" spans="1:8">
      <c r="A49" s="36"/>
      <c r="B49" s="111" t="s">
        <v>170</v>
      </c>
      <c r="C49" s="104">
        <v>1</v>
      </c>
      <c r="D49" s="105">
        <v>1.5791666666666666</v>
      </c>
      <c r="E49" s="106"/>
      <c r="F49" s="106"/>
      <c r="G49" s="107">
        <f t="shared" si="3"/>
        <v>0</v>
      </c>
      <c r="H49" s="36"/>
    </row>
    <row r="50" spans="1:8">
      <c r="A50" s="36"/>
      <c r="B50" s="111" t="s">
        <v>171</v>
      </c>
      <c r="C50" s="104">
        <v>0.75</v>
      </c>
      <c r="D50" s="105">
        <v>0.8666583333333332</v>
      </c>
      <c r="E50" s="106"/>
      <c r="F50" s="106"/>
      <c r="G50" s="107">
        <f t="shared" si="3"/>
        <v>0</v>
      </c>
      <c r="H50" s="36"/>
    </row>
    <row r="51" spans="1:8">
      <c r="A51" s="36"/>
      <c r="B51" s="111" t="s">
        <v>172</v>
      </c>
      <c r="C51" s="104">
        <v>12.583333333333334</v>
      </c>
      <c r="D51" s="105">
        <v>49.649974999999991</v>
      </c>
      <c r="E51" s="106"/>
      <c r="F51" s="106"/>
      <c r="G51" s="107">
        <f t="shared" si="3"/>
        <v>0</v>
      </c>
      <c r="H51" s="36"/>
    </row>
    <row r="52" spans="1:8">
      <c r="A52" s="36"/>
      <c r="B52" s="111" t="s">
        <v>173</v>
      </c>
      <c r="C52" s="104">
        <v>1</v>
      </c>
      <c r="D52" s="105">
        <v>1.30555</v>
      </c>
      <c r="E52" s="106"/>
      <c r="F52" s="106"/>
      <c r="G52" s="107">
        <f t="shared" si="3"/>
        <v>0</v>
      </c>
      <c r="H52" s="36"/>
    </row>
    <row r="53" spans="1:8">
      <c r="A53" s="36"/>
      <c r="B53" s="111" t="s">
        <v>174</v>
      </c>
      <c r="C53" s="104">
        <v>1</v>
      </c>
      <c r="D53" s="105">
        <v>4.8583333333333334</v>
      </c>
      <c r="E53" s="106"/>
      <c r="F53" s="106"/>
      <c r="G53" s="107">
        <f t="shared" si="3"/>
        <v>0</v>
      </c>
      <c r="H53" s="36"/>
    </row>
    <row r="54" spans="1:8">
      <c r="A54" s="36"/>
      <c r="B54" s="111" t="s">
        <v>175</v>
      </c>
      <c r="C54" s="104">
        <v>1</v>
      </c>
      <c r="D54" s="105">
        <v>1.0972249999999999</v>
      </c>
      <c r="E54" s="106"/>
      <c r="F54" s="106"/>
      <c r="G54" s="107">
        <f t="shared" si="3"/>
        <v>0</v>
      </c>
      <c r="H54" s="36"/>
    </row>
    <row r="55" spans="1:8">
      <c r="A55" s="36"/>
      <c r="B55" s="111" t="s">
        <v>176</v>
      </c>
      <c r="C55" s="104">
        <v>4.666666666666667</v>
      </c>
      <c r="D55" s="105">
        <v>11.34305</v>
      </c>
      <c r="E55" s="106"/>
      <c r="F55" s="106"/>
      <c r="G55" s="107">
        <f t="shared" si="3"/>
        <v>0</v>
      </c>
      <c r="H55" s="36"/>
    </row>
    <row r="56" spans="1:8">
      <c r="A56" s="36"/>
      <c r="B56" s="111" t="s">
        <v>177</v>
      </c>
      <c r="C56" s="104">
        <v>14.083333333333334</v>
      </c>
      <c r="D56" s="105">
        <v>37.005541666666666</v>
      </c>
      <c r="E56" s="106"/>
      <c r="F56" s="106"/>
      <c r="G56" s="107">
        <f t="shared" si="3"/>
        <v>0</v>
      </c>
      <c r="H56" s="36"/>
    </row>
    <row r="57" spans="1:8">
      <c r="A57" s="36"/>
      <c r="B57" s="111" t="s">
        <v>178</v>
      </c>
      <c r="C57" s="104">
        <v>0.58333333333333337</v>
      </c>
      <c r="D57" s="105">
        <v>0.63472499999999998</v>
      </c>
      <c r="E57" s="106"/>
      <c r="F57" s="106"/>
      <c r="G57" s="107">
        <f t="shared" si="3"/>
        <v>0</v>
      </c>
      <c r="H57" s="36"/>
    </row>
    <row r="58" spans="1:8">
      <c r="A58" s="36"/>
      <c r="B58" s="111" t="s">
        <v>179</v>
      </c>
      <c r="C58" s="104">
        <v>0.66666666666666663</v>
      </c>
      <c r="D58" s="105">
        <v>3.3097250000000003</v>
      </c>
      <c r="E58" s="106"/>
      <c r="F58" s="106"/>
      <c r="G58" s="107">
        <f t="shared" si="3"/>
        <v>0</v>
      </c>
      <c r="H58" s="36"/>
    </row>
    <row r="59" spans="1:8">
      <c r="A59" s="36"/>
      <c r="B59" s="111" t="s">
        <v>180</v>
      </c>
      <c r="C59" s="104">
        <v>1</v>
      </c>
      <c r="D59" s="105">
        <v>1.1930583333333333</v>
      </c>
      <c r="E59" s="106"/>
      <c r="F59" s="106"/>
      <c r="G59" s="107">
        <f t="shared" si="3"/>
        <v>0</v>
      </c>
      <c r="H59" s="36"/>
    </row>
    <row r="60" spans="1:8">
      <c r="A60" s="36"/>
      <c r="B60" s="111" t="s">
        <v>181</v>
      </c>
      <c r="C60" s="104">
        <v>1</v>
      </c>
      <c r="D60" s="105">
        <v>1.9583333333333333</v>
      </c>
      <c r="E60" s="106"/>
      <c r="F60" s="106"/>
      <c r="G60" s="107">
        <f t="shared" si="3"/>
        <v>0</v>
      </c>
      <c r="H60" s="36"/>
    </row>
    <row r="61" spans="1:8">
      <c r="A61" s="36"/>
      <c r="B61" s="111" t="s">
        <v>182</v>
      </c>
      <c r="C61" s="104">
        <v>2</v>
      </c>
      <c r="D61" s="105">
        <v>9.9763999999999999</v>
      </c>
      <c r="E61" s="106"/>
      <c r="F61" s="106"/>
      <c r="G61" s="107">
        <f t="shared" si="3"/>
        <v>0</v>
      </c>
      <c r="H61" s="36"/>
    </row>
    <row r="62" spans="1:8">
      <c r="A62" s="36"/>
      <c r="B62" s="111" t="s">
        <v>183</v>
      </c>
      <c r="C62" s="104">
        <v>6.75</v>
      </c>
      <c r="D62" s="105">
        <v>24.397199999999998</v>
      </c>
      <c r="E62" s="106"/>
      <c r="F62" s="106"/>
      <c r="G62" s="107">
        <f t="shared" si="3"/>
        <v>0</v>
      </c>
      <c r="H62" s="36"/>
    </row>
    <row r="63" spans="1:8">
      <c r="A63" s="36"/>
      <c r="B63" s="111" t="s">
        <v>184</v>
      </c>
      <c r="C63" s="104">
        <v>1</v>
      </c>
      <c r="D63" s="105">
        <v>1.8625</v>
      </c>
      <c r="E63" s="106"/>
      <c r="F63" s="106"/>
      <c r="G63" s="107">
        <f t="shared" si="3"/>
        <v>0</v>
      </c>
      <c r="H63" s="36"/>
    </row>
    <row r="64" spans="1:8">
      <c r="A64" s="36"/>
      <c r="B64" s="111" t="s">
        <v>185</v>
      </c>
      <c r="C64" s="104">
        <v>1</v>
      </c>
      <c r="D64" s="105">
        <v>2.4250000000000003</v>
      </c>
      <c r="E64" s="106"/>
      <c r="F64" s="106"/>
      <c r="G64" s="107">
        <f t="shared" si="3"/>
        <v>0</v>
      </c>
      <c r="H64" s="36"/>
    </row>
    <row r="65" spans="1:8">
      <c r="A65" s="36"/>
      <c r="B65" s="111" t="s">
        <v>186</v>
      </c>
      <c r="C65" s="104">
        <v>3</v>
      </c>
      <c r="D65" s="105">
        <v>2.9361000000000002</v>
      </c>
      <c r="E65" s="106"/>
      <c r="F65" s="106"/>
      <c r="G65" s="107">
        <f t="shared" si="3"/>
        <v>0</v>
      </c>
      <c r="H65" s="36"/>
    </row>
    <row r="66" spans="1:8">
      <c r="A66" s="36"/>
      <c r="B66" s="111" t="s">
        <v>187</v>
      </c>
      <c r="C66" s="104">
        <v>2.1666666666666665</v>
      </c>
      <c r="D66" s="105">
        <v>6.5652749999999997</v>
      </c>
      <c r="E66" s="106"/>
      <c r="F66" s="106"/>
      <c r="G66" s="107">
        <f t="shared" si="3"/>
        <v>0</v>
      </c>
      <c r="H66" s="36"/>
    </row>
    <row r="67" spans="1:8">
      <c r="A67" s="36"/>
      <c r="B67" s="111" t="s">
        <v>188</v>
      </c>
      <c r="C67" s="104">
        <v>1</v>
      </c>
      <c r="D67" s="105">
        <v>1.4458333333333335</v>
      </c>
      <c r="E67" s="106"/>
      <c r="F67" s="106"/>
      <c r="G67" s="107">
        <f t="shared" ref="G67:G87" si="4">+C67*E67+D67*F67</f>
        <v>0</v>
      </c>
      <c r="H67" s="36"/>
    </row>
    <row r="68" spans="1:8">
      <c r="A68" s="36"/>
      <c r="B68" s="111" t="s">
        <v>189</v>
      </c>
      <c r="C68" s="104">
        <v>1.3333333333333333</v>
      </c>
      <c r="D68" s="105">
        <v>2.3222333333333336</v>
      </c>
      <c r="E68" s="106"/>
      <c r="F68" s="106"/>
      <c r="G68" s="107">
        <f t="shared" si="4"/>
        <v>0</v>
      </c>
      <c r="H68" s="36"/>
    </row>
    <row r="69" spans="1:8">
      <c r="A69" s="36"/>
      <c r="B69" s="111" t="s">
        <v>190</v>
      </c>
      <c r="C69" s="104">
        <v>0.75</v>
      </c>
      <c r="D69" s="105">
        <v>2.7347249999999996</v>
      </c>
      <c r="E69" s="106"/>
      <c r="F69" s="106"/>
      <c r="G69" s="107">
        <f t="shared" si="4"/>
        <v>0</v>
      </c>
      <c r="H69" s="36"/>
    </row>
    <row r="70" spans="1:8">
      <c r="A70" s="36"/>
      <c r="B70" s="111" t="s">
        <v>191</v>
      </c>
      <c r="C70" s="104">
        <v>4</v>
      </c>
      <c r="D70" s="105">
        <v>12.744450000000002</v>
      </c>
      <c r="E70" s="106"/>
      <c r="F70" s="106"/>
      <c r="G70" s="107">
        <f t="shared" si="4"/>
        <v>0</v>
      </c>
      <c r="H70" s="36"/>
    </row>
    <row r="71" spans="1:8">
      <c r="A71" s="36"/>
      <c r="B71" s="111" t="s">
        <v>192</v>
      </c>
      <c r="C71" s="104">
        <v>0.5</v>
      </c>
      <c r="D71" s="105">
        <v>0.88889166666666675</v>
      </c>
      <c r="E71" s="106"/>
      <c r="F71" s="106"/>
      <c r="G71" s="107">
        <f t="shared" si="4"/>
        <v>0</v>
      </c>
      <c r="H71" s="36"/>
    </row>
    <row r="72" spans="1:8">
      <c r="A72" s="36"/>
      <c r="B72" s="111" t="s">
        <v>193</v>
      </c>
      <c r="C72" s="104">
        <v>0.83333333333333337</v>
      </c>
      <c r="D72" s="105">
        <v>3.1861000000000002</v>
      </c>
      <c r="E72" s="106"/>
      <c r="F72" s="106"/>
      <c r="G72" s="107">
        <f t="shared" si="4"/>
        <v>0</v>
      </c>
      <c r="H72" s="36"/>
    </row>
    <row r="73" spans="1:8">
      <c r="A73" s="36"/>
      <c r="B73" s="111" t="s">
        <v>194</v>
      </c>
      <c r="C73" s="104">
        <v>0.75</v>
      </c>
      <c r="D73" s="105">
        <v>1.969425</v>
      </c>
      <c r="E73" s="106"/>
      <c r="F73" s="106"/>
      <c r="G73" s="107">
        <f t="shared" si="4"/>
        <v>0</v>
      </c>
      <c r="H73" s="36"/>
    </row>
    <row r="74" spans="1:8">
      <c r="A74" s="36"/>
      <c r="B74" s="111" t="s">
        <v>195</v>
      </c>
      <c r="C74" s="104">
        <v>2</v>
      </c>
      <c r="D74" s="105">
        <v>2.7888833333333332</v>
      </c>
      <c r="E74" s="106"/>
      <c r="F74" s="106"/>
      <c r="G74" s="107">
        <f>+C74*E74+D74*F74</f>
        <v>0</v>
      </c>
      <c r="H74" s="36"/>
    </row>
    <row r="75" spans="1:8">
      <c r="A75" s="36"/>
      <c r="B75" s="111" t="s">
        <v>196</v>
      </c>
      <c r="C75" s="104">
        <v>0.5</v>
      </c>
      <c r="D75" s="105">
        <v>1.9180666666666664</v>
      </c>
      <c r="E75" s="106"/>
      <c r="F75" s="106"/>
      <c r="G75" s="107">
        <f t="shared" si="4"/>
        <v>0</v>
      </c>
      <c r="H75" s="36"/>
    </row>
    <row r="76" spans="1:8">
      <c r="A76" s="36"/>
      <c r="B76" s="111" t="s">
        <v>197</v>
      </c>
      <c r="C76" s="104">
        <v>3.6666666666666665</v>
      </c>
      <c r="D76" s="105">
        <v>9.9985999999999979</v>
      </c>
      <c r="E76" s="106"/>
      <c r="F76" s="106"/>
      <c r="G76" s="107">
        <f t="shared" si="4"/>
        <v>0</v>
      </c>
      <c r="H76" s="36"/>
    </row>
    <row r="77" spans="1:8">
      <c r="A77" s="36"/>
      <c r="B77" s="111" t="s">
        <v>198</v>
      </c>
      <c r="C77" s="104">
        <v>2.6666666666666665</v>
      </c>
      <c r="D77" s="105">
        <v>4.0166666666666666</v>
      </c>
      <c r="E77" s="106"/>
      <c r="F77" s="106"/>
      <c r="G77" s="107">
        <f t="shared" si="4"/>
        <v>0</v>
      </c>
      <c r="H77" s="36"/>
    </row>
    <row r="78" spans="1:8">
      <c r="A78" s="36"/>
      <c r="B78" s="111" t="s">
        <v>199</v>
      </c>
      <c r="C78" s="104">
        <v>5.666666666666667</v>
      </c>
      <c r="D78" s="105">
        <v>21.370850000000001</v>
      </c>
      <c r="E78" s="106"/>
      <c r="F78" s="106"/>
      <c r="G78" s="107">
        <f t="shared" si="4"/>
        <v>0</v>
      </c>
      <c r="H78" s="36"/>
    </row>
    <row r="79" spans="1:8">
      <c r="A79" s="36"/>
      <c r="B79" s="111" t="s">
        <v>200</v>
      </c>
      <c r="C79" s="104">
        <v>0.58333333333333337</v>
      </c>
      <c r="D79" s="105">
        <v>2.5291666666666663</v>
      </c>
      <c r="E79" s="106"/>
      <c r="F79" s="106"/>
      <c r="G79" s="107">
        <f t="shared" si="4"/>
        <v>0</v>
      </c>
      <c r="H79" s="36"/>
    </row>
    <row r="80" spans="1:8">
      <c r="A80" s="36"/>
      <c r="B80" s="111" t="s">
        <v>201</v>
      </c>
      <c r="C80" s="104">
        <v>1.25</v>
      </c>
      <c r="D80" s="105">
        <v>2.9527916666666663</v>
      </c>
      <c r="E80" s="106"/>
      <c r="F80" s="106"/>
      <c r="G80" s="107">
        <f t="shared" si="4"/>
        <v>0</v>
      </c>
      <c r="H80" s="36"/>
    </row>
    <row r="81" spans="1:8">
      <c r="A81" s="36"/>
      <c r="B81" s="111" t="s">
        <v>202</v>
      </c>
      <c r="C81" s="104">
        <v>2.75</v>
      </c>
      <c r="D81" s="105">
        <v>12.127775000000002</v>
      </c>
      <c r="E81" s="106"/>
      <c r="F81" s="106"/>
      <c r="G81" s="107">
        <f t="shared" si="4"/>
        <v>0</v>
      </c>
      <c r="H81" s="36"/>
    </row>
    <row r="82" spans="1:8">
      <c r="A82" s="36"/>
      <c r="B82" s="111" t="s">
        <v>203</v>
      </c>
      <c r="C82" s="104">
        <v>4.583333333333333</v>
      </c>
      <c r="D82" s="105">
        <v>5.8430333333333317</v>
      </c>
      <c r="E82" s="106"/>
      <c r="F82" s="106"/>
      <c r="G82" s="107">
        <f t="shared" si="4"/>
        <v>0</v>
      </c>
      <c r="H82" s="36"/>
    </row>
    <row r="83" spans="1:8">
      <c r="A83" s="36"/>
      <c r="B83" s="111" t="s">
        <v>204</v>
      </c>
      <c r="C83" s="104">
        <v>1</v>
      </c>
      <c r="D83" s="105">
        <v>2.1638916666666668</v>
      </c>
      <c r="E83" s="106"/>
      <c r="F83" s="106"/>
      <c r="G83" s="107">
        <f t="shared" si="4"/>
        <v>0</v>
      </c>
      <c r="H83" s="36"/>
    </row>
    <row r="84" spans="1:8">
      <c r="A84" s="36"/>
      <c r="B84" s="111" t="s">
        <v>205</v>
      </c>
      <c r="C84" s="104">
        <v>1</v>
      </c>
      <c r="D84" s="105">
        <v>1.5277833333333335</v>
      </c>
      <c r="E84" s="106"/>
      <c r="F84" s="106"/>
      <c r="G84" s="107">
        <f t="shared" si="4"/>
        <v>0</v>
      </c>
      <c r="H84" s="36"/>
    </row>
    <row r="85" spans="1:8">
      <c r="A85" s="36"/>
      <c r="B85" s="111" t="s">
        <v>206</v>
      </c>
      <c r="C85" s="104">
        <v>0.75</v>
      </c>
      <c r="D85" s="105">
        <v>1.6319416666666664</v>
      </c>
      <c r="E85" s="106"/>
      <c r="F85" s="106"/>
      <c r="G85" s="107">
        <f t="shared" si="4"/>
        <v>0</v>
      </c>
      <c r="H85" s="36"/>
    </row>
    <row r="86" spans="1:8">
      <c r="A86" s="36"/>
      <c r="B86" s="111" t="s">
        <v>207</v>
      </c>
      <c r="C86" s="104">
        <v>1</v>
      </c>
      <c r="D86" s="105">
        <v>1.1472249999999999</v>
      </c>
      <c r="E86" s="106"/>
      <c r="F86" s="106"/>
      <c r="G86" s="107">
        <f t="shared" si="4"/>
        <v>0</v>
      </c>
      <c r="H86" s="36"/>
    </row>
    <row r="87" spans="1:8">
      <c r="A87" s="36"/>
      <c r="B87" s="111" t="s">
        <v>208</v>
      </c>
      <c r="C87" s="104">
        <v>1</v>
      </c>
      <c r="D87" s="105">
        <v>1.1194416666666667</v>
      </c>
      <c r="E87" s="106"/>
      <c r="F87" s="106"/>
      <c r="G87" s="107">
        <f t="shared" si="4"/>
        <v>0</v>
      </c>
      <c r="H87" s="36"/>
    </row>
    <row r="88" spans="1:8" ht="11.5">
      <c r="A88" s="36"/>
      <c r="B88" s="90" t="s">
        <v>138</v>
      </c>
      <c r="C88" s="109">
        <f>SUM(C34:C87)</f>
        <v>260.33333333333331</v>
      </c>
      <c r="D88" s="110">
        <f>SUM(D34:D87)</f>
        <v>865.577766666667</v>
      </c>
      <c r="E88" s="90"/>
      <c r="F88" s="90"/>
      <c r="G88" s="112">
        <f>SUM(G34:G87)</f>
        <v>0</v>
      </c>
      <c r="H88" s="36"/>
    </row>
    <row r="90" spans="1:8" customFormat="1" ht="16.5">
      <c r="A90" s="41"/>
      <c r="B90" s="8" t="s">
        <v>209</v>
      </c>
      <c r="C90" s="40"/>
      <c r="D90" s="40"/>
      <c r="E90" s="40"/>
      <c r="F90" s="40"/>
      <c r="G90" s="40"/>
    </row>
    <row r="91" spans="1:8" customFormat="1" ht="23">
      <c r="A91" s="41"/>
      <c r="B91" s="79" t="s">
        <v>2</v>
      </c>
      <c r="C91" s="79" t="s">
        <v>3</v>
      </c>
      <c r="D91" s="79" t="s">
        <v>4</v>
      </c>
      <c r="E91" s="79" t="s">
        <v>5</v>
      </c>
      <c r="F91" s="40"/>
      <c r="G91" s="40"/>
    </row>
    <row r="92" spans="1:8" customFormat="1" ht="14.5">
      <c r="A92" s="41"/>
      <c r="B92" s="80" t="s">
        <v>31</v>
      </c>
      <c r="C92" s="89">
        <f>+F17</f>
        <v>0</v>
      </c>
      <c r="D92" s="89">
        <f>+C92*12</f>
        <v>0</v>
      </c>
      <c r="E92" s="89">
        <f>+D92*2</f>
        <v>0</v>
      </c>
      <c r="F92" s="40"/>
      <c r="G92" s="40"/>
    </row>
    <row r="93" spans="1:8" customFormat="1" ht="14.5">
      <c r="A93" s="41"/>
      <c r="B93" s="80" t="s">
        <v>64</v>
      </c>
      <c r="C93" s="89">
        <f>+G30</f>
        <v>0</v>
      </c>
      <c r="D93" s="89">
        <f>+C93*12</f>
        <v>0</v>
      </c>
      <c r="E93" s="89">
        <f>+D93*3</f>
        <v>0</v>
      </c>
      <c r="F93" s="40"/>
      <c r="G93" s="40"/>
    </row>
    <row r="94" spans="1:8" customFormat="1" ht="14.5">
      <c r="A94" s="41"/>
      <c r="B94" s="90" t="s">
        <v>110</v>
      </c>
      <c r="C94" s="86">
        <f>SUM(C92:C93)</f>
        <v>0</v>
      </c>
      <c r="D94" s="86">
        <f>SUM(D92:D93)</f>
        <v>0</v>
      </c>
      <c r="E94" s="86">
        <f>SUM(E92:E93)</f>
        <v>0</v>
      </c>
      <c r="F94" s="40"/>
      <c r="G94" s="40"/>
    </row>
    <row r="95" spans="1:8" customFormat="1" ht="14.5">
      <c r="A95" s="41"/>
      <c r="B95" s="90" t="s">
        <v>111</v>
      </c>
      <c r="C95" s="86">
        <f>C94*1.21</f>
        <v>0</v>
      </c>
      <c r="D95" s="86">
        <f>D94*1.21</f>
        <v>0</v>
      </c>
      <c r="E95" s="86">
        <f>E94*1.21</f>
        <v>0</v>
      </c>
      <c r="F95" s="40"/>
      <c r="G95" s="40"/>
    </row>
    <row r="96" spans="1:8" customFormat="1" ht="14.5"/>
    <row r="97" spans="2:8" ht="14.5">
      <c r="H97"/>
    </row>
    <row r="98" spans="2:8" s="2" customFormat="1" ht="16.5">
      <c r="B98" s="43" t="s">
        <v>210</v>
      </c>
      <c r="C98" s="43"/>
      <c r="D98" s="43"/>
      <c r="E98" s="43"/>
      <c r="F98" s="44"/>
      <c r="G98" s="44"/>
      <c r="H98" s="44"/>
    </row>
    <row r="99" spans="2:8" s="2" customFormat="1">
      <c r="E99" s="3"/>
    </row>
    <row r="100" spans="2:8" s="6" customFormat="1" ht="12.75" customHeight="1">
      <c r="B100" s="8" t="s">
        <v>31</v>
      </c>
      <c r="C100" s="9"/>
    </row>
    <row r="101" spans="2:8" s="2" customFormat="1" ht="34.5">
      <c r="B101" s="159" t="s">
        <v>6</v>
      </c>
      <c r="C101" s="159"/>
      <c r="D101" s="79" t="s">
        <v>33</v>
      </c>
      <c r="E101" s="79" t="s">
        <v>130</v>
      </c>
      <c r="F101" s="79" t="s">
        <v>131</v>
      </c>
    </row>
    <row r="102" spans="2:8" s="2" customFormat="1" ht="12" customHeight="1">
      <c r="B102" s="155" t="s">
        <v>211</v>
      </c>
      <c r="C102" s="155"/>
      <c r="D102" s="104">
        <v>2</v>
      </c>
      <c r="E102" s="97"/>
      <c r="F102" s="98">
        <f>D102*E102</f>
        <v>0</v>
      </c>
    </row>
    <row r="103" spans="2:8" s="2" customFormat="1" ht="12" customHeight="1">
      <c r="B103" s="155" t="s">
        <v>136</v>
      </c>
      <c r="C103" s="155"/>
      <c r="D103" s="104">
        <v>2</v>
      </c>
      <c r="E103" s="97"/>
      <c r="F103" s="98">
        <f>D103*E103</f>
        <v>0</v>
      </c>
    </row>
    <row r="104" spans="2:8" s="2" customFormat="1" ht="12" customHeight="1">
      <c r="B104" s="155" t="s">
        <v>135</v>
      </c>
      <c r="C104" s="155"/>
      <c r="D104" s="104">
        <v>265</v>
      </c>
      <c r="E104" s="97"/>
      <c r="F104" s="98">
        <f>D104*E104</f>
        <v>0</v>
      </c>
    </row>
    <row r="105" spans="2:8" s="2" customFormat="1" ht="11.25" customHeight="1">
      <c r="B105" s="157" t="s">
        <v>138</v>
      </c>
      <c r="C105" s="157"/>
      <c r="D105" s="99"/>
      <c r="E105" s="100"/>
      <c r="F105" s="101">
        <f>SUM(F102:F104)</f>
        <v>0</v>
      </c>
    </row>
    <row r="106" spans="2:8" s="6" customFormat="1" ht="12.75" customHeight="1">
      <c r="B106" s="8"/>
      <c r="C106" s="9"/>
    </row>
    <row r="107" spans="2:8" s="2" customFormat="1" ht="34.5">
      <c r="B107" s="159" t="s">
        <v>212</v>
      </c>
      <c r="C107" s="159"/>
      <c r="D107" s="79" t="s">
        <v>33</v>
      </c>
      <c r="E107" s="79" t="s">
        <v>130</v>
      </c>
      <c r="F107" s="79" t="s">
        <v>131</v>
      </c>
    </row>
    <row r="108" spans="2:8" s="2" customFormat="1" ht="12" customHeight="1">
      <c r="B108" s="155" t="s">
        <v>213</v>
      </c>
      <c r="C108" s="155"/>
      <c r="D108" s="104">
        <v>1</v>
      </c>
      <c r="E108" s="97"/>
      <c r="F108" s="98">
        <f>D108*E108</f>
        <v>0</v>
      </c>
    </row>
    <row r="109" spans="2:8" s="2" customFormat="1" ht="12" customHeight="1">
      <c r="B109" s="155" t="s">
        <v>214</v>
      </c>
      <c r="C109" s="155"/>
      <c r="D109" s="104">
        <v>1</v>
      </c>
      <c r="E109" s="97"/>
      <c r="F109" s="98">
        <f>D109*E109</f>
        <v>0</v>
      </c>
    </row>
    <row r="110" spans="2:8" s="2" customFormat="1" ht="12" customHeight="1">
      <c r="B110" s="155" t="s">
        <v>215</v>
      </c>
      <c r="C110" s="155"/>
      <c r="D110" s="104">
        <v>1</v>
      </c>
      <c r="E110" s="97"/>
      <c r="F110" s="98">
        <f>D110*E110</f>
        <v>0</v>
      </c>
    </row>
    <row r="111" spans="2:8" s="2" customFormat="1" ht="12" customHeight="1">
      <c r="B111" s="155" t="s">
        <v>216</v>
      </c>
      <c r="C111" s="155"/>
      <c r="D111" s="104">
        <v>5</v>
      </c>
      <c r="E111" s="97"/>
      <c r="F111" s="98">
        <f>D111*E111</f>
        <v>0</v>
      </c>
    </row>
    <row r="112" spans="2:8" s="2" customFormat="1" ht="11.25" customHeight="1">
      <c r="B112" s="157" t="s">
        <v>138</v>
      </c>
      <c r="C112" s="157"/>
      <c r="D112" s="99"/>
      <c r="E112" s="100"/>
      <c r="F112" s="101">
        <f>SUM(F108:F111)</f>
        <v>0</v>
      </c>
    </row>
    <row r="113" spans="2:8" s="2" customFormat="1" ht="11.25" customHeight="1">
      <c r="B113"/>
      <c r="C113"/>
      <c r="D113"/>
      <c r="E113"/>
      <c r="F113"/>
    </row>
    <row r="114" spans="2:8" s="2" customFormat="1" ht="11.25" customHeight="1">
      <c r="B114" s="178"/>
      <c r="C114" s="178"/>
      <c r="D114" s="178"/>
      <c r="E114" s="178"/>
    </row>
    <row r="115" spans="2:8" s="2" customFormat="1" ht="11.25" customHeight="1">
      <c r="B115" s="8" t="s">
        <v>64</v>
      </c>
      <c r="C115" s="8"/>
      <c r="D115" s="6"/>
      <c r="G115" s="3"/>
    </row>
    <row r="116" spans="2:8" s="7" customFormat="1" ht="11.5">
      <c r="B116" s="40"/>
      <c r="C116" s="40"/>
      <c r="D116" s="40"/>
      <c r="E116" s="40"/>
      <c r="F116" s="40"/>
      <c r="G116" s="40"/>
    </row>
    <row r="117" spans="2:8" ht="11.5">
      <c r="B117" s="159" t="s">
        <v>139</v>
      </c>
      <c r="C117" s="159" t="s">
        <v>66</v>
      </c>
      <c r="D117" s="159"/>
      <c r="E117" s="159" t="s">
        <v>140</v>
      </c>
      <c r="F117" s="159" t="s">
        <v>68</v>
      </c>
      <c r="G117" s="159" t="s">
        <v>131</v>
      </c>
      <c r="H117" s="7"/>
    </row>
    <row r="118" spans="2:8" ht="23">
      <c r="B118" s="159"/>
      <c r="C118" s="102" t="s">
        <v>69</v>
      </c>
      <c r="D118" s="102" t="s">
        <v>154</v>
      </c>
      <c r="E118" s="159"/>
      <c r="F118" s="159"/>
      <c r="G118" s="159"/>
      <c r="H118" s="7"/>
    </row>
    <row r="119" spans="2:8" ht="11.5">
      <c r="B119" s="103" t="s">
        <v>73</v>
      </c>
      <c r="C119" s="104">
        <v>25505.333333333332</v>
      </c>
      <c r="D119" s="105">
        <v>28403.125300000011</v>
      </c>
      <c r="E119" s="106"/>
      <c r="F119" s="106"/>
      <c r="G119" s="107">
        <f t="shared" ref="G119:G124" si="5">C119*E119+D119*F119</f>
        <v>0</v>
      </c>
      <c r="H119" s="7"/>
    </row>
    <row r="120" spans="2:8">
      <c r="B120" s="103" t="s">
        <v>76</v>
      </c>
      <c r="C120" s="104">
        <v>285.83333333333331</v>
      </c>
      <c r="D120" s="105">
        <v>1129.2249999999999</v>
      </c>
      <c r="E120" s="106"/>
      <c r="F120" s="106"/>
      <c r="G120" s="107">
        <f t="shared" si="5"/>
        <v>0</v>
      </c>
    </row>
    <row r="121" spans="2:8">
      <c r="B121" s="103" t="s">
        <v>217</v>
      </c>
      <c r="C121" s="104">
        <v>16074.666666666666</v>
      </c>
      <c r="D121" s="105">
        <v>48340.070233332975</v>
      </c>
      <c r="E121" s="106"/>
      <c r="F121" s="106"/>
      <c r="G121" s="107">
        <f t="shared" si="5"/>
        <v>0</v>
      </c>
    </row>
    <row r="122" spans="2:8" ht="10.4" customHeight="1">
      <c r="B122" s="103" t="s">
        <v>79</v>
      </c>
      <c r="C122" s="104">
        <v>3</v>
      </c>
      <c r="D122" s="105">
        <v>10.016683333333335</v>
      </c>
      <c r="E122" s="182" t="s">
        <v>146</v>
      </c>
      <c r="F122" s="182"/>
      <c r="G122" s="107">
        <f>+G132</f>
        <v>0</v>
      </c>
    </row>
    <row r="123" spans="2:8">
      <c r="B123" s="91" t="s">
        <v>75</v>
      </c>
      <c r="C123" s="104">
        <v>22890.166666666668</v>
      </c>
      <c r="D123" s="105">
        <v>42083.637983333167</v>
      </c>
      <c r="E123" s="106"/>
      <c r="F123" s="106"/>
      <c r="G123" s="107">
        <f t="shared" si="5"/>
        <v>0</v>
      </c>
    </row>
    <row r="124" spans="2:8">
      <c r="B124" s="103" t="s">
        <v>74</v>
      </c>
      <c r="C124" s="104">
        <v>3009.1666666666665</v>
      </c>
      <c r="D124" s="105">
        <v>5445.7901166666852</v>
      </c>
      <c r="E124" s="106"/>
      <c r="F124" s="106"/>
      <c r="G124" s="107">
        <f t="shared" si="5"/>
        <v>0</v>
      </c>
    </row>
    <row r="125" spans="2:8" s="7" customFormat="1" ht="11.5">
      <c r="B125" s="90" t="s">
        <v>138</v>
      </c>
      <c r="C125" s="109">
        <f>SUM(C119:C124)</f>
        <v>67768.166666666672</v>
      </c>
      <c r="D125" s="110">
        <f>SUM(D119:D124)</f>
        <v>125411.86531666618</v>
      </c>
      <c r="E125" s="101"/>
      <c r="F125" s="101"/>
      <c r="G125" s="101">
        <f>SUM(G119:G124)</f>
        <v>0</v>
      </c>
    </row>
    <row r="126" spans="2:8" s="7" customFormat="1" ht="11.5"/>
    <row r="127" spans="2:8" s="7" customFormat="1" ht="11.5">
      <c r="B127" s="5"/>
      <c r="C127" s="5"/>
      <c r="D127" s="5"/>
      <c r="E127" s="5"/>
      <c r="F127" s="5"/>
      <c r="G127" s="5"/>
    </row>
    <row r="128" spans="2:8" ht="12" customHeight="1">
      <c r="B128" s="159" t="s">
        <v>150</v>
      </c>
      <c r="C128" s="159" t="s">
        <v>151</v>
      </c>
      <c r="D128" s="159"/>
      <c r="E128" s="159" t="s">
        <v>140</v>
      </c>
      <c r="F128" s="159" t="s">
        <v>152</v>
      </c>
      <c r="G128" s="159" t="s">
        <v>131</v>
      </c>
    </row>
    <row r="129" spans="1:8" ht="11.5">
      <c r="B129" s="159"/>
      <c r="C129" s="102" t="s">
        <v>153</v>
      </c>
      <c r="D129" s="102" t="s">
        <v>154</v>
      </c>
      <c r="E129" s="159"/>
      <c r="F129" s="159"/>
      <c r="G129" s="159"/>
    </row>
    <row r="130" spans="1:8">
      <c r="B130" s="111" t="s">
        <v>157</v>
      </c>
      <c r="C130" s="104">
        <v>1</v>
      </c>
      <c r="D130" s="105">
        <v>1.21</v>
      </c>
      <c r="E130" s="106"/>
      <c r="F130" s="106"/>
      <c r="G130" s="107">
        <f>+C130*E130+D130*F130</f>
        <v>0</v>
      </c>
      <c r="H130" s="36"/>
    </row>
    <row r="131" spans="1:8">
      <c r="B131" s="111" t="s">
        <v>176</v>
      </c>
      <c r="C131" s="104">
        <v>2</v>
      </c>
      <c r="D131" s="105">
        <v>8.9700000000000006</v>
      </c>
      <c r="E131" s="106"/>
      <c r="F131" s="106"/>
      <c r="G131" s="107">
        <f>+C131*E131+D131*F131</f>
        <v>0</v>
      </c>
      <c r="H131" s="36"/>
    </row>
    <row r="132" spans="1:8" ht="12.65" customHeight="1">
      <c r="A132" s="36"/>
      <c r="B132" s="90" t="s">
        <v>138</v>
      </c>
      <c r="C132" s="109">
        <f>SUM(C130:C131)</f>
        <v>3</v>
      </c>
      <c r="D132" s="110">
        <f>SUM(D130:D131)</f>
        <v>10.18</v>
      </c>
      <c r="E132" s="90"/>
      <c r="F132" s="90"/>
      <c r="G132" s="112">
        <f>+G130+G131</f>
        <v>0</v>
      </c>
      <c r="H132" s="36"/>
    </row>
    <row r="133" spans="1:8" s="7" customFormat="1" ht="11.5">
      <c r="B133" s="5"/>
      <c r="C133" s="5"/>
      <c r="D133" s="5"/>
      <c r="E133" s="5"/>
      <c r="F133" s="5"/>
      <c r="G133" s="5"/>
    </row>
    <row r="134" spans="1:8" s="7" customFormat="1" ht="16.5">
      <c r="B134" s="8" t="s">
        <v>218</v>
      </c>
      <c r="C134" s="40"/>
      <c r="D134" s="40"/>
      <c r="E134" s="40"/>
      <c r="F134" s="40"/>
      <c r="G134" s="40"/>
    </row>
    <row r="135" spans="1:8" s="7" customFormat="1" ht="23">
      <c r="B135" s="79" t="s">
        <v>2</v>
      </c>
      <c r="C135" s="79" t="s">
        <v>3</v>
      </c>
      <c r="D135" s="79" t="s">
        <v>4</v>
      </c>
      <c r="E135" s="79" t="s">
        <v>5</v>
      </c>
      <c r="F135" s="40"/>
      <c r="G135" s="40"/>
    </row>
    <row r="136" spans="1:8" ht="14.5">
      <c r="B136" s="80" t="s">
        <v>31</v>
      </c>
      <c r="C136" s="89">
        <f>F112+F105</f>
        <v>0</v>
      </c>
      <c r="D136" s="89">
        <f>+C136*12</f>
        <v>0</v>
      </c>
      <c r="E136" s="89">
        <f>+D136*2</f>
        <v>0</v>
      </c>
      <c r="F136" s="40"/>
      <c r="G136" s="40"/>
      <c r="H136"/>
    </row>
    <row r="137" spans="1:8" ht="14.5">
      <c r="B137" s="80" t="s">
        <v>64</v>
      </c>
      <c r="C137" s="89">
        <f>G125</f>
        <v>0</v>
      </c>
      <c r="D137" s="89">
        <f>+C137*12</f>
        <v>0</v>
      </c>
      <c r="E137" s="89">
        <f>+D137*2</f>
        <v>0</v>
      </c>
      <c r="F137" s="40"/>
      <c r="G137" s="40"/>
      <c r="H137"/>
    </row>
    <row r="138" spans="1:8" customFormat="1" ht="14.5">
      <c r="A138" s="41"/>
      <c r="B138" s="90" t="s">
        <v>110</v>
      </c>
      <c r="C138" s="86">
        <f>SUM(C136:C137)</f>
        <v>0</v>
      </c>
      <c r="D138" s="86">
        <f>SUM(D136:D137)</f>
        <v>0</v>
      </c>
      <c r="E138" s="86">
        <f>SUM(E136:E137)</f>
        <v>0</v>
      </c>
      <c r="F138" s="40"/>
      <c r="G138" s="40"/>
      <c r="H138" s="6"/>
    </row>
    <row r="139" spans="1:8" customFormat="1" ht="14.5">
      <c r="A139" s="41"/>
      <c r="B139" s="90" t="s">
        <v>111</v>
      </c>
      <c r="C139" s="86">
        <f>C138*1.21</f>
        <v>0</v>
      </c>
      <c r="D139" s="86">
        <f>D138*1.21</f>
        <v>0</v>
      </c>
      <c r="E139" s="86">
        <f>E138*1.21</f>
        <v>0</v>
      </c>
      <c r="F139" s="40"/>
      <c r="G139" s="40"/>
      <c r="H139" s="2"/>
    </row>
    <row r="140" spans="1:8" customFormat="1" ht="14.5">
      <c r="A140" s="41"/>
      <c r="B140" s="5"/>
      <c r="C140" s="5"/>
      <c r="D140" s="5"/>
      <c r="E140" s="5"/>
      <c r="F140" s="5"/>
      <c r="G140" s="5"/>
      <c r="H140" s="2"/>
    </row>
    <row r="141" spans="1:8" customFormat="1" ht="14.5">
      <c r="A141" s="41"/>
      <c r="B141" s="5"/>
      <c r="C141" s="5"/>
      <c r="D141" s="5"/>
      <c r="E141" s="5"/>
      <c r="F141" s="5"/>
      <c r="G141" s="5"/>
      <c r="H141" s="2"/>
    </row>
    <row r="142" spans="1:8" customFormat="1" ht="16.5">
      <c r="A142" s="41"/>
      <c r="B142" s="43" t="s">
        <v>219</v>
      </c>
      <c r="C142" s="43"/>
      <c r="D142" s="43"/>
      <c r="E142" s="43"/>
      <c r="F142" s="44"/>
      <c r="G142" s="44"/>
      <c r="H142" s="44"/>
    </row>
    <row r="143" spans="1:8" customFormat="1" ht="14.5">
      <c r="A143" s="41"/>
      <c r="B143" s="2"/>
      <c r="C143" s="2"/>
      <c r="D143" s="2"/>
      <c r="E143" s="3"/>
      <c r="F143" s="2"/>
      <c r="G143" s="2"/>
      <c r="H143" s="2"/>
    </row>
    <row r="144" spans="1:8" customFormat="1" ht="18">
      <c r="A144" s="41"/>
      <c r="B144" s="8" t="s">
        <v>31</v>
      </c>
      <c r="C144" s="9"/>
      <c r="D144" s="6"/>
      <c r="E144" s="6"/>
      <c r="F144" s="6"/>
      <c r="G144" s="6"/>
      <c r="H144" s="2"/>
    </row>
    <row r="145" spans="1:8" ht="34.5">
      <c r="B145" s="159" t="s">
        <v>6</v>
      </c>
      <c r="C145" s="159"/>
      <c r="D145" s="79" t="s">
        <v>33</v>
      </c>
      <c r="E145" s="79" t="s">
        <v>130</v>
      </c>
      <c r="F145" s="79" t="s">
        <v>131</v>
      </c>
      <c r="G145" s="2"/>
      <c r="H145" s="2"/>
    </row>
    <row r="146" spans="1:8">
      <c r="B146" s="155" t="s">
        <v>220</v>
      </c>
      <c r="C146" s="155"/>
      <c r="D146" s="104">
        <v>1</v>
      </c>
      <c r="E146" s="97"/>
      <c r="F146" s="98">
        <f>D146*E146</f>
        <v>0</v>
      </c>
      <c r="G146" s="2"/>
      <c r="H146" s="2"/>
    </row>
    <row r="147" spans="1:8">
      <c r="B147" s="155" t="s">
        <v>136</v>
      </c>
      <c r="C147" s="155"/>
      <c r="D147" s="104">
        <v>8</v>
      </c>
      <c r="E147" s="97"/>
      <c r="F147" s="98">
        <f>D147*E147</f>
        <v>0</v>
      </c>
      <c r="G147" s="2"/>
      <c r="H147" s="2"/>
    </row>
    <row r="148" spans="1:8">
      <c r="B148" s="155" t="s">
        <v>221</v>
      </c>
      <c r="C148" s="155"/>
      <c r="D148" s="104">
        <v>56</v>
      </c>
      <c r="E148" s="97"/>
      <c r="F148" s="98">
        <f>D148*E148</f>
        <v>0</v>
      </c>
      <c r="G148" s="2"/>
      <c r="H148" s="2"/>
    </row>
    <row r="149" spans="1:8">
      <c r="B149" s="155" t="s">
        <v>222</v>
      </c>
      <c r="C149" s="155"/>
      <c r="D149" s="104">
        <v>12</v>
      </c>
      <c r="E149" s="97"/>
      <c r="F149" s="98">
        <f>D149*E149</f>
        <v>0</v>
      </c>
      <c r="G149" s="2"/>
      <c r="H149" s="2"/>
    </row>
    <row r="150" spans="1:8" customFormat="1" ht="14.5">
      <c r="A150" s="41"/>
      <c r="B150" s="157" t="s">
        <v>138</v>
      </c>
      <c r="C150" s="157"/>
      <c r="D150" s="99"/>
      <c r="E150" s="100"/>
      <c r="F150" s="101">
        <f>SUM(F146:F149)</f>
        <v>0</v>
      </c>
      <c r="G150" s="2"/>
      <c r="H150" s="2"/>
    </row>
    <row r="151" spans="1:8" ht="18">
      <c r="B151" s="8"/>
      <c r="C151" s="9"/>
      <c r="D151" s="6"/>
      <c r="E151" s="6"/>
      <c r="F151" s="6"/>
      <c r="G151" s="6"/>
      <c r="H151" s="2"/>
    </row>
    <row r="152" spans="1:8" ht="34.5">
      <c r="B152" s="159" t="s">
        <v>212</v>
      </c>
      <c r="C152" s="159"/>
      <c r="D152" s="79" t="s">
        <v>33</v>
      </c>
      <c r="E152" s="79" t="s">
        <v>130</v>
      </c>
      <c r="F152" s="79" t="s">
        <v>131</v>
      </c>
      <c r="G152" s="2"/>
      <c r="H152" s="2"/>
    </row>
    <row r="153" spans="1:8">
      <c r="B153" s="155" t="s">
        <v>223</v>
      </c>
      <c r="C153" s="155"/>
      <c r="D153" s="104">
        <v>1</v>
      </c>
      <c r="E153" s="97"/>
      <c r="F153" s="98">
        <f>D153*E153</f>
        <v>0</v>
      </c>
      <c r="G153" s="2"/>
      <c r="H153" s="2"/>
    </row>
    <row r="154" spans="1:8">
      <c r="B154" s="155" t="s">
        <v>224</v>
      </c>
      <c r="C154" s="155"/>
      <c r="D154" s="104">
        <v>1</v>
      </c>
      <c r="E154" s="97"/>
      <c r="F154" s="98">
        <f>D154*E154</f>
        <v>0</v>
      </c>
      <c r="G154" s="2"/>
      <c r="H154" s="2"/>
    </row>
    <row r="155" spans="1:8" ht="13.5" customHeight="1">
      <c r="B155" s="157" t="s">
        <v>138</v>
      </c>
      <c r="C155" s="157"/>
      <c r="D155" s="99"/>
      <c r="E155" s="100"/>
      <c r="F155" s="101">
        <f>SUM(F153:F154)</f>
        <v>0</v>
      </c>
      <c r="G155" s="2"/>
      <c r="H155" s="2"/>
    </row>
    <row r="156" spans="1:8" customFormat="1" ht="14.5">
      <c r="A156" s="41"/>
      <c r="B156" s="178"/>
      <c r="C156" s="178"/>
      <c r="D156" s="178"/>
      <c r="E156" s="178"/>
      <c r="F156" s="2"/>
      <c r="G156" s="2"/>
      <c r="H156" s="2"/>
    </row>
    <row r="157" spans="1:8" ht="16.5">
      <c r="B157" s="8" t="s">
        <v>64</v>
      </c>
      <c r="C157" s="8"/>
      <c r="D157" s="6"/>
      <c r="E157" s="2"/>
      <c r="F157" s="2"/>
      <c r="G157" s="3"/>
      <c r="H157" s="2"/>
    </row>
    <row r="158" spans="1:8" ht="19.25" customHeight="1">
      <c r="B158" s="159" t="s">
        <v>139</v>
      </c>
      <c r="C158" s="159" t="s">
        <v>66</v>
      </c>
      <c r="D158" s="159"/>
      <c r="E158" s="159" t="s">
        <v>140</v>
      </c>
      <c r="F158" s="159" t="s">
        <v>68</v>
      </c>
      <c r="G158" s="159" t="s">
        <v>131</v>
      </c>
      <c r="H158" s="2"/>
    </row>
    <row r="159" spans="1:8" ht="23">
      <c r="B159" s="159"/>
      <c r="C159" s="102" t="s">
        <v>69</v>
      </c>
      <c r="D159" s="102" t="s">
        <v>154</v>
      </c>
      <c r="E159" s="159"/>
      <c r="F159" s="159"/>
      <c r="G159" s="159"/>
      <c r="H159" s="7"/>
    </row>
    <row r="160" spans="1:8" ht="11.5">
      <c r="B160" s="91" t="s">
        <v>77</v>
      </c>
      <c r="C160" s="104">
        <v>3</v>
      </c>
      <c r="D160" s="105">
        <v>8.6199999999999992</v>
      </c>
      <c r="E160" s="106"/>
      <c r="F160" s="106"/>
      <c r="G160" s="107">
        <f>C160*E160+D160*F160</f>
        <v>0</v>
      </c>
      <c r="H160" s="7"/>
    </row>
    <row r="161" spans="1:8" ht="11.5">
      <c r="B161" s="91" t="s">
        <v>225</v>
      </c>
      <c r="C161" s="104">
        <v>23</v>
      </c>
      <c r="D161" s="105">
        <v>36</v>
      </c>
      <c r="E161" s="106"/>
      <c r="F161" s="106"/>
      <c r="G161" s="107">
        <f>C161*E161+D161*F161</f>
        <v>0</v>
      </c>
      <c r="H161" s="7"/>
    </row>
    <row r="162" spans="1:8">
      <c r="B162" s="91" t="s">
        <v>75</v>
      </c>
      <c r="C162" s="104">
        <v>13</v>
      </c>
      <c r="D162" s="105">
        <v>15.22</v>
      </c>
      <c r="E162" s="106"/>
      <c r="F162" s="106"/>
      <c r="G162" s="107">
        <f>C162*E162+D162*F162</f>
        <v>0</v>
      </c>
    </row>
    <row r="163" spans="1:8">
      <c r="B163" s="91" t="s">
        <v>74</v>
      </c>
      <c r="C163" s="104">
        <v>1</v>
      </c>
      <c r="D163" s="105">
        <v>2.35</v>
      </c>
      <c r="E163" s="106"/>
      <c r="F163" s="106"/>
      <c r="G163" s="107">
        <f>C163*E163+D163*F163</f>
        <v>0</v>
      </c>
      <c r="H163" s="36"/>
    </row>
    <row r="164" spans="1:8" ht="14.5">
      <c r="B164" s="90" t="s">
        <v>138</v>
      </c>
      <c r="C164" s="109">
        <f>SUM(C160:C163)</f>
        <v>40</v>
      </c>
      <c r="D164" s="110">
        <f>SUM(D160:D163)</f>
        <v>62.19</v>
      </c>
      <c r="E164" s="101"/>
      <c r="F164" s="101"/>
      <c r="G164" s="101">
        <f>SUM(G160:G163)</f>
        <v>0</v>
      </c>
      <c r="H164"/>
    </row>
    <row r="165" spans="1:8" ht="14.5">
      <c r="B165" s="35"/>
      <c r="C165" s="45"/>
      <c r="D165" s="45"/>
      <c r="E165"/>
      <c r="F165"/>
      <c r="G165" s="46"/>
      <c r="H165"/>
    </row>
    <row r="166" spans="1:8" ht="16.5">
      <c r="B166" s="8" t="s">
        <v>226</v>
      </c>
      <c r="C166" s="40"/>
      <c r="D166" s="40"/>
      <c r="E166" s="40"/>
      <c r="F166" s="40"/>
      <c r="G166" s="40"/>
      <c r="H166"/>
    </row>
    <row r="167" spans="1:8" ht="23">
      <c r="B167" s="79" t="s">
        <v>2</v>
      </c>
      <c r="C167" s="79" t="s">
        <v>3</v>
      </c>
      <c r="D167" s="79" t="s">
        <v>4</v>
      </c>
      <c r="E167" s="79" t="s">
        <v>5</v>
      </c>
      <c r="F167" s="40"/>
      <c r="G167" s="40"/>
      <c r="H167"/>
    </row>
    <row r="168" spans="1:8" ht="14.5">
      <c r="B168" s="80" t="s">
        <v>31</v>
      </c>
      <c r="C168" s="89">
        <f>+F150+F155</f>
        <v>0</v>
      </c>
      <c r="D168" s="89">
        <f>+C168*12</f>
        <v>0</v>
      </c>
      <c r="E168" s="89">
        <f>+D168*2</f>
        <v>0</v>
      </c>
      <c r="F168" s="40"/>
      <c r="G168" s="40"/>
      <c r="H168"/>
    </row>
    <row r="169" spans="1:8" ht="14.5">
      <c r="B169" s="80" t="s">
        <v>64</v>
      </c>
      <c r="C169" s="89">
        <f>+G164</f>
        <v>0</v>
      </c>
      <c r="D169" s="89">
        <f>+C169*12</f>
        <v>0</v>
      </c>
      <c r="E169" s="89">
        <f>+D169*2</f>
        <v>0</v>
      </c>
      <c r="F169" s="40"/>
      <c r="G169" s="40"/>
      <c r="H169"/>
    </row>
    <row r="170" spans="1:8" ht="14.5">
      <c r="B170" s="90" t="s">
        <v>110</v>
      </c>
      <c r="C170" s="86">
        <f>SUM(C168:C169)</f>
        <v>0</v>
      </c>
      <c r="D170" s="86">
        <f>SUM(D168:D169)</f>
        <v>0</v>
      </c>
      <c r="E170" s="86">
        <f>SUM(E168:E169)</f>
        <v>0</v>
      </c>
      <c r="F170" s="40"/>
      <c r="G170" s="40"/>
      <c r="H170"/>
    </row>
    <row r="171" spans="1:8" ht="14.5">
      <c r="B171" s="90" t="s">
        <v>111</v>
      </c>
      <c r="C171" s="86">
        <f>C170*1.21</f>
        <v>0</v>
      </c>
      <c r="D171" s="86">
        <f>D170*1.21</f>
        <v>0</v>
      </c>
      <c r="E171" s="86">
        <f>E170*1.21</f>
        <v>0</v>
      </c>
      <c r="F171" s="40"/>
      <c r="G171" s="40"/>
      <c r="H171"/>
    </row>
    <row r="172" spans="1:8" ht="14.5">
      <c r="B172"/>
      <c r="C172"/>
      <c r="D172"/>
      <c r="E172"/>
      <c r="F172" s="40"/>
      <c r="G172" s="40"/>
      <c r="H172"/>
    </row>
    <row r="173" spans="1:8" customFormat="1" ht="14.5">
      <c r="A173" s="41"/>
      <c r="B173" s="5"/>
      <c r="C173" s="5"/>
      <c r="D173" s="5"/>
      <c r="E173" s="5"/>
      <c r="F173" s="5"/>
      <c r="G173" s="5"/>
      <c r="H173" s="2"/>
    </row>
    <row r="174" spans="1:8" customFormat="1" ht="16.5">
      <c r="A174" s="41"/>
      <c r="B174" s="43" t="s">
        <v>227</v>
      </c>
      <c r="C174" s="43"/>
      <c r="D174" s="43"/>
      <c r="E174" s="43"/>
      <c r="F174" s="44"/>
      <c r="G174" s="44"/>
      <c r="H174" s="44"/>
    </row>
    <row r="175" spans="1:8" customFormat="1" ht="14.5">
      <c r="A175" s="41"/>
      <c r="B175" s="2"/>
      <c r="C175" s="2"/>
      <c r="D175" s="2"/>
      <c r="E175" s="3"/>
      <c r="F175" s="2"/>
      <c r="G175" s="2"/>
      <c r="H175" s="2"/>
    </row>
    <row r="176" spans="1:8" ht="16.5">
      <c r="B176" s="8" t="s">
        <v>228</v>
      </c>
      <c r="C176" s="40"/>
      <c r="D176" s="40"/>
      <c r="E176" s="40"/>
      <c r="F176" s="40"/>
      <c r="G176" s="40"/>
      <c r="H176"/>
    </row>
    <row r="177" spans="2:8" ht="23">
      <c r="B177" s="79" t="s">
        <v>2</v>
      </c>
      <c r="C177" s="79" t="s">
        <v>3</v>
      </c>
      <c r="D177" s="79" t="s">
        <v>4</v>
      </c>
      <c r="E177" s="79" t="s">
        <v>5</v>
      </c>
      <c r="F177" s="40"/>
      <c r="G177" s="40"/>
    </row>
    <row r="178" spans="2:8" ht="14.5">
      <c r="B178" s="80" t="s">
        <v>31</v>
      </c>
      <c r="C178" s="89">
        <f>+C92+C136+C168</f>
        <v>0</v>
      </c>
      <c r="D178" s="89">
        <f>+C178*12</f>
        <v>0</v>
      </c>
      <c r="E178" s="89">
        <f>+D178*2</f>
        <v>0</v>
      </c>
      <c r="F178" s="40"/>
      <c r="G178" s="40"/>
      <c r="H178"/>
    </row>
    <row r="179" spans="2:8" ht="14.5">
      <c r="B179" s="80" t="s">
        <v>64</v>
      </c>
      <c r="C179" s="89">
        <f>+C93+C137+C169</f>
        <v>0</v>
      </c>
      <c r="D179" s="89">
        <f>+C179*12</f>
        <v>0</v>
      </c>
      <c r="E179" s="89">
        <f>+D179*2</f>
        <v>0</v>
      </c>
      <c r="F179" s="40"/>
      <c r="G179" s="40"/>
      <c r="H179"/>
    </row>
    <row r="180" spans="2:8" ht="14.5">
      <c r="B180" s="90" t="s">
        <v>110</v>
      </c>
      <c r="C180" s="86">
        <f>SUM(C178:C179)</f>
        <v>0</v>
      </c>
      <c r="D180" s="86">
        <f>SUM(D178:D179)</f>
        <v>0</v>
      </c>
      <c r="E180" s="86">
        <f>SUM(E178:E179)</f>
        <v>0</v>
      </c>
      <c r="F180" s="40"/>
      <c r="G180" s="40"/>
      <c r="H180"/>
    </row>
    <row r="181" spans="2:8" ht="14.5">
      <c r="B181" s="90" t="s">
        <v>111</v>
      </c>
      <c r="C181" s="86">
        <f>C180*1.21</f>
        <v>0</v>
      </c>
      <c r="D181" s="86">
        <f>D180*1.21</f>
        <v>0</v>
      </c>
      <c r="E181" s="86">
        <f>E180*1.21</f>
        <v>0</v>
      </c>
      <c r="F181" s="40"/>
      <c r="G181" s="40"/>
      <c r="H181"/>
    </row>
    <row r="182" spans="2:8">
      <c r="B182" s="35"/>
      <c r="C182" s="45"/>
      <c r="D182" s="45"/>
    </row>
    <row r="183" spans="2:8" ht="18">
      <c r="C183" s="9"/>
      <c r="D183" s="37"/>
      <c r="E183" s="37"/>
      <c r="F183" s="38"/>
      <c r="G183" s="38"/>
    </row>
    <row r="184" spans="2:8" ht="16.5">
      <c r="B184" s="8" t="s">
        <v>229</v>
      </c>
      <c r="C184" s="37"/>
      <c r="D184" s="37"/>
      <c r="E184" s="37"/>
      <c r="F184" s="38"/>
      <c r="G184" s="38"/>
    </row>
    <row r="185" spans="2:8" ht="14.5">
      <c r="B185" s="79" t="s">
        <v>230</v>
      </c>
      <c r="C185" s="79" t="s">
        <v>67</v>
      </c>
      <c r="D185" s="79" t="s">
        <v>152</v>
      </c>
      <c r="E185" s="39"/>
      <c r="F185" s="39"/>
      <c r="G185"/>
    </row>
    <row r="186" spans="2:8" ht="14.5">
      <c r="B186" s="113" t="s">
        <v>231</v>
      </c>
      <c r="C186" s="92"/>
      <c r="D186" s="92"/>
      <c r="E186" s="76"/>
      <c r="F186" s="76"/>
      <c r="G186" s="77"/>
      <c r="H186" s="36"/>
    </row>
    <row r="187" spans="2:8" ht="14.5">
      <c r="B187" s="113" t="s">
        <v>232</v>
      </c>
      <c r="C187" s="92"/>
      <c r="D187" s="92"/>
      <c r="E187" s="76"/>
      <c r="F187" s="76"/>
      <c r="G187" s="77"/>
    </row>
    <row r="188" spans="2:8" ht="14.5">
      <c r="B188" s="113" t="s">
        <v>233</v>
      </c>
      <c r="C188" s="92"/>
      <c r="D188" s="92"/>
      <c r="E188" s="76"/>
      <c r="F188" s="76"/>
      <c r="G188" s="77"/>
    </row>
    <row r="189" spans="2:8" ht="14.5">
      <c r="B189" s="113" t="s">
        <v>234</v>
      </c>
      <c r="C189" s="92"/>
      <c r="D189" s="92"/>
      <c r="E189" s="76"/>
      <c r="F189" s="76"/>
      <c r="G189" s="77"/>
    </row>
    <row r="190" spans="2:8">
      <c r="B190" s="177" t="s">
        <v>235</v>
      </c>
      <c r="C190" s="177"/>
      <c r="D190" s="177"/>
      <c r="E190" s="177"/>
      <c r="F190" s="177"/>
      <c r="G190" s="177"/>
    </row>
    <row r="191" spans="2:8">
      <c r="B191" s="177" t="s">
        <v>236</v>
      </c>
      <c r="C191" s="177"/>
      <c r="D191" s="177"/>
      <c r="E191" s="177"/>
      <c r="F191" s="177"/>
      <c r="G191" s="177"/>
    </row>
    <row r="192" spans="2:8" ht="18">
      <c r="C192" s="9"/>
      <c r="D192" s="42"/>
      <c r="E192" s="42"/>
      <c r="F192" s="42"/>
    </row>
  </sheetData>
  <mergeCells count="65">
    <mergeCell ref="F32:F33"/>
    <mergeCell ref="B102:C102"/>
    <mergeCell ref="B103:C103"/>
    <mergeCell ref="B145:C145"/>
    <mergeCell ref="B104:C104"/>
    <mergeCell ref="B105:C105"/>
    <mergeCell ref="B32:B33"/>
    <mergeCell ref="B3:G3"/>
    <mergeCell ref="B152:C152"/>
    <mergeCell ref="F128:F129"/>
    <mergeCell ref="B101:C101"/>
    <mergeCell ref="C158:D158"/>
    <mergeCell ref="E158:E159"/>
    <mergeCell ref="B154:C154"/>
    <mergeCell ref="E122:F122"/>
    <mergeCell ref="B117:B118"/>
    <mergeCell ref="C117:D117"/>
    <mergeCell ref="E117:E118"/>
    <mergeCell ref="F117:F118"/>
    <mergeCell ref="G128:G129"/>
    <mergeCell ref="B14:C14"/>
    <mergeCell ref="E26:F26"/>
    <mergeCell ref="B150:C150"/>
    <mergeCell ref="B149:C149"/>
    <mergeCell ref="E128:E129"/>
    <mergeCell ref="B153:C153"/>
    <mergeCell ref="B128:B129"/>
    <mergeCell ref="C128:D128"/>
    <mergeCell ref="E32:E33"/>
    <mergeCell ref="B111:C111"/>
    <mergeCell ref="C21:D21"/>
    <mergeCell ref="B17:C17"/>
    <mergeCell ref="B148:C148"/>
    <mergeCell ref="B2:G2"/>
    <mergeCell ref="G32:G33"/>
    <mergeCell ref="B11:C11"/>
    <mergeCell ref="B8:C8"/>
    <mergeCell ref="B18:E18"/>
    <mergeCell ref="F21:F22"/>
    <mergeCell ref="G21:G22"/>
    <mergeCell ref="E21:E22"/>
    <mergeCell ref="B12:C12"/>
    <mergeCell ref="B15:C15"/>
    <mergeCell ref="B16:C16"/>
    <mergeCell ref="C32:D32"/>
    <mergeCell ref="B13:C13"/>
    <mergeCell ref="B21:B22"/>
    <mergeCell ref="B10:C10"/>
    <mergeCell ref="B9:C9"/>
    <mergeCell ref="B191:G191"/>
    <mergeCell ref="B107:C107"/>
    <mergeCell ref="B109:C109"/>
    <mergeCell ref="B112:C112"/>
    <mergeCell ref="B114:E114"/>
    <mergeCell ref="B108:C108"/>
    <mergeCell ref="B146:C146"/>
    <mergeCell ref="B147:C147"/>
    <mergeCell ref="B190:G190"/>
    <mergeCell ref="B110:C110"/>
    <mergeCell ref="G117:G118"/>
    <mergeCell ref="F158:F159"/>
    <mergeCell ref="G158:G159"/>
    <mergeCell ref="B155:C155"/>
    <mergeCell ref="B156:E156"/>
    <mergeCell ref="B158:B159"/>
  </mergeCells>
  <pageMargins left="0.70866141732283472" right="0.70866141732283472" top="0.74803149606299213" bottom="0.74803149606299213" header="0.31496062992125984" footer="0.31496062992125984"/>
  <pageSetup paperSize="9" fitToHeight="0" orientation="landscape" r:id="rId1"/>
  <headerFooter>
    <oddHeader>&amp;LHospital Clínic Barcelona&amp;C&amp;A</oddHeader>
  </headerFooter>
  <rowBreaks count="6" manualBreakCount="6">
    <brk id="31" min="1" max="7" man="1"/>
    <brk id="69" min="1" max="7" man="1"/>
    <brk id="96" min="1" max="7" man="1"/>
    <brk id="114" min="1" max="7" man="1"/>
    <brk id="140" min="1" max="7" man="1"/>
    <brk id="165" min="1" max="7" man="1"/>
  </rowBreaks>
  <ignoredErrors>
    <ignoredError sqref="G2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4E38-25D9-40E4-BDB7-B6244300E1BD}">
  <sheetPr>
    <pageSetUpPr fitToPage="1"/>
  </sheetPr>
  <dimension ref="A1:J130"/>
  <sheetViews>
    <sheetView showGridLines="0" zoomScaleNormal="100" zoomScaleSheetLayoutView="70" workbookViewId="0">
      <pane xSplit="1" ySplit="3" topLeftCell="B130" activePane="bottomRight" state="frozen"/>
      <selection pane="topRight" activeCell="B1" sqref="B1"/>
      <selection pane="bottomLeft" activeCell="A4" sqref="A4"/>
      <selection pane="bottomRight" activeCell="I107" sqref="I107"/>
    </sheetView>
  </sheetViews>
  <sheetFormatPr baseColWidth="10" defaultColWidth="11.453125" defaultRowHeight="14.5"/>
  <cols>
    <col min="1" max="1" width="2.453125" style="5" customWidth="1"/>
    <col min="2" max="2" width="27.6328125" customWidth="1"/>
    <col min="3" max="4" width="12.453125" customWidth="1"/>
    <col min="5" max="5" width="13.36328125" customWidth="1"/>
    <col min="6" max="6" width="12.36328125" customWidth="1"/>
    <col min="7" max="7" width="12.453125" customWidth="1"/>
  </cols>
  <sheetData>
    <row r="1" spans="1:8" ht="18">
      <c r="A1" s="4"/>
      <c r="B1" s="55" t="s">
        <v>237</v>
      </c>
      <c r="C1" s="55"/>
      <c r="D1" s="56"/>
      <c r="E1" s="56"/>
      <c r="F1" s="4"/>
      <c r="G1" s="4"/>
    </row>
    <row r="2" spans="1:8" s="1" customFormat="1" ht="19.5" customHeight="1">
      <c r="B2" s="165" t="s">
        <v>27</v>
      </c>
      <c r="C2" s="165"/>
      <c r="D2" s="165"/>
      <c r="E2" s="165"/>
      <c r="F2" s="165"/>
      <c r="G2" s="165"/>
      <c r="H2" s="165"/>
    </row>
    <row r="3" spans="1:8" s="2" customFormat="1" ht="21.65" customHeight="1">
      <c r="B3" s="184" t="s">
        <v>238</v>
      </c>
      <c r="C3" s="184"/>
      <c r="D3" s="184"/>
      <c r="E3" s="184"/>
      <c r="F3" s="184"/>
      <c r="G3" s="184"/>
      <c r="H3" s="184"/>
    </row>
    <row r="4" spans="1:8" ht="6" customHeight="1">
      <c r="A4" s="4"/>
      <c r="B4" s="55"/>
      <c r="C4" s="55"/>
      <c r="D4" s="56"/>
      <c r="E4" s="56"/>
      <c r="F4" s="4"/>
      <c r="G4" s="4"/>
    </row>
    <row r="5" spans="1:8" ht="17.5">
      <c r="A5" s="4"/>
      <c r="B5" s="43" t="s">
        <v>29</v>
      </c>
      <c r="C5" s="43"/>
      <c r="D5" s="43"/>
      <c r="E5" s="43"/>
      <c r="F5" s="43"/>
      <c r="G5" s="43"/>
    </row>
    <row r="6" spans="1:8">
      <c r="A6" s="1"/>
      <c r="B6" s="2"/>
      <c r="C6" s="2"/>
      <c r="D6" s="3"/>
      <c r="E6" s="3"/>
      <c r="F6" s="2"/>
      <c r="G6" s="2"/>
    </row>
    <row r="7" spans="1:8">
      <c r="A7" s="1"/>
      <c r="B7" s="50" t="s">
        <v>30</v>
      </c>
      <c r="C7" s="50"/>
      <c r="D7" s="50"/>
      <c r="E7" s="50"/>
      <c r="F7" s="50"/>
      <c r="G7" s="50"/>
    </row>
    <row r="8" spans="1:8">
      <c r="A8" s="1"/>
      <c r="B8" s="2"/>
      <c r="C8" s="2"/>
      <c r="D8" s="3"/>
      <c r="E8" s="3"/>
      <c r="F8" s="2"/>
      <c r="G8" s="2"/>
    </row>
    <row r="9" spans="1:8" ht="15" customHeight="1">
      <c r="A9" s="2"/>
      <c r="B9" s="159" t="s">
        <v>239</v>
      </c>
      <c r="C9" s="159" t="s">
        <v>66</v>
      </c>
      <c r="D9" s="159"/>
      <c r="E9" s="159" t="s">
        <v>67</v>
      </c>
      <c r="F9" s="159" t="s">
        <v>152</v>
      </c>
      <c r="G9" s="159" t="s">
        <v>3</v>
      </c>
    </row>
    <row r="10" spans="1:8">
      <c r="A10" s="6"/>
      <c r="B10" s="159"/>
      <c r="C10" s="102" t="s">
        <v>153</v>
      </c>
      <c r="D10" s="102" t="s">
        <v>154</v>
      </c>
      <c r="E10" s="159"/>
      <c r="F10" s="159"/>
      <c r="G10" s="159"/>
    </row>
    <row r="11" spans="1:8" s="7" customFormat="1">
      <c r="B11" s="169" t="s">
        <v>71</v>
      </c>
      <c r="C11" s="169"/>
      <c r="D11" s="169"/>
      <c r="E11" s="169"/>
      <c r="F11" s="135"/>
      <c r="G11" s="135"/>
      <c r="H11"/>
    </row>
    <row r="12" spans="1:8" s="7" customFormat="1">
      <c r="B12" s="111" t="s">
        <v>155</v>
      </c>
      <c r="C12" s="136">
        <v>1</v>
      </c>
      <c r="D12" s="137">
        <v>0.7569499999999999</v>
      </c>
      <c r="E12" s="106"/>
      <c r="F12" s="106"/>
      <c r="G12" s="107">
        <f>C12*E12+D12*F12</f>
        <v>0</v>
      </c>
      <c r="H12"/>
    </row>
    <row r="13" spans="1:8" s="7" customFormat="1">
      <c r="B13" s="111" t="s">
        <v>157</v>
      </c>
      <c r="C13" s="136">
        <v>5.416666666666667</v>
      </c>
      <c r="D13" s="137">
        <v>12.054175000000001</v>
      </c>
      <c r="E13" s="106"/>
      <c r="F13" s="106"/>
      <c r="G13" s="107">
        <f>C13*E13+D13*F13</f>
        <v>0</v>
      </c>
      <c r="H13"/>
    </row>
    <row r="14" spans="1:8" s="7" customFormat="1">
      <c r="B14" s="111" t="s">
        <v>176</v>
      </c>
      <c r="C14" s="136">
        <v>1</v>
      </c>
      <c r="D14" s="137">
        <v>1</v>
      </c>
      <c r="E14" s="106"/>
      <c r="F14" s="106"/>
      <c r="G14" s="107">
        <f>C14*E14+D14*F14</f>
        <v>0</v>
      </c>
      <c r="H14"/>
    </row>
    <row r="15" spans="1:8" s="7" customFormat="1">
      <c r="B15" s="111" t="s">
        <v>240</v>
      </c>
      <c r="C15" s="136">
        <v>1</v>
      </c>
      <c r="D15" s="137">
        <v>1</v>
      </c>
      <c r="E15" s="106"/>
      <c r="F15" s="106"/>
      <c r="G15" s="107">
        <f t="shared" ref="G15:G36" si="0">C15*E15+D15*F15</f>
        <v>0</v>
      </c>
      <c r="H15"/>
    </row>
    <row r="16" spans="1:8" s="7" customFormat="1">
      <c r="B16" s="138" t="s">
        <v>55</v>
      </c>
      <c r="C16" s="139">
        <f>SUM(C12:C15)</f>
        <v>8.4166666666666679</v>
      </c>
      <c r="D16" s="140">
        <f>SUM(D12:D15)</f>
        <v>14.811125000000001</v>
      </c>
      <c r="E16" s="141"/>
      <c r="F16" s="141"/>
      <c r="G16" s="142">
        <f>SUM(G12:G15)</f>
        <v>0</v>
      </c>
      <c r="H16"/>
    </row>
    <row r="17" spans="1:8" s="7" customFormat="1">
      <c r="B17" s="169" t="s">
        <v>81</v>
      </c>
      <c r="C17" s="169"/>
      <c r="D17" s="169"/>
      <c r="E17" s="169"/>
      <c r="F17" s="135"/>
      <c r="G17" s="135"/>
      <c r="H17"/>
    </row>
    <row r="18" spans="1:8">
      <c r="A18" s="2"/>
      <c r="B18" s="111" t="s">
        <v>155</v>
      </c>
      <c r="C18" s="136">
        <v>6.75</v>
      </c>
      <c r="D18" s="137">
        <v>35.152808333333333</v>
      </c>
      <c r="E18" s="106"/>
      <c r="F18" s="106"/>
      <c r="G18" s="107">
        <f t="shared" si="0"/>
        <v>0</v>
      </c>
    </row>
    <row r="19" spans="1:8" ht="15" customHeight="1">
      <c r="A19" s="2"/>
      <c r="B19" s="111" t="s">
        <v>157</v>
      </c>
      <c r="C19" s="136">
        <v>15.5</v>
      </c>
      <c r="D19" s="137">
        <v>52.712466666666671</v>
      </c>
      <c r="E19" s="106"/>
      <c r="F19" s="106"/>
      <c r="G19" s="107">
        <f t="shared" si="0"/>
        <v>0</v>
      </c>
    </row>
    <row r="20" spans="1:8">
      <c r="A20" s="2"/>
      <c r="B20" s="111" t="s">
        <v>241</v>
      </c>
      <c r="C20" s="136">
        <v>1.3333333333333333</v>
      </c>
      <c r="D20" s="137">
        <v>4.9722166666666672</v>
      </c>
      <c r="E20" s="106"/>
      <c r="F20" s="106"/>
      <c r="G20" s="107">
        <f t="shared" si="0"/>
        <v>0</v>
      </c>
    </row>
    <row r="21" spans="1:8">
      <c r="A21" s="2"/>
      <c r="B21" s="111" t="s">
        <v>160</v>
      </c>
      <c r="C21" s="136">
        <v>1</v>
      </c>
      <c r="D21" s="137">
        <v>1.7708333333333333</v>
      </c>
      <c r="E21" s="106"/>
      <c r="F21" s="106"/>
      <c r="G21" s="107">
        <f t="shared" si="0"/>
        <v>0</v>
      </c>
    </row>
    <row r="22" spans="1:8">
      <c r="A22" s="2"/>
      <c r="B22" s="111" t="s">
        <v>242</v>
      </c>
      <c r="C22" s="136">
        <v>1</v>
      </c>
      <c r="D22" s="137">
        <v>2.4500083333333333</v>
      </c>
      <c r="E22" s="106"/>
      <c r="F22" s="106"/>
      <c r="G22" s="107">
        <f t="shared" si="0"/>
        <v>0</v>
      </c>
    </row>
    <row r="23" spans="1:8">
      <c r="A23" s="2"/>
      <c r="B23" s="111" t="s">
        <v>243</v>
      </c>
      <c r="C23" s="136">
        <v>1</v>
      </c>
      <c r="D23" s="137">
        <v>4.0263916666666661</v>
      </c>
      <c r="E23" s="106"/>
      <c r="F23" s="106"/>
      <c r="G23" s="107">
        <f t="shared" si="0"/>
        <v>0</v>
      </c>
    </row>
    <row r="24" spans="1:8">
      <c r="A24" s="2"/>
      <c r="B24" s="111" t="s">
        <v>244</v>
      </c>
      <c r="C24" s="136">
        <v>1</v>
      </c>
      <c r="D24" s="137">
        <v>1.0930583333333332</v>
      </c>
      <c r="E24" s="106"/>
      <c r="F24" s="106"/>
      <c r="G24" s="107">
        <f t="shared" si="0"/>
        <v>0</v>
      </c>
    </row>
    <row r="25" spans="1:8">
      <c r="A25" s="2"/>
      <c r="B25" s="111" t="s">
        <v>245</v>
      </c>
      <c r="C25" s="136">
        <v>1</v>
      </c>
      <c r="D25" s="137">
        <v>1.5124916666666668</v>
      </c>
      <c r="E25" s="106"/>
      <c r="F25" s="106"/>
      <c r="G25" s="107">
        <f t="shared" si="0"/>
        <v>0</v>
      </c>
    </row>
    <row r="26" spans="1:8">
      <c r="A26" s="2"/>
      <c r="B26" s="111" t="s">
        <v>176</v>
      </c>
      <c r="C26" s="136">
        <v>6.083333333333333</v>
      </c>
      <c r="D26" s="137">
        <v>17.823608333333333</v>
      </c>
      <c r="E26" s="106"/>
      <c r="F26" s="106"/>
      <c r="G26" s="107">
        <f t="shared" si="0"/>
        <v>0</v>
      </c>
    </row>
    <row r="27" spans="1:8">
      <c r="A27" s="2"/>
      <c r="B27" s="111" t="s">
        <v>246</v>
      </c>
      <c r="C27" s="136">
        <v>0.75</v>
      </c>
      <c r="D27" s="137">
        <v>6.3347166666666661</v>
      </c>
      <c r="E27" s="106"/>
      <c r="F27" s="106"/>
      <c r="G27" s="107">
        <f t="shared" si="0"/>
        <v>0</v>
      </c>
    </row>
    <row r="28" spans="1:8">
      <c r="A28" s="2"/>
      <c r="B28" s="111" t="s">
        <v>181</v>
      </c>
      <c r="C28" s="136">
        <v>3.9166666666666665</v>
      </c>
      <c r="D28" s="137">
        <v>5.5527833333333332</v>
      </c>
      <c r="E28" s="106"/>
      <c r="F28" s="106"/>
      <c r="G28" s="107">
        <f t="shared" si="0"/>
        <v>0</v>
      </c>
    </row>
    <row r="29" spans="1:8">
      <c r="A29" s="2"/>
      <c r="B29" s="111" t="s">
        <v>182</v>
      </c>
      <c r="C29" s="136">
        <v>2.5</v>
      </c>
      <c r="D29" s="137">
        <v>10.179174999999999</v>
      </c>
      <c r="E29" s="106"/>
      <c r="F29" s="106"/>
      <c r="G29" s="107">
        <f t="shared" si="0"/>
        <v>0</v>
      </c>
    </row>
    <row r="30" spans="1:8">
      <c r="A30" s="2"/>
      <c r="B30" s="111" t="s">
        <v>247</v>
      </c>
      <c r="C30" s="136">
        <v>3.0833333333333335</v>
      </c>
      <c r="D30" s="137">
        <v>8.9347333333333356</v>
      </c>
      <c r="E30" s="106"/>
      <c r="F30" s="106"/>
      <c r="G30" s="107">
        <f t="shared" si="0"/>
        <v>0</v>
      </c>
    </row>
    <row r="31" spans="1:8">
      <c r="A31" s="2"/>
      <c r="B31" s="111" t="s">
        <v>190</v>
      </c>
      <c r="C31" s="136">
        <v>2.25</v>
      </c>
      <c r="D31" s="137">
        <v>4.0180416666666661</v>
      </c>
      <c r="E31" s="106"/>
      <c r="F31" s="106"/>
      <c r="G31" s="107">
        <f t="shared" si="0"/>
        <v>0</v>
      </c>
    </row>
    <row r="32" spans="1:8">
      <c r="A32" s="2"/>
      <c r="B32" s="111" t="s">
        <v>196</v>
      </c>
      <c r="C32" s="136">
        <v>1.8333333333333333</v>
      </c>
      <c r="D32" s="137">
        <v>0.66251666666666675</v>
      </c>
      <c r="E32" s="106"/>
      <c r="F32" s="106"/>
      <c r="G32" s="107">
        <f t="shared" si="0"/>
        <v>0</v>
      </c>
    </row>
    <row r="33" spans="1:7">
      <c r="A33" s="2"/>
      <c r="B33" s="111" t="s">
        <v>240</v>
      </c>
      <c r="C33" s="136">
        <v>1</v>
      </c>
      <c r="D33" s="137">
        <v>1.7972249999999999</v>
      </c>
      <c r="E33" s="106"/>
      <c r="F33" s="106"/>
      <c r="G33" s="107">
        <f t="shared" si="0"/>
        <v>0</v>
      </c>
    </row>
    <row r="34" spans="1:7">
      <c r="A34" s="2"/>
      <c r="B34" s="111" t="s">
        <v>198</v>
      </c>
      <c r="C34" s="136">
        <v>1.5</v>
      </c>
      <c r="D34" s="137">
        <v>7.4124833333333333</v>
      </c>
      <c r="E34" s="106"/>
      <c r="F34" s="106"/>
      <c r="G34" s="107">
        <f t="shared" si="0"/>
        <v>0</v>
      </c>
    </row>
    <row r="35" spans="1:7">
      <c r="A35" s="2"/>
      <c r="B35" s="111" t="s">
        <v>248</v>
      </c>
      <c r="C35" s="136">
        <v>1</v>
      </c>
      <c r="D35" s="137">
        <v>2.4499999999999997</v>
      </c>
      <c r="E35" s="106"/>
      <c r="F35" s="106"/>
      <c r="G35" s="107">
        <f t="shared" si="0"/>
        <v>0</v>
      </c>
    </row>
    <row r="36" spans="1:7">
      <c r="A36" s="2"/>
      <c r="B36" s="111" t="s">
        <v>249</v>
      </c>
      <c r="C36" s="136">
        <v>8.4166666666666661</v>
      </c>
      <c r="D36" s="137">
        <v>38.402783333333339</v>
      </c>
      <c r="E36" s="106"/>
      <c r="F36" s="106"/>
      <c r="G36" s="107">
        <f t="shared" si="0"/>
        <v>0</v>
      </c>
    </row>
    <row r="37" spans="1:7">
      <c r="A37" s="2"/>
      <c r="B37" s="138" t="s">
        <v>55</v>
      </c>
      <c r="C37" s="139">
        <f>SUM(C18:C36)</f>
        <v>60.916666666666664</v>
      </c>
      <c r="D37" s="140">
        <f>SUM(D18:D36)</f>
        <v>207.25834166666664</v>
      </c>
      <c r="E37" s="141"/>
      <c r="F37" s="141"/>
      <c r="G37" s="142">
        <f>SUM(G18:G36)</f>
        <v>0</v>
      </c>
    </row>
    <row r="38" spans="1:7" ht="15" customHeight="1">
      <c r="A38" s="2"/>
    </row>
    <row r="39" spans="1:7" ht="15" customHeight="1">
      <c r="A39" s="2"/>
      <c r="B39" s="159" t="s">
        <v>250</v>
      </c>
      <c r="C39" s="79" t="s">
        <v>251</v>
      </c>
      <c r="D39" s="159" t="s">
        <v>140</v>
      </c>
      <c r="E39" s="159" t="s">
        <v>3</v>
      </c>
      <c r="F39" s="1"/>
      <c r="G39" s="1"/>
    </row>
    <row r="40" spans="1:7">
      <c r="A40" s="2"/>
      <c r="B40" s="159"/>
      <c r="C40" s="102" t="s">
        <v>252</v>
      </c>
      <c r="D40" s="159"/>
      <c r="E40" s="159"/>
      <c r="F40" s="1"/>
      <c r="G40" s="1"/>
    </row>
    <row r="41" spans="1:7">
      <c r="A41" s="6"/>
      <c r="B41" s="111" t="s">
        <v>155</v>
      </c>
      <c r="C41" s="136">
        <v>3</v>
      </c>
      <c r="D41" s="106"/>
      <c r="E41" s="107">
        <f>+C41*D41</f>
        <v>0</v>
      </c>
      <c r="F41" s="75"/>
      <c r="G41" s="75"/>
    </row>
    <row r="42" spans="1:7">
      <c r="A42" s="6"/>
      <c r="B42" s="111" t="s">
        <v>253</v>
      </c>
      <c r="C42" s="136">
        <v>1</v>
      </c>
      <c r="D42" s="106"/>
      <c r="E42" s="107">
        <f t="shared" ref="E42:E59" si="1">+C42*D42</f>
        <v>0</v>
      </c>
      <c r="F42" s="75"/>
      <c r="G42" s="75"/>
    </row>
    <row r="43" spans="1:7">
      <c r="A43" s="6"/>
      <c r="B43" s="111" t="s">
        <v>254</v>
      </c>
      <c r="C43" s="136">
        <v>1</v>
      </c>
      <c r="D43" s="106"/>
      <c r="E43" s="107">
        <f t="shared" si="1"/>
        <v>0</v>
      </c>
      <c r="F43" s="75"/>
      <c r="G43" s="75"/>
    </row>
    <row r="44" spans="1:7">
      <c r="A44" s="6"/>
      <c r="B44" s="111" t="s">
        <v>243</v>
      </c>
      <c r="C44" s="136">
        <v>1</v>
      </c>
      <c r="D44" s="106"/>
      <c r="E44" s="107">
        <f t="shared" si="1"/>
        <v>0</v>
      </c>
      <c r="F44" s="75"/>
      <c r="G44" s="75"/>
    </row>
    <row r="45" spans="1:7">
      <c r="A45" s="6"/>
      <c r="B45" s="111" t="s">
        <v>176</v>
      </c>
      <c r="C45" s="136">
        <v>1</v>
      </c>
      <c r="D45" s="106"/>
      <c r="E45" s="107">
        <f t="shared" si="1"/>
        <v>0</v>
      </c>
      <c r="F45" s="75"/>
      <c r="G45" s="75"/>
    </row>
    <row r="46" spans="1:7">
      <c r="A46" s="6"/>
      <c r="B46" s="111" t="s">
        <v>255</v>
      </c>
      <c r="C46" s="136">
        <v>1</v>
      </c>
      <c r="D46" s="106"/>
      <c r="E46" s="107">
        <f t="shared" si="1"/>
        <v>0</v>
      </c>
      <c r="F46" s="75"/>
      <c r="G46" s="75"/>
    </row>
    <row r="47" spans="1:7">
      <c r="A47" s="6"/>
      <c r="B47" s="111" t="s">
        <v>179</v>
      </c>
      <c r="C47" s="136">
        <v>1</v>
      </c>
      <c r="D47" s="106"/>
      <c r="E47" s="107">
        <f t="shared" si="1"/>
        <v>0</v>
      </c>
      <c r="F47" s="75"/>
      <c r="G47" s="75"/>
    </row>
    <row r="48" spans="1:7">
      <c r="A48" s="6"/>
      <c r="B48" s="111" t="s">
        <v>181</v>
      </c>
      <c r="C48" s="136">
        <v>1</v>
      </c>
      <c r="D48" s="106"/>
      <c r="E48" s="107">
        <f t="shared" si="1"/>
        <v>0</v>
      </c>
      <c r="F48" s="75"/>
      <c r="G48" s="75"/>
    </row>
    <row r="49" spans="1:7">
      <c r="A49" s="6"/>
      <c r="B49" s="111" t="s">
        <v>182</v>
      </c>
      <c r="C49" s="136">
        <v>1</v>
      </c>
      <c r="D49" s="106"/>
      <c r="E49" s="107">
        <f t="shared" si="1"/>
        <v>0</v>
      </c>
      <c r="F49" s="75"/>
      <c r="G49" s="75"/>
    </row>
    <row r="50" spans="1:7">
      <c r="A50" s="6"/>
      <c r="B50" s="111" t="s">
        <v>247</v>
      </c>
      <c r="C50" s="136">
        <v>1</v>
      </c>
      <c r="D50" s="106"/>
      <c r="E50" s="107">
        <f t="shared" si="1"/>
        <v>0</v>
      </c>
      <c r="F50" s="75"/>
      <c r="G50" s="75"/>
    </row>
    <row r="51" spans="1:7">
      <c r="A51" s="2"/>
      <c r="B51" s="111" t="s">
        <v>190</v>
      </c>
      <c r="C51" s="136">
        <v>1</v>
      </c>
      <c r="D51" s="106"/>
      <c r="E51" s="107">
        <f t="shared" si="1"/>
        <v>0</v>
      </c>
      <c r="F51" s="75"/>
      <c r="G51" s="75"/>
    </row>
    <row r="52" spans="1:7">
      <c r="A52" s="2"/>
      <c r="B52" s="111" t="s">
        <v>196</v>
      </c>
      <c r="C52" s="136">
        <v>1</v>
      </c>
      <c r="D52" s="106"/>
      <c r="E52" s="107">
        <f t="shared" si="1"/>
        <v>0</v>
      </c>
      <c r="F52" s="75"/>
      <c r="G52" s="75"/>
    </row>
    <row r="53" spans="1:7">
      <c r="A53" s="2"/>
      <c r="B53" s="111" t="s">
        <v>240</v>
      </c>
      <c r="C53" s="136">
        <v>1</v>
      </c>
      <c r="D53" s="106"/>
      <c r="E53" s="107">
        <f t="shared" si="1"/>
        <v>0</v>
      </c>
      <c r="F53" s="75"/>
      <c r="G53" s="75"/>
    </row>
    <row r="54" spans="1:7">
      <c r="A54" s="2"/>
      <c r="B54" s="111" t="s">
        <v>198</v>
      </c>
      <c r="C54" s="136">
        <v>11</v>
      </c>
      <c r="D54" s="106"/>
      <c r="E54" s="107">
        <f t="shared" si="1"/>
        <v>0</v>
      </c>
      <c r="F54" s="75"/>
      <c r="G54" s="75"/>
    </row>
    <row r="55" spans="1:7">
      <c r="A55" s="2"/>
      <c r="B55" s="111" t="s">
        <v>256</v>
      </c>
      <c r="C55" s="136">
        <v>1</v>
      </c>
      <c r="D55" s="106"/>
      <c r="E55" s="107">
        <f t="shared" si="1"/>
        <v>0</v>
      </c>
      <c r="F55" s="75"/>
      <c r="G55" s="75"/>
    </row>
    <row r="56" spans="1:7">
      <c r="A56" s="2"/>
      <c r="B56" s="111" t="s">
        <v>257</v>
      </c>
      <c r="C56" s="136">
        <v>1</v>
      </c>
      <c r="D56" s="106"/>
      <c r="E56" s="107">
        <f t="shared" si="1"/>
        <v>0</v>
      </c>
      <c r="F56" s="75"/>
      <c r="G56" s="75"/>
    </row>
    <row r="57" spans="1:7">
      <c r="A57" s="2"/>
      <c r="B57" s="111" t="s">
        <v>249</v>
      </c>
      <c r="C57" s="136">
        <v>1</v>
      </c>
      <c r="D57" s="106"/>
      <c r="E57" s="107">
        <f t="shared" si="1"/>
        <v>0</v>
      </c>
      <c r="F57" s="75"/>
      <c r="G57" s="75"/>
    </row>
    <row r="58" spans="1:7">
      <c r="A58" s="6"/>
      <c r="B58" s="111" t="s">
        <v>258</v>
      </c>
      <c r="C58" s="136">
        <v>1</v>
      </c>
      <c r="D58" s="106"/>
      <c r="E58" s="107">
        <f t="shared" si="1"/>
        <v>0</v>
      </c>
      <c r="F58" s="75"/>
      <c r="G58" s="75"/>
    </row>
    <row r="59" spans="1:7">
      <c r="A59" s="2"/>
      <c r="B59" s="111" t="s">
        <v>259</v>
      </c>
      <c r="C59" s="136">
        <v>1</v>
      </c>
      <c r="D59" s="106"/>
      <c r="E59" s="107">
        <f t="shared" si="1"/>
        <v>0</v>
      </c>
      <c r="F59" s="75"/>
      <c r="G59" s="75"/>
    </row>
    <row r="60" spans="1:7">
      <c r="A60" s="2"/>
      <c r="B60" s="138" t="s">
        <v>55</v>
      </c>
      <c r="C60" s="139">
        <f>SUM(C41:C59)</f>
        <v>31</v>
      </c>
      <c r="D60" s="141"/>
      <c r="E60" s="142">
        <f>SUM(E41:E59)</f>
        <v>0</v>
      </c>
    </row>
    <row r="62" spans="1:7" s="2" customFormat="1" ht="14">
      <c r="B62" s="50" t="s">
        <v>19</v>
      </c>
      <c r="C62" s="50"/>
      <c r="D62" s="50"/>
      <c r="E62" s="50"/>
      <c r="F62" s="50"/>
      <c r="G62" s="50"/>
    </row>
    <row r="64" spans="1:7" ht="15" customHeight="1">
      <c r="A64" s="2"/>
      <c r="B64" s="159" t="s">
        <v>239</v>
      </c>
      <c r="C64" s="159" t="s">
        <v>66</v>
      </c>
      <c r="D64" s="159"/>
      <c r="E64" s="159" t="s">
        <v>67</v>
      </c>
      <c r="F64" s="159" t="s">
        <v>152</v>
      </c>
      <c r="G64" s="159" t="s">
        <v>3</v>
      </c>
    </row>
    <row r="65" spans="1:7">
      <c r="A65" s="6"/>
      <c r="B65" s="159"/>
      <c r="C65" s="102" t="s">
        <v>153</v>
      </c>
      <c r="D65" s="102" t="s">
        <v>154</v>
      </c>
      <c r="E65" s="159"/>
      <c r="F65" s="159"/>
      <c r="G65" s="159"/>
    </row>
    <row r="66" spans="1:7">
      <c r="A66" s="2"/>
      <c r="B66" s="111" t="s">
        <v>155</v>
      </c>
      <c r="C66" s="136">
        <v>0.91666666666666663</v>
      </c>
      <c r="D66" s="137">
        <v>3.5305500000000003</v>
      </c>
      <c r="E66" s="106"/>
      <c r="F66" s="106"/>
      <c r="G66" s="107">
        <f>C66*E66+D66*F66</f>
        <v>0</v>
      </c>
    </row>
    <row r="67" spans="1:7">
      <c r="A67" s="2"/>
      <c r="B67" s="111" t="s">
        <v>176</v>
      </c>
      <c r="C67" s="136">
        <v>1.1666666666666667</v>
      </c>
      <c r="D67" s="137">
        <v>1.808341666666667</v>
      </c>
      <c r="E67" s="106"/>
      <c r="F67" s="106"/>
      <c r="G67" s="107">
        <f t="shared" ref="G67:G72" si="2">C67*E67+D67*F67</f>
        <v>0</v>
      </c>
    </row>
    <row r="68" spans="1:7">
      <c r="A68" s="2"/>
      <c r="B68" s="111" t="s">
        <v>182</v>
      </c>
      <c r="C68" s="136">
        <v>1</v>
      </c>
      <c r="D68" s="137">
        <v>3.8208333333333333</v>
      </c>
      <c r="E68" s="106"/>
      <c r="F68" s="106"/>
      <c r="G68" s="107">
        <f t="shared" si="2"/>
        <v>0</v>
      </c>
    </row>
    <row r="69" spans="1:7">
      <c r="A69" s="2"/>
      <c r="B69" s="111" t="s">
        <v>247</v>
      </c>
      <c r="C69" s="136">
        <v>1</v>
      </c>
      <c r="D69" s="137">
        <v>2.9722333333333335</v>
      </c>
      <c r="E69" s="106"/>
      <c r="F69" s="106"/>
      <c r="G69" s="107">
        <f t="shared" si="2"/>
        <v>0</v>
      </c>
    </row>
    <row r="70" spans="1:7">
      <c r="A70" s="2"/>
      <c r="B70" s="111" t="s">
        <v>190</v>
      </c>
      <c r="C70" s="136">
        <v>0.58333333333333337</v>
      </c>
      <c r="D70" s="137">
        <v>1.0138833333333332</v>
      </c>
      <c r="E70" s="106"/>
      <c r="F70" s="106"/>
      <c r="G70" s="107">
        <f t="shared" si="2"/>
        <v>0</v>
      </c>
    </row>
    <row r="71" spans="1:7">
      <c r="A71" s="2"/>
      <c r="B71" s="111" t="s">
        <v>198</v>
      </c>
      <c r="C71" s="136">
        <v>0.58333333333333337</v>
      </c>
      <c r="D71" s="137">
        <v>1.4055500000000001</v>
      </c>
      <c r="E71" s="106"/>
      <c r="F71" s="106"/>
      <c r="G71" s="107">
        <f t="shared" si="2"/>
        <v>0</v>
      </c>
    </row>
    <row r="72" spans="1:7">
      <c r="A72" s="2"/>
      <c r="B72" s="111" t="s">
        <v>257</v>
      </c>
      <c r="C72" s="136">
        <v>1</v>
      </c>
      <c r="D72" s="137">
        <v>1.3736166666666669</v>
      </c>
      <c r="E72" s="106"/>
      <c r="F72" s="106"/>
      <c r="G72" s="107">
        <f t="shared" si="2"/>
        <v>0</v>
      </c>
    </row>
    <row r="73" spans="1:7">
      <c r="A73" s="6"/>
      <c r="B73" s="138" t="s">
        <v>55</v>
      </c>
      <c r="C73" s="139">
        <f>SUM(C66:C72)</f>
        <v>6.25</v>
      </c>
      <c r="D73" s="140">
        <f>SUM(D66:D72)</f>
        <v>15.925008333333333</v>
      </c>
      <c r="E73" s="141"/>
      <c r="F73" s="141"/>
      <c r="G73" s="142">
        <f>SUM(G66:G72)</f>
        <v>0</v>
      </c>
    </row>
    <row r="75" spans="1:7" ht="15" customHeight="1">
      <c r="A75" s="2"/>
      <c r="B75" s="159" t="s">
        <v>250</v>
      </c>
      <c r="C75" s="79" t="s">
        <v>251</v>
      </c>
      <c r="D75" s="159" t="s">
        <v>140</v>
      </c>
      <c r="E75" s="159" t="s">
        <v>3</v>
      </c>
      <c r="F75" s="1"/>
      <c r="G75" s="1"/>
    </row>
    <row r="76" spans="1:7">
      <c r="A76" s="2"/>
      <c r="B76" s="159"/>
      <c r="C76" s="102" t="s">
        <v>252</v>
      </c>
      <c r="D76" s="159"/>
      <c r="E76" s="159"/>
      <c r="F76" s="1"/>
      <c r="G76" s="1"/>
    </row>
    <row r="77" spans="1:7">
      <c r="A77" s="2"/>
      <c r="B77" s="111" t="s">
        <v>182</v>
      </c>
      <c r="C77" s="136">
        <v>1</v>
      </c>
      <c r="D77" s="106"/>
      <c r="E77" s="107">
        <f>+C77*D77</f>
        <v>0</v>
      </c>
      <c r="F77" s="75"/>
      <c r="G77" s="75"/>
    </row>
    <row r="78" spans="1:7">
      <c r="A78" s="2"/>
      <c r="B78" s="111" t="s">
        <v>247</v>
      </c>
      <c r="C78" s="136">
        <v>1</v>
      </c>
      <c r="D78" s="106"/>
      <c r="E78" s="107">
        <f t="shared" ref="E78:E79" si="3">+C78*D78</f>
        <v>0</v>
      </c>
      <c r="F78" s="75"/>
      <c r="G78" s="75"/>
    </row>
    <row r="79" spans="1:7">
      <c r="A79" s="2"/>
      <c r="B79" s="111" t="s">
        <v>198</v>
      </c>
      <c r="C79" s="136">
        <v>2</v>
      </c>
      <c r="D79" s="106"/>
      <c r="E79" s="107">
        <f t="shared" si="3"/>
        <v>0</v>
      </c>
      <c r="F79" s="75"/>
      <c r="G79" s="75"/>
    </row>
    <row r="80" spans="1:7">
      <c r="A80" s="7"/>
      <c r="B80" s="138" t="s">
        <v>55</v>
      </c>
      <c r="C80" s="139">
        <f>SUM(C77:C79)</f>
        <v>4</v>
      </c>
      <c r="D80" s="141"/>
      <c r="E80" s="142">
        <f>SUM(E77:E79)</f>
        <v>0</v>
      </c>
    </row>
    <row r="81" spans="1:10">
      <c r="A81" s="7"/>
      <c r="B81" s="57"/>
      <c r="C81" s="57"/>
      <c r="D81" s="58"/>
      <c r="E81" s="58"/>
      <c r="F81" s="59"/>
    </row>
    <row r="82" spans="1:10" s="2" customFormat="1" ht="14">
      <c r="B82" s="50" t="s">
        <v>22</v>
      </c>
      <c r="C82" s="50"/>
      <c r="D82" s="50"/>
      <c r="E82" s="50"/>
      <c r="F82" s="50"/>
      <c r="G82" s="50"/>
    </row>
    <row r="84" spans="1:10" ht="15" customHeight="1">
      <c r="A84" s="2"/>
      <c r="B84" s="159" t="s">
        <v>239</v>
      </c>
      <c r="C84" s="159" t="s">
        <v>66</v>
      </c>
      <c r="D84" s="159"/>
      <c r="E84" s="159" t="s">
        <v>67</v>
      </c>
      <c r="F84" s="159" t="s">
        <v>152</v>
      </c>
      <c r="G84" s="159" t="s">
        <v>3</v>
      </c>
    </row>
    <row r="85" spans="1:10" ht="21.75" customHeight="1">
      <c r="A85" s="6"/>
      <c r="B85" s="159"/>
      <c r="C85" s="102" t="s">
        <v>153</v>
      </c>
      <c r="D85" s="102" t="s">
        <v>154</v>
      </c>
      <c r="E85" s="159"/>
      <c r="F85" s="159"/>
      <c r="G85" s="159"/>
    </row>
    <row r="86" spans="1:10">
      <c r="A86" s="2"/>
      <c r="B86" s="111" t="s">
        <v>247</v>
      </c>
      <c r="C86" s="136">
        <v>1</v>
      </c>
      <c r="D86" s="137">
        <v>1.1430499999999999</v>
      </c>
      <c r="E86" s="106"/>
      <c r="F86" s="106"/>
      <c r="G86" s="107">
        <f t="shared" ref="G86:G87" si="4">C86*E86+D86*F86</f>
        <v>0</v>
      </c>
      <c r="J86" s="60"/>
    </row>
    <row r="87" spans="1:10">
      <c r="A87" s="2"/>
      <c r="B87" s="111" t="s">
        <v>198</v>
      </c>
      <c r="C87" s="136">
        <v>1</v>
      </c>
      <c r="D87" s="137">
        <v>2.0625000000000004</v>
      </c>
      <c r="E87" s="106"/>
      <c r="F87" s="106"/>
      <c r="G87" s="107">
        <f t="shared" si="4"/>
        <v>0</v>
      </c>
      <c r="J87" s="60"/>
    </row>
    <row r="88" spans="1:10">
      <c r="A88" s="2"/>
      <c r="B88" s="138" t="s">
        <v>55</v>
      </c>
      <c r="C88" s="139">
        <f>SUM(C86:C87)</f>
        <v>2</v>
      </c>
      <c r="D88" s="140">
        <f>SUM(D86:D87)</f>
        <v>3.2055500000000006</v>
      </c>
      <c r="E88" s="141"/>
      <c r="F88" s="141"/>
      <c r="G88" s="142">
        <f>SUM(G86:G87)</f>
        <v>0</v>
      </c>
    </row>
    <row r="90" spans="1:10" ht="15" customHeight="1">
      <c r="A90" s="2"/>
      <c r="B90" s="159" t="s">
        <v>250</v>
      </c>
      <c r="C90" s="79" t="s">
        <v>251</v>
      </c>
      <c r="D90" s="159" t="s">
        <v>140</v>
      </c>
      <c r="E90" s="159" t="s">
        <v>3</v>
      </c>
      <c r="F90" s="1"/>
      <c r="G90" s="1"/>
    </row>
    <row r="91" spans="1:10">
      <c r="A91" s="2"/>
      <c r="B91" s="159"/>
      <c r="C91" s="102" t="s">
        <v>252</v>
      </c>
      <c r="D91" s="159"/>
      <c r="E91" s="159"/>
      <c r="F91" s="1"/>
      <c r="G91" s="1"/>
    </row>
    <row r="92" spans="1:10" s="62" customFormat="1">
      <c r="A92" s="49"/>
      <c r="B92" s="111" t="s">
        <v>260</v>
      </c>
      <c r="C92" s="136">
        <v>1</v>
      </c>
      <c r="D92" s="106"/>
      <c r="E92" s="107">
        <f>+C92*D92</f>
        <v>0</v>
      </c>
      <c r="F92" s="61"/>
      <c r="G92" s="61"/>
    </row>
    <row r="93" spans="1:10">
      <c r="A93" s="2"/>
      <c r="B93" s="138" t="s">
        <v>55</v>
      </c>
      <c r="C93" s="139">
        <f>+C92</f>
        <v>1</v>
      </c>
      <c r="D93" s="141"/>
      <c r="E93" s="142">
        <f>+E92</f>
        <v>0</v>
      </c>
      <c r="F93" s="75"/>
      <c r="G93" s="75"/>
    </row>
    <row r="96" spans="1:10" ht="16.5">
      <c r="B96" s="43" t="s">
        <v>262</v>
      </c>
      <c r="C96" s="43"/>
      <c r="D96" s="43"/>
      <c r="E96" s="43"/>
      <c r="F96" s="43"/>
      <c r="G96" s="43"/>
    </row>
    <row r="98" spans="1:8">
      <c r="A98" s="2"/>
      <c r="B98" s="50" t="s">
        <v>113</v>
      </c>
      <c r="C98" s="50"/>
      <c r="D98" s="50"/>
      <c r="E98" s="50"/>
      <c r="F98" s="50"/>
      <c r="G98" s="50"/>
    </row>
    <row r="99" spans="1:8">
      <c r="A99" s="2"/>
      <c r="B99" s="2"/>
      <c r="C99" s="2"/>
      <c r="D99" s="3"/>
      <c r="E99" s="3"/>
      <c r="F99" s="2"/>
      <c r="G99" s="2"/>
    </row>
    <row r="100" spans="1:8" ht="14.75" customHeight="1">
      <c r="A100" s="7"/>
      <c r="B100" s="159" t="s">
        <v>239</v>
      </c>
      <c r="C100" s="159" t="s">
        <v>66</v>
      </c>
      <c r="D100" s="159"/>
      <c r="E100" s="159" t="s">
        <v>67</v>
      </c>
      <c r="F100" s="159" t="s">
        <v>152</v>
      </c>
      <c r="G100" s="159" t="s">
        <v>3</v>
      </c>
    </row>
    <row r="101" spans="1:8">
      <c r="A101" s="7"/>
      <c r="B101" s="159"/>
      <c r="C101" s="102" t="s">
        <v>153</v>
      </c>
      <c r="D101" s="102" t="s">
        <v>154</v>
      </c>
      <c r="E101" s="159"/>
      <c r="F101" s="159"/>
      <c r="G101" s="159"/>
    </row>
    <row r="102" spans="1:8" s="7" customFormat="1">
      <c r="B102" s="169" t="s">
        <v>81</v>
      </c>
      <c r="C102" s="169"/>
      <c r="D102" s="169"/>
      <c r="E102" s="169"/>
      <c r="F102" s="135"/>
      <c r="G102" s="135"/>
      <c r="H102"/>
    </row>
    <row r="103" spans="1:8">
      <c r="B103" s="121" t="s">
        <v>263</v>
      </c>
      <c r="C103" s="114">
        <v>1</v>
      </c>
      <c r="D103" s="122">
        <v>0.92500000000000004</v>
      </c>
      <c r="E103" s="106"/>
      <c r="F103" s="106"/>
      <c r="G103" s="107">
        <f>C103*E103+D103*F103</f>
        <v>0</v>
      </c>
    </row>
    <row r="104" spans="1:8">
      <c r="B104" s="121" t="s">
        <v>182</v>
      </c>
      <c r="C104" s="114">
        <v>1</v>
      </c>
      <c r="D104" s="122">
        <v>1.8440000000000001</v>
      </c>
      <c r="E104" s="106"/>
      <c r="F104" s="106"/>
      <c r="G104" s="107">
        <f t="shared" ref="G104" si="5">C104*E104+D104*F104</f>
        <v>0</v>
      </c>
    </row>
    <row r="105" spans="1:8">
      <c r="B105" s="138" t="s">
        <v>55</v>
      </c>
      <c r="C105" s="139">
        <f>SUM(C103:C104)</f>
        <v>2</v>
      </c>
      <c r="D105" s="140">
        <f>SUM(D103:D104)</f>
        <v>2.7690000000000001</v>
      </c>
      <c r="E105" s="141"/>
      <c r="F105" s="141"/>
      <c r="G105" s="142">
        <f>SUM(G103:G104)</f>
        <v>0</v>
      </c>
    </row>
    <row r="107" spans="1:8">
      <c r="B107" s="159" t="s">
        <v>250</v>
      </c>
      <c r="C107" s="79" t="s">
        <v>251</v>
      </c>
      <c r="D107" s="159" t="s">
        <v>140</v>
      </c>
      <c r="E107" s="159" t="s">
        <v>3</v>
      </c>
      <c r="F107" s="1"/>
      <c r="G107" s="1"/>
    </row>
    <row r="108" spans="1:8">
      <c r="B108" s="159"/>
      <c r="C108" s="102" t="s">
        <v>252</v>
      </c>
      <c r="D108" s="159"/>
      <c r="E108" s="159"/>
      <c r="F108" s="1"/>
      <c r="G108" s="1"/>
    </row>
    <row r="109" spans="1:8">
      <c r="B109" s="103" t="s">
        <v>264</v>
      </c>
      <c r="C109" s="114">
        <v>1.333</v>
      </c>
      <c r="D109" s="143"/>
      <c r="E109" s="107">
        <f>+C109*D109</f>
        <v>0</v>
      </c>
      <c r="F109" s="75"/>
      <c r="G109" s="75"/>
    </row>
    <row r="110" spans="1:8">
      <c r="B110" s="103" t="s">
        <v>182</v>
      </c>
      <c r="C110" s="114">
        <v>0.66669999999999996</v>
      </c>
      <c r="D110" s="143"/>
      <c r="E110" s="107">
        <f t="shared" ref="E110:E111" si="6">+C110*D110</f>
        <v>0</v>
      </c>
      <c r="F110" s="75"/>
      <c r="G110" s="75"/>
    </row>
    <row r="111" spans="1:8">
      <c r="B111" s="103" t="s">
        <v>198</v>
      </c>
      <c r="C111" s="114">
        <v>3.1666599999999998</v>
      </c>
      <c r="D111" s="143"/>
      <c r="E111" s="107">
        <f t="shared" si="6"/>
        <v>0</v>
      </c>
      <c r="F111" s="75"/>
      <c r="G111" s="75"/>
    </row>
    <row r="112" spans="1:8">
      <c r="B112" s="138" t="s">
        <v>55</v>
      </c>
      <c r="C112" s="139">
        <f>SUM(C109:C111)</f>
        <v>5.1663599999999992</v>
      </c>
      <c r="D112" s="141"/>
      <c r="E112" s="142">
        <f>SUM(E109:E111)</f>
        <v>0</v>
      </c>
    </row>
    <row r="114" spans="1:7">
      <c r="A114" s="7"/>
    </row>
    <row r="115" spans="1:7">
      <c r="A115" s="7"/>
      <c r="B115" s="50" t="s">
        <v>126</v>
      </c>
      <c r="C115" s="50"/>
      <c r="D115" s="50"/>
      <c r="E115" s="50"/>
      <c r="F115" s="50"/>
      <c r="G115" s="50"/>
    </row>
    <row r="116" spans="1:7">
      <c r="B116" s="2"/>
      <c r="C116" s="2"/>
      <c r="D116" s="3"/>
      <c r="E116" s="3"/>
      <c r="F116" s="2"/>
      <c r="G116" s="2"/>
    </row>
    <row r="117" spans="1:7" ht="14.75" customHeight="1">
      <c r="B117" s="159" t="s">
        <v>239</v>
      </c>
      <c r="C117" s="159" t="s">
        <v>66</v>
      </c>
      <c r="D117" s="159"/>
      <c r="E117" s="159" t="s">
        <v>67</v>
      </c>
      <c r="F117" s="159" t="s">
        <v>152</v>
      </c>
      <c r="G117" s="159" t="s">
        <v>3</v>
      </c>
    </row>
    <row r="118" spans="1:7">
      <c r="B118" s="159"/>
      <c r="C118" s="102" t="s">
        <v>153</v>
      </c>
      <c r="D118" s="102" t="s">
        <v>154</v>
      </c>
      <c r="E118" s="159"/>
      <c r="F118" s="159"/>
      <c r="G118" s="159"/>
    </row>
    <row r="119" spans="1:7">
      <c r="B119" s="121" t="s">
        <v>172</v>
      </c>
      <c r="C119" s="114">
        <v>1</v>
      </c>
      <c r="D119" s="122">
        <v>0.56699999999999995</v>
      </c>
      <c r="E119" s="106"/>
      <c r="F119" s="106"/>
      <c r="G119" s="107">
        <f t="shared" ref="G119" si="7">C119*E119+D119*F119</f>
        <v>0</v>
      </c>
    </row>
    <row r="120" spans="1:7">
      <c r="B120" s="138" t="s">
        <v>55</v>
      </c>
      <c r="C120" s="139">
        <f>SUM(C119:C119)</f>
        <v>1</v>
      </c>
      <c r="D120" s="140">
        <f>SUM(D119:D119)</f>
        <v>0.56699999999999995</v>
      </c>
      <c r="E120" s="144"/>
      <c r="F120" s="144"/>
      <c r="G120" s="145">
        <f>SUM(G119:G119)</f>
        <v>0</v>
      </c>
    </row>
    <row r="122" spans="1:7" ht="16.5">
      <c r="B122" s="8" t="s">
        <v>229</v>
      </c>
    </row>
    <row r="124" spans="1:7" ht="23">
      <c r="A124" s="2"/>
      <c r="B124" s="79" t="s">
        <v>230</v>
      </c>
      <c r="C124" s="79" t="s">
        <v>67</v>
      </c>
      <c r="D124" s="79" t="s">
        <v>152</v>
      </c>
    </row>
    <row r="125" spans="1:7">
      <c r="A125" s="2"/>
      <c r="B125" s="146" t="s">
        <v>231</v>
      </c>
      <c r="C125" s="92"/>
      <c r="D125" s="92"/>
    </row>
    <row r="126" spans="1:7" ht="20">
      <c r="A126" s="2"/>
      <c r="B126" s="146" t="s">
        <v>232</v>
      </c>
      <c r="C126" s="92"/>
      <c r="D126" s="92"/>
    </row>
    <row r="127" spans="1:7">
      <c r="A127" s="2"/>
      <c r="B127" s="146" t="s">
        <v>233</v>
      </c>
      <c r="C127" s="92"/>
      <c r="D127" s="92"/>
    </row>
    <row r="128" spans="1:7">
      <c r="A128" s="2"/>
      <c r="B128" s="146" t="s">
        <v>234</v>
      </c>
      <c r="C128" s="92"/>
      <c r="D128" s="92"/>
    </row>
    <row r="130" spans="1:7" ht="108" customHeight="1">
      <c r="A130" s="7"/>
      <c r="B130" s="183" t="s">
        <v>265</v>
      </c>
      <c r="C130" s="183"/>
      <c r="D130" s="183"/>
      <c r="E130" s="183"/>
      <c r="F130" s="183"/>
      <c r="G130" s="183"/>
    </row>
  </sheetData>
  <mergeCells count="43">
    <mergeCell ref="B11:E11"/>
    <mergeCell ref="B90:B91"/>
    <mergeCell ref="B3:H3"/>
    <mergeCell ref="B2:H2"/>
    <mergeCell ref="B64:B65"/>
    <mergeCell ref="C64:D64"/>
    <mergeCell ref="E64:E65"/>
    <mergeCell ref="F64:F65"/>
    <mergeCell ref="G64:G65"/>
    <mergeCell ref="F9:F10"/>
    <mergeCell ref="G9:G10"/>
    <mergeCell ref="B39:B40"/>
    <mergeCell ref="D39:D40"/>
    <mergeCell ref="E39:E40"/>
    <mergeCell ref="B9:B10"/>
    <mergeCell ref="C9:D9"/>
    <mergeCell ref="E9:E10"/>
    <mergeCell ref="B17:E17"/>
    <mergeCell ref="B130:G130"/>
    <mergeCell ref="F84:F85"/>
    <mergeCell ref="G84:G85"/>
    <mergeCell ref="G100:G101"/>
    <mergeCell ref="B107:B108"/>
    <mergeCell ref="D107:D108"/>
    <mergeCell ref="E107:E108"/>
    <mergeCell ref="D90:D91"/>
    <mergeCell ref="B75:B76"/>
    <mergeCell ref="D75:D76"/>
    <mergeCell ref="E75:E76"/>
    <mergeCell ref="E90:E91"/>
    <mergeCell ref="B84:B85"/>
    <mergeCell ref="C84:D84"/>
    <mergeCell ref="E84:E85"/>
    <mergeCell ref="G117:G118"/>
    <mergeCell ref="B100:B101"/>
    <mergeCell ref="C100:D100"/>
    <mergeCell ref="E100:E101"/>
    <mergeCell ref="F100:F101"/>
    <mergeCell ref="B117:B118"/>
    <mergeCell ref="C117:D117"/>
    <mergeCell ref="E117:E118"/>
    <mergeCell ref="F117:F118"/>
    <mergeCell ref="B102:E102"/>
  </mergeCells>
  <pageMargins left="0.70866141732283472" right="0.70866141732283472" top="0.74803149606299213" bottom="0.74803149606299213" header="0.31496062992125984" footer="0.31496062992125984"/>
  <pageSetup paperSize="9" scale="85" fitToHeight="0" orientation="portrait" r:id="rId1"/>
  <headerFooter>
    <oddHeader>&amp;LHospital Clínic Barcelona&amp;C&amp;A</oddHeader>
  </headerFooter>
  <rowBreaks count="3" manualBreakCount="3">
    <brk id="38" min="1" max="7" man="1"/>
    <brk id="81" min="1" max="7" man="1"/>
    <brk id="94"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C4E6-3FFC-4EFF-91AB-93F760C06AB1}">
  <sheetPr>
    <pageSetUpPr fitToPage="1"/>
  </sheetPr>
  <dimension ref="A1:P217"/>
  <sheetViews>
    <sheetView showGridLines="0" zoomScaleNormal="100" workbookViewId="0">
      <pane xSplit="1" ySplit="3" topLeftCell="B173" activePane="bottomRight" state="frozen"/>
      <selection pane="topRight" activeCell="B1" sqref="B1"/>
      <selection pane="bottomLeft" activeCell="A4" sqref="A4"/>
      <selection pane="bottomRight" activeCell="I179" sqref="I179"/>
    </sheetView>
  </sheetViews>
  <sheetFormatPr baseColWidth="10" defaultColWidth="11.453125" defaultRowHeight="14.5"/>
  <cols>
    <col min="1" max="1" width="2.453125" style="5" customWidth="1"/>
    <col min="2" max="2" width="24.54296875" customWidth="1"/>
    <col min="3" max="3" width="13.6328125" customWidth="1"/>
    <col min="4" max="4" width="13.453125" customWidth="1"/>
    <col min="6" max="6" width="13.453125" customWidth="1"/>
    <col min="7" max="7" width="13.36328125" customWidth="1"/>
  </cols>
  <sheetData>
    <row r="1" spans="1:8" ht="18">
      <c r="A1" s="4"/>
      <c r="B1" s="55" t="s">
        <v>266</v>
      </c>
      <c r="C1" s="56"/>
      <c r="D1" s="56"/>
      <c r="E1" s="4"/>
      <c r="F1" s="4"/>
      <c r="G1" s="4"/>
    </row>
    <row r="2" spans="1:8" s="1" customFormat="1" ht="19.5" customHeight="1">
      <c r="B2" s="187" t="s">
        <v>27</v>
      </c>
      <c r="C2" s="187"/>
      <c r="D2" s="187"/>
      <c r="E2" s="187"/>
      <c r="F2" s="187"/>
      <c r="G2" s="187"/>
      <c r="H2" s="187"/>
    </row>
    <row r="3" spans="1:8" s="2" customFormat="1" ht="30.65" customHeight="1">
      <c r="B3" s="184" t="s">
        <v>238</v>
      </c>
      <c r="C3" s="184"/>
      <c r="D3" s="184"/>
      <c r="E3" s="184"/>
      <c r="F3" s="184"/>
      <c r="G3" s="184"/>
      <c r="H3" s="184"/>
    </row>
    <row r="4" spans="1:8" ht="4.5" customHeight="1">
      <c r="A4" s="4"/>
      <c r="B4" s="55"/>
      <c r="C4" s="56"/>
      <c r="D4" s="56"/>
      <c r="E4" s="4"/>
      <c r="F4" s="4"/>
      <c r="G4" s="4"/>
    </row>
    <row r="5" spans="1:8" ht="17.5">
      <c r="A5" s="4"/>
      <c r="B5" s="43" t="s">
        <v>29</v>
      </c>
      <c r="C5" s="43"/>
      <c r="D5" s="43"/>
      <c r="E5" s="43"/>
      <c r="F5" s="43"/>
      <c r="G5" s="43"/>
    </row>
    <row r="6" spans="1:8">
      <c r="A6" s="1"/>
      <c r="B6" s="2"/>
      <c r="C6" s="2"/>
      <c r="D6" s="3"/>
      <c r="E6" s="3"/>
      <c r="F6" s="2"/>
      <c r="G6" s="2"/>
    </row>
    <row r="7" spans="1:8">
      <c r="A7" s="1"/>
      <c r="B7" s="50" t="s">
        <v>30</v>
      </c>
      <c r="C7" s="50"/>
      <c r="D7" s="50"/>
      <c r="E7" s="50"/>
      <c r="F7" s="50"/>
      <c r="G7" s="50"/>
    </row>
    <row r="8" spans="1:8">
      <c r="A8" s="1"/>
      <c r="B8" s="2"/>
      <c r="C8" s="2"/>
      <c r="D8" s="3"/>
      <c r="E8" s="3"/>
      <c r="F8" s="2"/>
      <c r="G8" s="2"/>
    </row>
    <row r="9" spans="1:8" ht="15" customHeight="1">
      <c r="A9" s="2"/>
      <c r="B9" s="185" t="s">
        <v>267</v>
      </c>
      <c r="C9" s="159" t="s">
        <v>268</v>
      </c>
      <c r="D9" s="159"/>
      <c r="E9" s="159" t="s">
        <v>67</v>
      </c>
      <c r="F9" s="159" t="s">
        <v>152</v>
      </c>
      <c r="G9" s="159" t="s">
        <v>3</v>
      </c>
    </row>
    <row r="10" spans="1:8">
      <c r="A10" s="6"/>
      <c r="B10" s="185"/>
      <c r="C10" s="102" t="s">
        <v>153</v>
      </c>
      <c r="D10" s="102" t="s">
        <v>154</v>
      </c>
      <c r="E10" s="159"/>
      <c r="F10" s="159"/>
      <c r="G10" s="159"/>
    </row>
    <row r="11" spans="1:8">
      <c r="A11" s="2"/>
      <c r="B11" s="121" t="s">
        <v>155</v>
      </c>
      <c r="C11" s="114">
        <v>6</v>
      </c>
      <c r="D11" s="122">
        <v>24.790316666666669</v>
      </c>
      <c r="E11" s="106"/>
      <c r="F11" s="106"/>
      <c r="G11" s="107">
        <f t="shared" ref="G11:G38" si="0">C11*E11+D11*F11</f>
        <v>0</v>
      </c>
    </row>
    <row r="12" spans="1:8">
      <c r="A12" s="2"/>
      <c r="B12" s="121" t="s">
        <v>157</v>
      </c>
      <c r="C12" s="114">
        <v>0.58333333333333337</v>
      </c>
      <c r="D12" s="122">
        <v>1.0930583333333332</v>
      </c>
      <c r="E12" s="106"/>
      <c r="F12" s="106"/>
      <c r="G12" s="107">
        <f t="shared" si="0"/>
        <v>0</v>
      </c>
    </row>
    <row r="13" spans="1:8">
      <c r="A13" s="2"/>
      <c r="B13" s="121" t="s">
        <v>160</v>
      </c>
      <c r="C13" s="114">
        <v>0.66666666666666674</v>
      </c>
      <c r="D13" s="122">
        <v>3.1694416666666667</v>
      </c>
      <c r="E13" s="106"/>
      <c r="F13" s="106"/>
      <c r="G13" s="107">
        <f t="shared" si="0"/>
        <v>0</v>
      </c>
    </row>
    <row r="14" spans="1:8">
      <c r="A14" s="2"/>
      <c r="B14" s="121" t="s">
        <v>269</v>
      </c>
      <c r="C14" s="114">
        <v>1.4166666666666667</v>
      </c>
      <c r="D14" s="122">
        <v>3.0458499999999997</v>
      </c>
      <c r="E14" s="106"/>
      <c r="F14" s="106"/>
      <c r="G14" s="107">
        <f t="shared" si="0"/>
        <v>0</v>
      </c>
    </row>
    <row r="15" spans="1:8">
      <c r="A15" s="2"/>
      <c r="B15" s="121" t="s">
        <v>270</v>
      </c>
      <c r="C15" s="114">
        <v>1.3333333333333335</v>
      </c>
      <c r="D15" s="122">
        <v>2.6361166666666667</v>
      </c>
      <c r="E15" s="106"/>
      <c r="F15" s="106"/>
      <c r="G15" s="107">
        <f t="shared" si="0"/>
        <v>0</v>
      </c>
    </row>
    <row r="16" spans="1:8">
      <c r="A16" s="2"/>
      <c r="B16" s="121" t="s">
        <v>271</v>
      </c>
      <c r="C16" s="114">
        <v>1.5</v>
      </c>
      <c r="D16" s="122">
        <v>6.2555500000000004</v>
      </c>
      <c r="E16" s="106"/>
      <c r="F16" s="106"/>
      <c r="G16" s="107">
        <f t="shared" si="0"/>
        <v>0</v>
      </c>
    </row>
    <row r="17" spans="1:7">
      <c r="A17" s="2"/>
      <c r="B17" s="121" t="s">
        <v>272</v>
      </c>
      <c r="C17" s="114">
        <v>1.0833333333333333</v>
      </c>
      <c r="D17" s="122">
        <v>6.6361083333333335</v>
      </c>
      <c r="E17" s="106"/>
      <c r="F17" s="106"/>
      <c r="G17" s="107">
        <f t="shared" si="0"/>
        <v>0</v>
      </c>
    </row>
    <row r="18" spans="1:7">
      <c r="A18" s="2"/>
      <c r="B18" s="121" t="s">
        <v>273</v>
      </c>
      <c r="C18" s="114">
        <v>0.58333333333333337</v>
      </c>
      <c r="D18" s="122">
        <v>0.69443333333333335</v>
      </c>
      <c r="E18" s="106"/>
      <c r="F18" s="106"/>
      <c r="G18" s="107">
        <f t="shared" si="0"/>
        <v>0</v>
      </c>
    </row>
    <row r="19" spans="1:7">
      <c r="A19" s="2"/>
      <c r="B19" s="121" t="s">
        <v>243</v>
      </c>
      <c r="C19" s="114">
        <v>0.66666666666666663</v>
      </c>
      <c r="D19" s="122">
        <v>1.1083333333333334</v>
      </c>
      <c r="E19" s="106"/>
      <c r="F19" s="106"/>
      <c r="G19" s="107">
        <f t="shared" si="0"/>
        <v>0</v>
      </c>
    </row>
    <row r="20" spans="1:7">
      <c r="A20" s="2"/>
      <c r="B20" s="121" t="s">
        <v>274</v>
      </c>
      <c r="C20" s="114">
        <v>0.51666666666666705</v>
      </c>
      <c r="D20" s="122">
        <v>1.5013916666666667</v>
      </c>
      <c r="E20" s="106"/>
      <c r="F20" s="106"/>
      <c r="G20" s="107">
        <f t="shared" si="0"/>
        <v>0</v>
      </c>
    </row>
    <row r="21" spans="1:7">
      <c r="A21" s="2"/>
      <c r="B21" s="121" t="s">
        <v>172</v>
      </c>
      <c r="C21" s="114">
        <v>3.0833333333333335</v>
      </c>
      <c r="D21" s="122">
        <v>24.375013833330001</v>
      </c>
      <c r="E21" s="106"/>
      <c r="F21" s="106"/>
      <c r="G21" s="107">
        <f t="shared" si="0"/>
        <v>0</v>
      </c>
    </row>
    <row r="22" spans="1:7">
      <c r="A22" s="2"/>
      <c r="B22" s="121" t="s">
        <v>176</v>
      </c>
      <c r="C22" s="114">
        <v>21.5</v>
      </c>
      <c r="D22" s="122">
        <v>75.107033333333362</v>
      </c>
      <c r="E22" s="106"/>
      <c r="F22" s="106"/>
      <c r="G22" s="107">
        <f t="shared" si="0"/>
        <v>0</v>
      </c>
    </row>
    <row r="23" spans="1:7">
      <c r="A23" s="2"/>
      <c r="B23" s="121" t="s">
        <v>246</v>
      </c>
      <c r="C23" s="114">
        <v>1.0833333333333333</v>
      </c>
      <c r="D23" s="122">
        <v>2.3374999999999999</v>
      </c>
      <c r="E23" s="106"/>
      <c r="F23" s="106"/>
      <c r="G23" s="107">
        <f t="shared" si="0"/>
        <v>0</v>
      </c>
    </row>
    <row r="24" spans="1:7">
      <c r="A24" s="2"/>
      <c r="B24" s="121" t="s">
        <v>275</v>
      </c>
      <c r="C24" s="114">
        <v>2</v>
      </c>
      <c r="D24" s="122">
        <v>5.2972166666666665</v>
      </c>
      <c r="E24" s="106"/>
      <c r="F24" s="106"/>
      <c r="G24" s="107">
        <f t="shared" si="0"/>
        <v>0</v>
      </c>
    </row>
    <row r="25" spans="1:7">
      <c r="A25" s="2"/>
      <c r="B25" s="121" t="s">
        <v>181</v>
      </c>
      <c r="C25" s="114">
        <v>0.66666666666666674</v>
      </c>
      <c r="D25" s="122">
        <v>1.7527833333333334</v>
      </c>
      <c r="E25" s="106"/>
      <c r="F25" s="106"/>
      <c r="G25" s="107">
        <f t="shared" si="0"/>
        <v>0</v>
      </c>
    </row>
    <row r="26" spans="1:7">
      <c r="A26" s="2"/>
      <c r="B26" s="121" t="s">
        <v>182</v>
      </c>
      <c r="C26" s="114">
        <v>17.75</v>
      </c>
      <c r="D26" s="122">
        <v>64.408283333333316</v>
      </c>
      <c r="E26" s="106"/>
      <c r="F26" s="106"/>
      <c r="G26" s="107">
        <f t="shared" si="0"/>
        <v>0</v>
      </c>
    </row>
    <row r="27" spans="1:7">
      <c r="A27" s="2"/>
      <c r="B27" s="121" t="s">
        <v>276</v>
      </c>
      <c r="C27" s="114">
        <v>0.51666666666666705</v>
      </c>
      <c r="D27" s="122">
        <v>2.2666750000000002</v>
      </c>
      <c r="E27" s="106"/>
      <c r="F27" s="106"/>
      <c r="G27" s="107">
        <f t="shared" si="0"/>
        <v>0</v>
      </c>
    </row>
    <row r="28" spans="1:7">
      <c r="A28" s="2"/>
      <c r="B28" s="121" t="s">
        <v>261</v>
      </c>
      <c r="C28" s="114">
        <v>0.5</v>
      </c>
      <c r="D28" s="122">
        <v>0.69860833333333339</v>
      </c>
      <c r="E28" s="106"/>
      <c r="F28" s="106"/>
      <c r="G28" s="107">
        <f>C28*E28+D28*F28</f>
        <v>0</v>
      </c>
    </row>
    <row r="29" spans="1:7">
      <c r="A29" s="2"/>
      <c r="B29" s="121" t="s">
        <v>263</v>
      </c>
      <c r="C29" s="114">
        <v>2.0833333333333335</v>
      </c>
      <c r="D29" s="122">
        <v>13.040266666666666</v>
      </c>
      <c r="E29" s="106"/>
      <c r="F29" s="106"/>
      <c r="G29" s="107">
        <f t="shared" si="0"/>
        <v>0</v>
      </c>
    </row>
    <row r="30" spans="1:7">
      <c r="A30" s="2"/>
      <c r="B30" s="121" t="s">
        <v>277</v>
      </c>
      <c r="C30" s="114">
        <v>0.91666666666666674</v>
      </c>
      <c r="D30" s="122">
        <v>3.9319416666666669</v>
      </c>
      <c r="E30" s="106"/>
      <c r="F30" s="106"/>
      <c r="G30" s="107">
        <f t="shared" si="0"/>
        <v>0</v>
      </c>
    </row>
    <row r="31" spans="1:7">
      <c r="A31" s="2"/>
      <c r="B31" s="121" t="s">
        <v>278</v>
      </c>
      <c r="C31" s="114">
        <v>0.75</v>
      </c>
      <c r="D31" s="122">
        <v>7.1986083333333344</v>
      </c>
      <c r="E31" s="106"/>
      <c r="F31" s="106"/>
      <c r="G31" s="107">
        <f t="shared" si="0"/>
        <v>0</v>
      </c>
    </row>
    <row r="32" spans="1:7">
      <c r="A32" s="2"/>
      <c r="B32" s="121" t="s">
        <v>240</v>
      </c>
      <c r="C32" s="114">
        <v>4.666666666666667</v>
      </c>
      <c r="D32" s="122">
        <v>10.099991666666666</v>
      </c>
      <c r="E32" s="106"/>
      <c r="F32" s="106"/>
      <c r="G32" s="107">
        <f t="shared" si="0"/>
        <v>0</v>
      </c>
    </row>
    <row r="33" spans="1:7">
      <c r="A33" s="2"/>
      <c r="B33" s="121" t="s">
        <v>198</v>
      </c>
      <c r="C33" s="114">
        <v>7.333333333333333</v>
      </c>
      <c r="D33" s="122">
        <v>34.356925000000004</v>
      </c>
      <c r="E33" s="106"/>
      <c r="F33" s="106"/>
      <c r="G33" s="107">
        <f t="shared" si="0"/>
        <v>0</v>
      </c>
    </row>
    <row r="34" spans="1:7">
      <c r="A34" s="2"/>
      <c r="B34" s="121" t="s">
        <v>279</v>
      </c>
      <c r="C34" s="114">
        <v>1.8333333333333333</v>
      </c>
      <c r="D34" s="122">
        <v>11.354166666666666</v>
      </c>
      <c r="E34" s="106"/>
      <c r="F34" s="106"/>
      <c r="G34" s="107">
        <f t="shared" si="0"/>
        <v>0</v>
      </c>
    </row>
    <row r="35" spans="1:7">
      <c r="A35" s="2"/>
      <c r="B35" s="121" t="s">
        <v>200</v>
      </c>
      <c r="C35" s="114">
        <v>1.0833333333333333</v>
      </c>
      <c r="D35" s="122">
        <v>2.1708333333333334</v>
      </c>
      <c r="E35" s="106"/>
      <c r="F35" s="106"/>
      <c r="G35" s="107">
        <f t="shared" si="0"/>
        <v>0</v>
      </c>
    </row>
    <row r="36" spans="1:7">
      <c r="A36" s="2"/>
      <c r="B36" s="121" t="s">
        <v>202</v>
      </c>
      <c r="C36" s="114">
        <v>10.166666666666666</v>
      </c>
      <c r="D36" s="122">
        <v>28.002741666666669</v>
      </c>
      <c r="E36" s="106"/>
      <c r="F36" s="106"/>
      <c r="G36" s="107">
        <f t="shared" si="0"/>
        <v>0</v>
      </c>
    </row>
    <row r="37" spans="1:7">
      <c r="A37" s="2"/>
      <c r="B37" s="121" t="s">
        <v>280</v>
      </c>
      <c r="C37" s="114">
        <v>0.5</v>
      </c>
      <c r="D37" s="122">
        <v>1.5513749999999999</v>
      </c>
      <c r="E37" s="106"/>
      <c r="F37" s="106"/>
      <c r="G37" s="107">
        <f t="shared" si="0"/>
        <v>0</v>
      </c>
    </row>
    <row r="38" spans="1:7">
      <c r="A38" s="2"/>
      <c r="B38" s="121" t="s">
        <v>281</v>
      </c>
      <c r="C38" s="114">
        <v>0.51666666666666705</v>
      </c>
      <c r="D38" s="122">
        <v>2.3611166666666668</v>
      </c>
      <c r="E38" s="106"/>
      <c r="F38" s="106"/>
      <c r="G38" s="107">
        <f t="shared" si="0"/>
        <v>0</v>
      </c>
    </row>
    <row r="39" spans="1:7" ht="23">
      <c r="A39" s="2"/>
      <c r="B39" s="138" t="s">
        <v>282</v>
      </c>
      <c r="C39" s="139">
        <f>SUM(C11:C38)</f>
        <v>91.3</v>
      </c>
      <c r="D39" s="140">
        <f>SUM(D11:D38)</f>
        <v>341.24168049999668</v>
      </c>
      <c r="E39" s="141"/>
      <c r="F39" s="141"/>
      <c r="G39" s="147">
        <f>SUM(G11:G38)</f>
        <v>0</v>
      </c>
    </row>
    <row r="40" spans="1:7">
      <c r="A40" s="2"/>
    </row>
    <row r="41" spans="1:7" ht="15" customHeight="1">
      <c r="A41" s="2"/>
      <c r="B41" s="185" t="s">
        <v>283</v>
      </c>
      <c r="C41" s="159" t="s">
        <v>268</v>
      </c>
      <c r="D41" s="159"/>
      <c r="E41" s="159" t="s">
        <v>67</v>
      </c>
      <c r="F41" s="159" t="s">
        <v>152</v>
      </c>
      <c r="G41" s="159" t="s">
        <v>3</v>
      </c>
    </row>
    <row r="42" spans="1:7">
      <c r="A42" s="2"/>
      <c r="B42" s="185"/>
      <c r="C42" s="102" t="s">
        <v>153</v>
      </c>
      <c r="D42" s="102" t="s">
        <v>154</v>
      </c>
      <c r="E42" s="159"/>
      <c r="F42" s="159"/>
      <c r="G42" s="159"/>
    </row>
    <row r="43" spans="1:7">
      <c r="A43" s="2"/>
      <c r="B43" s="121" t="s">
        <v>155</v>
      </c>
      <c r="C43" s="114">
        <v>3.9166666666666665</v>
      </c>
      <c r="D43" s="122">
        <v>10.651383333333332</v>
      </c>
      <c r="E43" s="106"/>
      <c r="F43" s="106"/>
      <c r="G43" s="107">
        <f t="shared" ref="G43:G73" si="1">C43*E43+D43*F43</f>
        <v>0</v>
      </c>
    </row>
    <row r="44" spans="1:7">
      <c r="A44" s="2"/>
      <c r="B44" s="121" t="s">
        <v>157</v>
      </c>
      <c r="C44" s="114">
        <v>1</v>
      </c>
      <c r="D44" s="122">
        <v>1.7763916666666668</v>
      </c>
      <c r="E44" s="106"/>
      <c r="F44" s="106"/>
      <c r="G44" s="107">
        <f t="shared" si="1"/>
        <v>0</v>
      </c>
    </row>
    <row r="45" spans="1:7">
      <c r="A45" s="2"/>
      <c r="B45" s="121" t="s">
        <v>160</v>
      </c>
      <c r="C45" s="114">
        <v>1</v>
      </c>
      <c r="D45" s="122">
        <v>2.5736083333333335</v>
      </c>
      <c r="E45" s="106"/>
      <c r="F45" s="106"/>
      <c r="G45" s="107">
        <f t="shared" si="1"/>
        <v>0</v>
      </c>
    </row>
    <row r="46" spans="1:7">
      <c r="A46" s="2"/>
      <c r="B46" s="121" t="s">
        <v>269</v>
      </c>
      <c r="C46" s="114">
        <v>1.75</v>
      </c>
      <c r="D46" s="122">
        <v>4.7333333333333334</v>
      </c>
      <c r="E46" s="106"/>
      <c r="F46" s="106"/>
      <c r="G46" s="107">
        <f t="shared" si="1"/>
        <v>0</v>
      </c>
    </row>
    <row r="47" spans="1:7">
      <c r="A47" s="2"/>
      <c r="B47" s="121" t="s">
        <v>270</v>
      </c>
      <c r="C47" s="114">
        <v>1.75</v>
      </c>
      <c r="D47" s="122">
        <v>7.0902750000000001</v>
      </c>
      <c r="E47" s="106"/>
      <c r="F47" s="106"/>
      <c r="G47" s="107">
        <f t="shared" si="1"/>
        <v>0</v>
      </c>
    </row>
    <row r="48" spans="1:7">
      <c r="A48" s="6"/>
      <c r="B48" s="121" t="s">
        <v>271</v>
      </c>
      <c r="C48" s="114">
        <v>0.66666666666666663</v>
      </c>
      <c r="D48" s="122">
        <v>1.516675</v>
      </c>
      <c r="E48" s="106"/>
      <c r="F48" s="106"/>
      <c r="G48" s="107">
        <f t="shared" si="1"/>
        <v>0</v>
      </c>
    </row>
    <row r="49" spans="1:7">
      <c r="A49" s="2"/>
      <c r="B49" s="121" t="s">
        <v>272</v>
      </c>
      <c r="C49" s="114">
        <v>0.5</v>
      </c>
      <c r="D49" s="122">
        <v>2.15</v>
      </c>
      <c r="E49" s="106"/>
      <c r="F49" s="106"/>
      <c r="G49" s="107">
        <f t="shared" si="1"/>
        <v>0</v>
      </c>
    </row>
    <row r="50" spans="1:7">
      <c r="A50" s="2"/>
      <c r="B50" s="121" t="s">
        <v>284</v>
      </c>
      <c r="C50" s="114">
        <v>0.66666666666666663</v>
      </c>
      <c r="D50" s="122">
        <v>6.6624916666666669</v>
      </c>
      <c r="E50" s="106"/>
      <c r="F50" s="106"/>
      <c r="G50" s="107">
        <f t="shared" si="1"/>
        <v>0</v>
      </c>
    </row>
    <row r="51" spans="1:7">
      <c r="A51" s="2"/>
      <c r="B51" s="121" t="s">
        <v>285</v>
      </c>
      <c r="C51" s="114">
        <v>0.56666666666666698</v>
      </c>
      <c r="D51" s="122">
        <v>2.302775</v>
      </c>
      <c r="E51" s="106"/>
      <c r="F51" s="106"/>
      <c r="G51" s="107">
        <f t="shared" si="1"/>
        <v>0</v>
      </c>
    </row>
    <row r="52" spans="1:7">
      <c r="A52" s="2"/>
      <c r="B52" s="121" t="s">
        <v>243</v>
      </c>
      <c r="C52" s="114">
        <v>0.91666666666666663</v>
      </c>
      <c r="D52" s="122">
        <v>2.0333166666666664</v>
      </c>
      <c r="E52" s="106"/>
      <c r="F52" s="106"/>
      <c r="G52" s="107">
        <f t="shared" si="1"/>
        <v>0</v>
      </c>
    </row>
    <row r="53" spans="1:7">
      <c r="A53" s="2"/>
      <c r="B53" s="121" t="s">
        <v>286</v>
      </c>
      <c r="C53" s="114">
        <v>0.83333333333333337</v>
      </c>
      <c r="D53" s="122">
        <v>2.0972249999999999</v>
      </c>
      <c r="E53" s="106"/>
      <c r="F53" s="106"/>
      <c r="G53" s="107">
        <f t="shared" si="1"/>
        <v>0</v>
      </c>
    </row>
    <row r="54" spans="1:7">
      <c r="A54" s="2"/>
      <c r="B54" s="121" t="s">
        <v>274</v>
      </c>
      <c r="C54" s="114">
        <v>0.66666666666666663</v>
      </c>
      <c r="D54" s="122">
        <v>1.9888833333333333</v>
      </c>
      <c r="E54" s="106"/>
      <c r="F54" s="106"/>
      <c r="G54" s="107">
        <f t="shared" si="1"/>
        <v>0</v>
      </c>
    </row>
    <row r="55" spans="1:7">
      <c r="A55" s="2"/>
      <c r="B55" s="121" t="s">
        <v>172</v>
      </c>
      <c r="C55" s="114">
        <v>2.666666666666667</v>
      </c>
      <c r="D55" s="122">
        <v>4.2444416666666669</v>
      </c>
      <c r="E55" s="106"/>
      <c r="F55" s="106"/>
      <c r="G55" s="107">
        <f t="shared" si="1"/>
        <v>0</v>
      </c>
    </row>
    <row r="56" spans="1:7">
      <c r="A56" s="2"/>
      <c r="B56" s="121" t="s">
        <v>176</v>
      </c>
      <c r="C56" s="114">
        <v>16.333333333333332</v>
      </c>
      <c r="D56" s="122">
        <v>71.738925000000023</v>
      </c>
      <c r="E56" s="106"/>
      <c r="F56" s="106"/>
      <c r="G56" s="107">
        <f t="shared" si="1"/>
        <v>0</v>
      </c>
    </row>
    <row r="57" spans="1:7">
      <c r="A57" s="2"/>
      <c r="B57" s="121" t="s">
        <v>246</v>
      </c>
      <c r="C57" s="114">
        <v>1.4166666666666667</v>
      </c>
      <c r="D57" s="122">
        <v>3.2124999999999999</v>
      </c>
      <c r="E57" s="106"/>
      <c r="F57" s="106"/>
      <c r="G57" s="107">
        <f t="shared" si="1"/>
        <v>0</v>
      </c>
    </row>
    <row r="58" spans="1:7">
      <c r="A58" s="2"/>
      <c r="B58" s="121" t="s">
        <v>275</v>
      </c>
      <c r="C58" s="114">
        <v>1.0833333333333333</v>
      </c>
      <c r="D58" s="122">
        <v>4.9194333333333331</v>
      </c>
      <c r="E58" s="106"/>
      <c r="F58" s="106"/>
      <c r="G58" s="107">
        <f t="shared" si="1"/>
        <v>0</v>
      </c>
    </row>
    <row r="59" spans="1:7">
      <c r="A59" s="2"/>
      <c r="B59" s="121" t="s">
        <v>181</v>
      </c>
      <c r="C59" s="114">
        <v>1.25</v>
      </c>
      <c r="D59" s="122">
        <v>2.9208333333333329</v>
      </c>
      <c r="E59" s="106"/>
      <c r="F59" s="106"/>
      <c r="G59" s="107">
        <f t="shared" si="1"/>
        <v>0</v>
      </c>
    </row>
    <row r="60" spans="1:7">
      <c r="A60" s="2"/>
      <c r="B60" s="121" t="s">
        <v>182</v>
      </c>
      <c r="C60" s="114">
        <v>9.6666666666666661</v>
      </c>
      <c r="D60" s="122">
        <v>46.079166666666673</v>
      </c>
      <c r="E60" s="106"/>
      <c r="F60" s="106"/>
      <c r="G60" s="107">
        <f t="shared" si="1"/>
        <v>0</v>
      </c>
    </row>
    <row r="61" spans="1:7">
      <c r="A61" s="2"/>
      <c r="B61" s="121" t="s">
        <v>276</v>
      </c>
      <c r="C61" s="114">
        <v>0.75</v>
      </c>
      <c r="D61" s="122">
        <v>0.8597166666666668</v>
      </c>
      <c r="E61" s="106"/>
      <c r="F61" s="106"/>
      <c r="G61" s="107">
        <f t="shared" si="1"/>
        <v>0</v>
      </c>
    </row>
    <row r="62" spans="1:7">
      <c r="A62" s="2"/>
      <c r="B62" s="121" t="s">
        <v>187</v>
      </c>
      <c r="C62" s="114">
        <v>0.58333333333333337</v>
      </c>
      <c r="D62" s="122">
        <v>0.65695000000000003</v>
      </c>
      <c r="E62" s="106"/>
      <c r="F62" s="106"/>
      <c r="G62" s="107">
        <f t="shared" si="1"/>
        <v>0</v>
      </c>
    </row>
    <row r="63" spans="1:7">
      <c r="A63" s="2"/>
      <c r="B63" s="121" t="s">
        <v>263</v>
      </c>
      <c r="C63" s="114">
        <v>1.5833333333333333</v>
      </c>
      <c r="D63" s="122">
        <v>5.8875083333333338</v>
      </c>
      <c r="E63" s="106"/>
      <c r="F63" s="106"/>
      <c r="G63" s="107">
        <f t="shared" si="1"/>
        <v>0</v>
      </c>
    </row>
    <row r="64" spans="1:7">
      <c r="A64" s="2"/>
      <c r="B64" s="121" t="s">
        <v>277</v>
      </c>
      <c r="C64" s="114">
        <v>0.53333333333333299</v>
      </c>
      <c r="D64" s="122">
        <v>2.9430583333333331</v>
      </c>
      <c r="E64" s="106"/>
      <c r="F64" s="106"/>
      <c r="G64" s="107">
        <f t="shared" si="1"/>
        <v>0</v>
      </c>
    </row>
    <row r="65" spans="1:16">
      <c r="A65" s="2"/>
      <c r="B65" s="121" t="s">
        <v>278</v>
      </c>
      <c r="C65" s="114">
        <v>0.53333333333333299</v>
      </c>
      <c r="D65" s="122">
        <v>5.2138916666666661</v>
      </c>
      <c r="E65" s="106"/>
      <c r="F65" s="106"/>
      <c r="G65" s="107">
        <f t="shared" si="1"/>
        <v>0</v>
      </c>
    </row>
    <row r="66" spans="1:16">
      <c r="A66" s="2"/>
      <c r="B66" s="121" t="s">
        <v>240</v>
      </c>
      <c r="C66" s="114">
        <v>4.083333333333333</v>
      </c>
      <c r="D66" s="122">
        <v>6.2250000000000014</v>
      </c>
      <c r="E66" s="106"/>
      <c r="F66" s="106"/>
      <c r="G66" s="107">
        <f t="shared" si="1"/>
        <v>0</v>
      </c>
    </row>
    <row r="67" spans="1:16">
      <c r="A67" s="2"/>
      <c r="B67" s="121" t="s">
        <v>198</v>
      </c>
      <c r="C67" s="114">
        <v>3.166666666666667</v>
      </c>
      <c r="D67" s="122">
        <v>9.194441666666668</v>
      </c>
      <c r="E67" s="106"/>
      <c r="F67" s="106"/>
      <c r="G67" s="107">
        <f t="shared" si="1"/>
        <v>0</v>
      </c>
    </row>
    <row r="68" spans="1:16">
      <c r="A68" s="2"/>
      <c r="B68" s="121" t="s">
        <v>287</v>
      </c>
      <c r="C68" s="114">
        <v>0.91666666666666663</v>
      </c>
      <c r="D68" s="122">
        <v>3.9222166666666669</v>
      </c>
      <c r="E68" s="106"/>
      <c r="F68" s="106"/>
      <c r="G68" s="107">
        <f t="shared" si="1"/>
        <v>0</v>
      </c>
    </row>
    <row r="69" spans="1:16">
      <c r="A69" s="2"/>
      <c r="B69" s="121" t="s">
        <v>200</v>
      </c>
      <c r="C69" s="114">
        <v>0.91666666666666663</v>
      </c>
      <c r="D69" s="122">
        <v>5.4750083333333341</v>
      </c>
      <c r="E69" s="106"/>
      <c r="F69" s="106"/>
      <c r="G69" s="107">
        <f t="shared" si="1"/>
        <v>0</v>
      </c>
    </row>
    <row r="70" spans="1:16">
      <c r="A70" s="2"/>
      <c r="B70" s="121" t="s">
        <v>257</v>
      </c>
      <c r="C70" s="114">
        <v>0.83333333333333337</v>
      </c>
      <c r="D70" s="122">
        <v>0.57084166666666658</v>
      </c>
      <c r="E70" s="106"/>
      <c r="F70" s="106"/>
      <c r="G70" s="107">
        <f t="shared" si="1"/>
        <v>0</v>
      </c>
    </row>
    <row r="71" spans="1:16">
      <c r="A71" s="2"/>
      <c r="B71" s="121" t="s">
        <v>202</v>
      </c>
      <c r="C71" s="114">
        <v>8.1666666666666661</v>
      </c>
      <c r="D71" s="122">
        <v>35.626391666666663</v>
      </c>
      <c r="E71" s="106"/>
      <c r="F71" s="106"/>
      <c r="G71" s="107">
        <f t="shared" si="1"/>
        <v>0</v>
      </c>
    </row>
    <row r="72" spans="1:16">
      <c r="A72" s="2"/>
      <c r="B72" s="121" t="s">
        <v>280</v>
      </c>
      <c r="C72" s="114">
        <v>0.58333333333333337</v>
      </c>
      <c r="D72" s="122">
        <v>1.4722250000000001</v>
      </c>
      <c r="E72" s="106"/>
      <c r="F72" s="106"/>
      <c r="G72" s="107">
        <f t="shared" si="1"/>
        <v>0</v>
      </c>
    </row>
    <row r="73" spans="1:16">
      <c r="A73" s="2"/>
      <c r="B73" s="121" t="s">
        <v>281</v>
      </c>
      <c r="C73" s="114">
        <v>0.66666666666666663</v>
      </c>
      <c r="D73" s="122">
        <v>0.51250833333333334</v>
      </c>
      <c r="E73" s="106"/>
      <c r="F73" s="106"/>
      <c r="G73" s="107">
        <f t="shared" si="1"/>
        <v>0</v>
      </c>
    </row>
    <row r="74" spans="1:16" ht="23">
      <c r="A74" s="2"/>
      <c r="B74" s="138" t="s">
        <v>288</v>
      </c>
      <c r="C74" s="139">
        <f>SUM(C43:C73)</f>
        <v>69.966666666666669</v>
      </c>
      <c r="D74" s="140">
        <f>SUM(D43:D73)</f>
        <v>257.25141666666667</v>
      </c>
      <c r="E74" s="141"/>
      <c r="F74" s="141"/>
      <c r="G74" s="147">
        <f>SUM(G43:G73)</f>
        <v>0</v>
      </c>
    </row>
    <row r="75" spans="1:16">
      <c r="A75" s="6"/>
    </row>
    <row r="76" spans="1:16" ht="15" customHeight="1">
      <c r="A76" s="6"/>
      <c r="B76" s="185" t="s">
        <v>289</v>
      </c>
      <c r="C76" s="159" t="s">
        <v>268</v>
      </c>
      <c r="D76" s="159"/>
      <c r="E76" s="159" t="s">
        <v>67</v>
      </c>
      <c r="F76" s="159" t="s">
        <v>290</v>
      </c>
      <c r="G76" s="159" t="s">
        <v>3</v>
      </c>
    </row>
    <row r="77" spans="1:16">
      <c r="A77" s="6"/>
      <c r="B77" s="185"/>
      <c r="C77" s="102" t="s">
        <v>291</v>
      </c>
      <c r="D77" s="102" t="s">
        <v>292</v>
      </c>
      <c r="E77" s="159"/>
      <c r="F77" s="159"/>
      <c r="G77" s="159"/>
    </row>
    <row r="78" spans="1:16">
      <c r="A78" s="2"/>
      <c r="B78" s="121" t="s">
        <v>157</v>
      </c>
      <c r="C78" s="114">
        <v>26.916666666666664</v>
      </c>
      <c r="D78" s="122">
        <v>136.94015833333333</v>
      </c>
      <c r="E78" s="106"/>
      <c r="F78" s="106"/>
      <c r="G78" s="107">
        <f>C78*E78+D78*F78</f>
        <v>0</v>
      </c>
      <c r="I78" s="60"/>
      <c r="J78" s="60"/>
      <c r="K78" s="60"/>
      <c r="L78" s="60"/>
      <c r="M78" s="60"/>
      <c r="N78" s="60"/>
      <c r="O78" s="60"/>
      <c r="P78" s="60"/>
    </row>
    <row r="79" spans="1:16">
      <c r="A79" s="2"/>
      <c r="B79" s="121" t="s">
        <v>160</v>
      </c>
      <c r="C79" s="114">
        <v>11.083333333333332</v>
      </c>
      <c r="D79" s="122">
        <v>59.832149999999992</v>
      </c>
      <c r="E79" s="106"/>
      <c r="F79" s="106"/>
      <c r="G79" s="107">
        <f t="shared" ref="G79:G111" si="2">C79*E79+D79*F79</f>
        <v>0</v>
      </c>
      <c r="I79" s="60"/>
      <c r="J79" s="60"/>
      <c r="K79" s="60"/>
      <c r="L79" s="60"/>
      <c r="M79" s="60"/>
      <c r="N79" s="60"/>
      <c r="O79" s="60"/>
      <c r="P79" s="60"/>
    </row>
    <row r="80" spans="1:16">
      <c r="A80" s="2"/>
      <c r="B80" s="121" t="s">
        <v>271</v>
      </c>
      <c r="C80" s="114">
        <v>9.4166666666666679</v>
      </c>
      <c r="D80" s="122">
        <v>71.529141666666675</v>
      </c>
      <c r="E80" s="106"/>
      <c r="F80" s="106"/>
      <c r="G80" s="107">
        <f t="shared" si="2"/>
        <v>0</v>
      </c>
      <c r="I80" s="60"/>
      <c r="J80" s="60"/>
      <c r="K80" s="60"/>
      <c r="L80" s="60"/>
      <c r="M80" s="60"/>
      <c r="N80" s="60"/>
      <c r="O80" s="60"/>
      <c r="P80" s="60"/>
    </row>
    <row r="81" spans="1:16">
      <c r="A81" s="2"/>
      <c r="B81" s="121" t="s">
        <v>272</v>
      </c>
      <c r="C81" s="114">
        <v>22.416666666666664</v>
      </c>
      <c r="D81" s="122">
        <v>159.12114999999997</v>
      </c>
      <c r="E81" s="106"/>
      <c r="F81" s="106"/>
      <c r="G81" s="107">
        <f t="shared" si="2"/>
        <v>0</v>
      </c>
      <c r="I81" s="60"/>
      <c r="J81" s="60"/>
      <c r="K81" s="60"/>
      <c r="L81" s="60"/>
      <c r="M81" s="60"/>
      <c r="N81" s="60"/>
      <c r="O81" s="60"/>
      <c r="P81" s="60"/>
    </row>
    <row r="82" spans="1:16">
      <c r="A82" s="2"/>
      <c r="B82" s="121" t="s">
        <v>284</v>
      </c>
      <c r="C82" s="114">
        <v>3.9166666666666665</v>
      </c>
      <c r="D82" s="122">
        <v>14.202641666666667</v>
      </c>
      <c r="E82" s="106"/>
      <c r="F82" s="106"/>
      <c r="G82" s="107">
        <f t="shared" si="2"/>
        <v>0</v>
      </c>
      <c r="I82" s="60"/>
      <c r="J82" s="60"/>
      <c r="K82" s="60"/>
      <c r="L82" s="60"/>
      <c r="M82" s="60"/>
      <c r="N82" s="60"/>
      <c r="O82" s="60"/>
      <c r="P82" s="60"/>
    </row>
    <row r="83" spans="1:16">
      <c r="A83" s="2"/>
      <c r="B83" s="121" t="s">
        <v>166</v>
      </c>
      <c r="C83" s="114">
        <v>0.75</v>
      </c>
      <c r="D83" s="122">
        <v>1.8228499999999999</v>
      </c>
      <c r="E83" s="106"/>
      <c r="F83" s="106"/>
      <c r="G83" s="107">
        <f t="shared" si="2"/>
        <v>0</v>
      </c>
      <c r="I83" s="60"/>
      <c r="J83" s="60"/>
      <c r="K83" s="60"/>
      <c r="L83" s="60"/>
      <c r="M83" s="60"/>
      <c r="N83" s="60"/>
      <c r="O83" s="60"/>
      <c r="P83" s="60"/>
    </row>
    <row r="84" spans="1:16">
      <c r="A84" s="2"/>
      <c r="B84" s="121" t="s">
        <v>293</v>
      </c>
      <c r="C84" s="114">
        <v>13.916666666666666</v>
      </c>
      <c r="D84" s="122">
        <v>83.33760833333335</v>
      </c>
      <c r="E84" s="106"/>
      <c r="F84" s="106"/>
      <c r="G84" s="107">
        <f t="shared" si="2"/>
        <v>0</v>
      </c>
      <c r="I84" s="60"/>
      <c r="J84" s="60"/>
      <c r="K84" s="60"/>
      <c r="L84" s="60"/>
      <c r="M84" s="60"/>
      <c r="N84" s="60"/>
      <c r="O84" s="60"/>
      <c r="P84" s="60"/>
    </row>
    <row r="85" spans="1:16">
      <c r="A85" s="2"/>
      <c r="B85" s="121" t="s">
        <v>264</v>
      </c>
      <c r="C85" s="114">
        <v>50.749999999999993</v>
      </c>
      <c r="D85" s="122">
        <v>240.69617499999998</v>
      </c>
      <c r="E85" s="106"/>
      <c r="F85" s="106"/>
      <c r="G85" s="107">
        <f t="shared" si="2"/>
        <v>0</v>
      </c>
      <c r="I85" s="60"/>
      <c r="J85" s="60"/>
      <c r="K85" s="60"/>
      <c r="L85" s="60"/>
      <c r="M85" s="60"/>
      <c r="N85" s="60"/>
      <c r="O85" s="60"/>
      <c r="P85" s="60"/>
    </row>
    <row r="86" spans="1:16">
      <c r="A86" s="2"/>
      <c r="B86" s="121" t="s">
        <v>285</v>
      </c>
      <c r="C86" s="114">
        <v>7.75</v>
      </c>
      <c r="D86" s="122">
        <v>24.281966666666669</v>
      </c>
      <c r="E86" s="106"/>
      <c r="F86" s="106"/>
      <c r="G86" s="107">
        <f t="shared" si="2"/>
        <v>0</v>
      </c>
      <c r="I86" s="60"/>
      <c r="J86" s="60"/>
      <c r="K86" s="60"/>
      <c r="L86" s="60"/>
      <c r="M86" s="60"/>
      <c r="N86" s="60"/>
      <c r="O86" s="60"/>
      <c r="P86" s="60"/>
    </row>
    <row r="87" spans="1:16">
      <c r="A87" s="2"/>
      <c r="B87" s="121" t="s">
        <v>294</v>
      </c>
      <c r="C87" s="114">
        <v>21.333333333333332</v>
      </c>
      <c r="D87" s="122">
        <v>146.78389999999999</v>
      </c>
      <c r="E87" s="106"/>
      <c r="F87" s="106"/>
      <c r="G87" s="107">
        <f t="shared" si="2"/>
        <v>0</v>
      </c>
      <c r="I87" s="60"/>
      <c r="J87" s="60"/>
      <c r="K87" s="60"/>
      <c r="L87" s="60"/>
      <c r="M87" s="60"/>
      <c r="N87" s="60"/>
      <c r="O87" s="60"/>
      <c r="P87" s="60"/>
    </row>
    <row r="88" spans="1:16">
      <c r="A88" s="2"/>
      <c r="B88" s="121" t="s">
        <v>172</v>
      </c>
      <c r="C88" s="114">
        <v>147.08000000000001</v>
      </c>
      <c r="D88" s="122">
        <v>935.40094999999997</v>
      </c>
      <c r="E88" s="106"/>
      <c r="F88" s="106"/>
      <c r="G88" s="107">
        <f t="shared" si="2"/>
        <v>0</v>
      </c>
      <c r="I88" s="60"/>
      <c r="J88" s="60"/>
      <c r="K88" s="60"/>
      <c r="L88" s="60"/>
      <c r="M88" s="60"/>
      <c r="N88" s="60"/>
      <c r="O88" s="60"/>
      <c r="P88" s="60"/>
    </row>
    <row r="89" spans="1:16">
      <c r="A89" s="2"/>
      <c r="B89" s="121" t="s">
        <v>286</v>
      </c>
      <c r="C89" s="114">
        <v>55.166666666666664</v>
      </c>
      <c r="D89" s="122">
        <v>276.790975</v>
      </c>
      <c r="E89" s="106"/>
      <c r="F89" s="106"/>
      <c r="G89" s="107">
        <f t="shared" si="2"/>
        <v>0</v>
      </c>
      <c r="I89" s="60"/>
      <c r="J89" s="60"/>
      <c r="K89" s="60"/>
      <c r="L89" s="60"/>
      <c r="M89" s="60"/>
      <c r="N89" s="60"/>
      <c r="O89" s="60"/>
      <c r="P89" s="60"/>
    </row>
    <row r="90" spans="1:16">
      <c r="A90" s="2"/>
      <c r="B90" s="121" t="s">
        <v>295</v>
      </c>
      <c r="C90" s="114">
        <v>3.3333333333333335</v>
      </c>
      <c r="D90" s="122">
        <v>18.430899999999998</v>
      </c>
      <c r="E90" s="106"/>
      <c r="F90" s="106"/>
      <c r="G90" s="107">
        <f t="shared" si="2"/>
        <v>0</v>
      </c>
      <c r="I90" s="60"/>
      <c r="J90" s="60"/>
      <c r="K90" s="60"/>
      <c r="L90" s="60"/>
      <c r="M90" s="60"/>
      <c r="N90" s="60"/>
      <c r="O90" s="60"/>
      <c r="P90" s="60"/>
    </row>
    <row r="91" spans="1:16">
      <c r="A91" s="2"/>
      <c r="B91" s="121" t="s">
        <v>255</v>
      </c>
      <c r="C91" s="114">
        <v>33.833333333333329</v>
      </c>
      <c r="D91" s="122">
        <v>112.17474166666668</v>
      </c>
      <c r="E91" s="106"/>
      <c r="F91" s="106"/>
      <c r="G91" s="107">
        <f t="shared" si="2"/>
        <v>0</v>
      </c>
      <c r="I91" s="60"/>
      <c r="J91" s="60"/>
      <c r="K91" s="60"/>
      <c r="L91" s="60"/>
      <c r="M91" s="60"/>
      <c r="N91" s="60"/>
      <c r="O91" s="60"/>
      <c r="P91" s="60"/>
    </row>
    <row r="92" spans="1:16">
      <c r="A92" s="2"/>
      <c r="B92" s="121" t="s">
        <v>179</v>
      </c>
      <c r="C92" s="114">
        <v>1.5833333333333333</v>
      </c>
      <c r="D92" s="122">
        <v>10.188141666666667</v>
      </c>
      <c r="E92" s="106"/>
      <c r="F92" s="106"/>
      <c r="G92" s="107">
        <f t="shared" si="2"/>
        <v>0</v>
      </c>
      <c r="I92" s="60"/>
      <c r="J92" s="60"/>
      <c r="K92" s="60"/>
      <c r="L92" s="60"/>
      <c r="M92" s="60"/>
      <c r="N92" s="60"/>
      <c r="O92" s="60"/>
      <c r="P92" s="60"/>
    </row>
    <row r="93" spans="1:16">
      <c r="A93" s="2"/>
      <c r="B93" s="121" t="s">
        <v>296</v>
      </c>
      <c r="C93" s="114">
        <v>1.9166666666666667</v>
      </c>
      <c r="D93" s="122">
        <v>7.0552083333333329</v>
      </c>
      <c r="E93" s="106"/>
      <c r="F93" s="106"/>
      <c r="G93" s="107">
        <f t="shared" si="2"/>
        <v>0</v>
      </c>
      <c r="I93" s="60"/>
      <c r="J93" s="60"/>
      <c r="K93" s="60"/>
      <c r="L93" s="60"/>
      <c r="M93" s="60"/>
      <c r="N93" s="60"/>
      <c r="O93" s="60"/>
      <c r="P93" s="60"/>
    </row>
    <row r="94" spans="1:16">
      <c r="A94" s="2"/>
      <c r="B94" s="121" t="s">
        <v>297</v>
      </c>
      <c r="C94" s="114">
        <v>10.833333333333334</v>
      </c>
      <c r="D94" s="122">
        <v>82.41716666666666</v>
      </c>
      <c r="E94" s="106"/>
      <c r="F94" s="106"/>
      <c r="G94" s="107">
        <f t="shared" si="2"/>
        <v>0</v>
      </c>
      <c r="I94" s="60"/>
      <c r="J94" s="60"/>
      <c r="K94" s="60"/>
      <c r="L94" s="60"/>
      <c r="M94" s="60"/>
      <c r="N94" s="60"/>
      <c r="O94" s="60"/>
      <c r="P94" s="60"/>
    </row>
    <row r="95" spans="1:16">
      <c r="A95" s="2"/>
      <c r="B95" s="121" t="s">
        <v>298</v>
      </c>
      <c r="C95" s="114">
        <v>6.75</v>
      </c>
      <c r="D95" s="122">
        <v>15.817708333333334</v>
      </c>
      <c r="E95" s="106"/>
      <c r="F95" s="106"/>
      <c r="G95" s="107">
        <f t="shared" si="2"/>
        <v>0</v>
      </c>
      <c r="I95" s="60"/>
      <c r="J95" s="60"/>
      <c r="K95" s="60"/>
      <c r="L95" s="60"/>
      <c r="M95" s="60"/>
      <c r="N95" s="60"/>
      <c r="O95" s="60"/>
      <c r="P95" s="60"/>
    </row>
    <row r="96" spans="1:16">
      <c r="A96" s="2"/>
      <c r="B96" s="121" t="s">
        <v>276</v>
      </c>
      <c r="C96" s="114">
        <v>4.666666666666667</v>
      </c>
      <c r="D96" s="122">
        <v>34.300158333333336</v>
      </c>
      <c r="E96" s="106"/>
      <c r="F96" s="106"/>
      <c r="G96" s="107">
        <f t="shared" si="2"/>
        <v>0</v>
      </c>
      <c r="I96" s="60"/>
      <c r="J96" s="60"/>
      <c r="K96" s="60"/>
      <c r="L96" s="60"/>
      <c r="M96" s="60"/>
      <c r="N96" s="60"/>
      <c r="O96" s="60"/>
      <c r="P96" s="60"/>
    </row>
    <row r="97" spans="1:16">
      <c r="A97" s="2"/>
      <c r="B97" s="121" t="s">
        <v>299</v>
      </c>
      <c r="C97" s="114">
        <v>2.0833333333333335</v>
      </c>
      <c r="D97" s="122">
        <v>5.9241500000000009</v>
      </c>
      <c r="E97" s="106"/>
      <c r="F97" s="106"/>
      <c r="G97" s="107">
        <f t="shared" si="2"/>
        <v>0</v>
      </c>
      <c r="I97" s="60"/>
      <c r="J97" s="60"/>
      <c r="K97" s="60"/>
      <c r="L97" s="60"/>
      <c r="M97" s="60"/>
      <c r="N97" s="60"/>
      <c r="O97" s="60"/>
      <c r="P97" s="60"/>
    </row>
    <row r="98" spans="1:16">
      <c r="A98" s="2"/>
      <c r="B98" s="121" t="s">
        <v>300</v>
      </c>
      <c r="C98" s="114">
        <v>17.916666666666668</v>
      </c>
      <c r="D98" s="122">
        <v>47.714191666666665</v>
      </c>
      <c r="E98" s="106"/>
      <c r="F98" s="106"/>
      <c r="G98" s="107">
        <f t="shared" si="2"/>
        <v>0</v>
      </c>
      <c r="I98" s="60"/>
      <c r="J98" s="60"/>
      <c r="K98" s="60"/>
      <c r="L98" s="60"/>
      <c r="M98" s="60"/>
      <c r="N98" s="60"/>
      <c r="O98" s="60"/>
      <c r="P98" s="60"/>
    </row>
    <row r="99" spans="1:16">
      <c r="A99" s="2"/>
      <c r="B99" s="121" t="s">
        <v>301</v>
      </c>
      <c r="C99" s="114">
        <v>2.0833333333333335</v>
      </c>
      <c r="D99" s="122">
        <v>7.8853416666666662</v>
      </c>
      <c r="E99" s="106"/>
      <c r="F99" s="106"/>
      <c r="G99" s="107">
        <f t="shared" si="2"/>
        <v>0</v>
      </c>
      <c r="I99" s="60"/>
      <c r="J99" s="60"/>
      <c r="K99" s="60"/>
      <c r="L99" s="60"/>
      <c r="M99" s="60"/>
      <c r="N99" s="60"/>
      <c r="O99" s="60"/>
      <c r="P99" s="60"/>
    </row>
    <row r="100" spans="1:16">
      <c r="A100" s="2"/>
      <c r="B100" s="121" t="s">
        <v>187</v>
      </c>
      <c r="C100" s="114">
        <v>4.166666666666667</v>
      </c>
      <c r="D100" s="122">
        <v>4.3130583333333332</v>
      </c>
      <c r="E100" s="106"/>
      <c r="F100" s="106"/>
      <c r="G100" s="107">
        <f t="shared" si="2"/>
        <v>0</v>
      </c>
      <c r="I100" s="60"/>
      <c r="J100" s="60"/>
      <c r="K100" s="60"/>
      <c r="L100" s="60"/>
      <c r="M100" s="60"/>
      <c r="N100" s="60"/>
      <c r="O100" s="60"/>
      <c r="P100" s="60"/>
    </row>
    <row r="101" spans="1:16">
      <c r="A101" s="2"/>
      <c r="B101" s="121" t="s">
        <v>261</v>
      </c>
      <c r="C101" s="114">
        <v>6.3333333333333339</v>
      </c>
      <c r="D101" s="122">
        <v>30.317058333333332</v>
      </c>
      <c r="E101" s="106"/>
      <c r="F101" s="106"/>
      <c r="G101" s="107">
        <f t="shared" si="2"/>
        <v>0</v>
      </c>
      <c r="I101" s="60"/>
      <c r="J101" s="60"/>
      <c r="K101" s="60"/>
      <c r="L101" s="60"/>
      <c r="M101" s="60"/>
      <c r="N101" s="60"/>
      <c r="O101" s="60"/>
      <c r="P101" s="60"/>
    </row>
    <row r="102" spans="1:16">
      <c r="A102" s="2"/>
      <c r="B102" s="121" t="s">
        <v>302</v>
      </c>
      <c r="C102" s="114">
        <v>0.5</v>
      </c>
      <c r="D102" s="122">
        <v>0.75683333333333336</v>
      </c>
      <c r="E102" s="106"/>
      <c r="F102" s="106"/>
      <c r="G102" s="107">
        <f t="shared" si="2"/>
        <v>0</v>
      </c>
      <c r="I102" s="60"/>
      <c r="J102" s="60"/>
      <c r="K102" s="60"/>
      <c r="L102" s="60"/>
      <c r="M102" s="60"/>
      <c r="N102" s="60"/>
      <c r="O102" s="60"/>
      <c r="P102" s="60"/>
    </row>
    <row r="103" spans="1:16">
      <c r="A103" s="2"/>
      <c r="B103" s="121" t="s">
        <v>303</v>
      </c>
      <c r="C103" s="114">
        <v>10</v>
      </c>
      <c r="D103" s="122">
        <v>37.701641666666667</v>
      </c>
      <c r="E103" s="106"/>
      <c r="F103" s="106"/>
      <c r="G103" s="107">
        <f t="shared" si="2"/>
        <v>0</v>
      </c>
      <c r="I103" s="60"/>
      <c r="J103" s="60"/>
      <c r="K103" s="60"/>
      <c r="L103" s="60"/>
      <c r="M103" s="60"/>
      <c r="N103" s="60"/>
      <c r="O103" s="60"/>
      <c r="P103" s="60"/>
    </row>
    <row r="104" spans="1:16">
      <c r="A104" s="2"/>
      <c r="B104" s="121" t="s">
        <v>263</v>
      </c>
      <c r="C104" s="114">
        <v>1</v>
      </c>
      <c r="D104" s="122">
        <v>1.8601166666666666</v>
      </c>
      <c r="E104" s="106"/>
      <c r="F104" s="106"/>
      <c r="G104" s="107">
        <f t="shared" si="2"/>
        <v>0</v>
      </c>
      <c r="I104" s="60"/>
      <c r="J104" s="60"/>
      <c r="K104" s="60"/>
      <c r="L104" s="60"/>
      <c r="M104" s="60"/>
      <c r="N104" s="60"/>
      <c r="O104" s="60"/>
      <c r="P104" s="60"/>
    </row>
    <row r="105" spans="1:16">
      <c r="A105" s="2"/>
      <c r="B105" s="121" t="s">
        <v>277</v>
      </c>
      <c r="C105" s="114">
        <v>26</v>
      </c>
      <c r="D105" s="122">
        <v>139.77382499999999</v>
      </c>
      <c r="E105" s="106"/>
      <c r="F105" s="106"/>
      <c r="G105" s="107">
        <f t="shared" si="2"/>
        <v>0</v>
      </c>
      <c r="I105" s="60"/>
      <c r="J105" s="60"/>
      <c r="K105" s="60"/>
      <c r="L105" s="60"/>
      <c r="M105" s="60"/>
      <c r="N105" s="60"/>
      <c r="O105" s="60"/>
      <c r="P105" s="60"/>
    </row>
    <row r="106" spans="1:16">
      <c r="A106" s="2"/>
      <c r="B106" s="121" t="s">
        <v>278</v>
      </c>
      <c r="C106" s="114">
        <v>6.4166666666666661</v>
      </c>
      <c r="D106" s="122">
        <v>34.950591666666668</v>
      </c>
      <c r="E106" s="106"/>
      <c r="F106" s="106"/>
      <c r="G106" s="107">
        <f t="shared" si="2"/>
        <v>0</v>
      </c>
      <c r="I106" s="60"/>
      <c r="J106" s="60"/>
      <c r="K106" s="60"/>
      <c r="L106" s="60"/>
      <c r="M106" s="60"/>
      <c r="N106" s="60"/>
      <c r="O106" s="60"/>
      <c r="P106" s="60"/>
    </row>
    <row r="107" spans="1:16">
      <c r="A107" s="2"/>
      <c r="B107" s="121" t="s">
        <v>304</v>
      </c>
      <c r="C107" s="114">
        <v>8.9166666666666679</v>
      </c>
      <c r="D107" s="122">
        <v>63.327741666666668</v>
      </c>
      <c r="E107" s="106"/>
      <c r="F107" s="106"/>
      <c r="G107" s="107">
        <f t="shared" si="2"/>
        <v>0</v>
      </c>
      <c r="I107" s="60"/>
      <c r="J107" s="60"/>
      <c r="K107" s="60"/>
      <c r="L107" s="60"/>
      <c r="M107" s="60"/>
      <c r="N107" s="60"/>
      <c r="O107" s="60"/>
      <c r="P107" s="60"/>
    </row>
    <row r="108" spans="1:16">
      <c r="A108" s="2"/>
      <c r="B108" s="121" t="s">
        <v>287</v>
      </c>
      <c r="C108" s="114">
        <v>0.5</v>
      </c>
      <c r="D108" s="122">
        <v>0.53365833333333301</v>
      </c>
      <c r="E108" s="106"/>
      <c r="F108" s="106"/>
      <c r="G108" s="107">
        <f t="shared" si="2"/>
        <v>0</v>
      </c>
      <c r="I108" s="60"/>
      <c r="J108" s="60"/>
      <c r="K108" s="60"/>
      <c r="L108" s="60"/>
      <c r="M108" s="60"/>
      <c r="N108" s="60"/>
      <c r="O108" s="60"/>
      <c r="P108" s="60"/>
    </row>
    <row r="109" spans="1:16">
      <c r="A109" s="2"/>
      <c r="B109" s="121" t="s">
        <v>305</v>
      </c>
      <c r="C109" s="114">
        <v>14.916666666666666</v>
      </c>
      <c r="D109" s="122">
        <v>125.94457499999999</v>
      </c>
      <c r="E109" s="106"/>
      <c r="F109" s="106"/>
      <c r="G109" s="107">
        <f t="shared" si="2"/>
        <v>0</v>
      </c>
      <c r="I109" s="60"/>
      <c r="J109" s="60"/>
      <c r="K109" s="60"/>
      <c r="L109" s="60"/>
      <c r="M109" s="60"/>
      <c r="N109" s="60"/>
      <c r="O109" s="60"/>
      <c r="P109" s="60"/>
    </row>
    <row r="110" spans="1:16">
      <c r="A110" s="2"/>
      <c r="B110" s="121" t="s">
        <v>200</v>
      </c>
      <c r="C110" s="114">
        <v>19.75</v>
      </c>
      <c r="D110" s="122">
        <v>93.345333333333343</v>
      </c>
      <c r="E110" s="106"/>
      <c r="F110" s="106"/>
      <c r="G110" s="107">
        <f t="shared" si="2"/>
        <v>0</v>
      </c>
      <c r="I110" s="60"/>
      <c r="J110" s="60"/>
      <c r="K110" s="60"/>
      <c r="L110" s="60"/>
      <c r="M110" s="60"/>
      <c r="N110" s="60"/>
      <c r="O110" s="60"/>
      <c r="P110" s="60"/>
    </row>
    <row r="111" spans="1:16">
      <c r="A111" s="2"/>
      <c r="B111" s="121" t="s">
        <v>306</v>
      </c>
      <c r="C111" s="114">
        <v>44.666666666666664</v>
      </c>
      <c r="D111" s="122">
        <v>165.19103333333334</v>
      </c>
      <c r="E111" s="106"/>
      <c r="F111" s="106"/>
      <c r="G111" s="107">
        <f t="shared" si="2"/>
        <v>0</v>
      </c>
    </row>
    <row r="112" spans="1:16" ht="23">
      <c r="A112" s="2"/>
      <c r="B112" s="138" t="s">
        <v>288</v>
      </c>
      <c r="C112" s="139">
        <f>SUM(C78:C111)</f>
        <v>598.6633333333333</v>
      </c>
      <c r="D112" s="140">
        <f>SUM(D78:D111)</f>
        <v>3190.6628416666654</v>
      </c>
      <c r="E112" s="141"/>
      <c r="F112" s="141"/>
      <c r="G112" s="147">
        <f>SUM(G78:G111)</f>
        <v>0</v>
      </c>
      <c r="I112" s="60"/>
      <c r="J112" s="60"/>
      <c r="K112" s="60"/>
      <c r="L112" s="60"/>
      <c r="M112" s="60"/>
      <c r="N112" s="60"/>
      <c r="O112" s="60"/>
      <c r="P112" s="60"/>
    </row>
    <row r="113" spans="1:7">
      <c r="A113" s="2"/>
    </row>
    <row r="114" spans="1:7" s="2" customFormat="1" ht="14">
      <c r="B114" s="50" t="s">
        <v>19</v>
      </c>
      <c r="C114" s="50"/>
      <c r="D114" s="50"/>
      <c r="E114" s="50"/>
      <c r="F114" s="50"/>
      <c r="G114" s="50"/>
    </row>
    <row r="116" spans="1:7" ht="15" customHeight="1">
      <c r="A116" s="2"/>
      <c r="B116" s="159" t="s">
        <v>267</v>
      </c>
      <c r="C116" s="159" t="s">
        <v>268</v>
      </c>
      <c r="D116" s="159"/>
      <c r="E116" s="159" t="s">
        <v>67</v>
      </c>
      <c r="F116" s="159" t="s">
        <v>152</v>
      </c>
      <c r="G116" s="159" t="s">
        <v>3</v>
      </c>
    </row>
    <row r="117" spans="1:7">
      <c r="A117" s="6"/>
      <c r="B117" s="159"/>
      <c r="C117" s="102" t="s">
        <v>153</v>
      </c>
      <c r="D117" s="102" t="s">
        <v>154</v>
      </c>
      <c r="E117" s="159"/>
      <c r="F117" s="159"/>
      <c r="G117" s="159"/>
    </row>
    <row r="118" spans="1:7">
      <c r="A118" s="2"/>
      <c r="B118" s="121" t="s">
        <v>307</v>
      </c>
      <c r="C118" s="114">
        <v>1</v>
      </c>
      <c r="D118" s="122">
        <v>2.0027749999999997</v>
      </c>
      <c r="E118" s="106"/>
      <c r="F118" s="106"/>
      <c r="G118" s="107">
        <f t="shared" ref="G118:G124" si="3">C118*E118+D118*F118</f>
        <v>0</v>
      </c>
    </row>
    <row r="119" spans="1:7">
      <c r="A119" s="2"/>
      <c r="B119" s="121" t="s">
        <v>176</v>
      </c>
      <c r="C119" s="114">
        <v>3.9166666666666665</v>
      </c>
      <c r="D119" s="122">
        <v>17.202750000000002</v>
      </c>
      <c r="E119" s="106"/>
      <c r="F119" s="106"/>
      <c r="G119" s="107">
        <f t="shared" si="3"/>
        <v>0</v>
      </c>
    </row>
    <row r="120" spans="1:7">
      <c r="A120" s="2"/>
      <c r="B120" s="121" t="s">
        <v>275</v>
      </c>
      <c r="C120" s="114">
        <v>4.583333333333333</v>
      </c>
      <c r="D120" s="122">
        <v>12.55555833333333</v>
      </c>
      <c r="E120" s="106"/>
      <c r="F120" s="106"/>
      <c r="G120" s="107">
        <f t="shared" si="3"/>
        <v>0</v>
      </c>
    </row>
    <row r="121" spans="1:7">
      <c r="A121" s="2"/>
      <c r="B121" s="121" t="s">
        <v>182</v>
      </c>
      <c r="C121" s="114">
        <v>2.3333333333333335</v>
      </c>
      <c r="D121" s="122">
        <v>11.505558333333333</v>
      </c>
      <c r="E121" s="106"/>
      <c r="F121" s="106"/>
      <c r="G121" s="107">
        <f t="shared" si="3"/>
        <v>0</v>
      </c>
    </row>
    <row r="122" spans="1:7">
      <c r="A122" s="2"/>
      <c r="B122" s="121" t="s">
        <v>308</v>
      </c>
      <c r="C122" s="114">
        <v>1</v>
      </c>
      <c r="D122" s="122">
        <v>1.1388916666666666</v>
      </c>
      <c r="E122" s="106"/>
      <c r="F122" s="106"/>
      <c r="G122" s="107">
        <f t="shared" si="3"/>
        <v>0</v>
      </c>
    </row>
    <row r="123" spans="1:7">
      <c r="A123" s="2"/>
      <c r="B123" s="121" t="s">
        <v>257</v>
      </c>
      <c r="C123" s="114">
        <v>0.58333333333333337</v>
      </c>
      <c r="D123" s="122">
        <v>1.759725</v>
      </c>
      <c r="E123" s="106"/>
      <c r="F123" s="106"/>
      <c r="G123" s="107">
        <f t="shared" si="3"/>
        <v>0</v>
      </c>
    </row>
    <row r="124" spans="1:7">
      <c r="A124" s="2"/>
      <c r="B124" s="121" t="s">
        <v>202</v>
      </c>
      <c r="C124" s="114">
        <v>1</v>
      </c>
      <c r="D124" s="122">
        <v>1.0861083333333332</v>
      </c>
      <c r="E124" s="106"/>
      <c r="F124" s="106"/>
      <c r="G124" s="107">
        <f t="shared" si="3"/>
        <v>0</v>
      </c>
    </row>
    <row r="125" spans="1:7" ht="23">
      <c r="A125" s="2"/>
      <c r="B125" s="138" t="s">
        <v>288</v>
      </c>
      <c r="C125" s="139">
        <f>SUM(C118:C124)</f>
        <v>14.416666666666668</v>
      </c>
      <c r="D125" s="140">
        <f>SUM(D118:D124)</f>
        <v>47.251366666666669</v>
      </c>
      <c r="E125" s="141"/>
      <c r="F125" s="141"/>
      <c r="G125" s="147">
        <f>SUM(G118:G124)</f>
        <v>0</v>
      </c>
    </row>
    <row r="127" spans="1:7" ht="15" customHeight="1">
      <c r="A127" s="2"/>
      <c r="B127" s="159" t="s">
        <v>283</v>
      </c>
      <c r="C127" s="159" t="s">
        <v>268</v>
      </c>
      <c r="D127" s="159"/>
      <c r="E127" s="159" t="s">
        <v>67</v>
      </c>
      <c r="F127" s="159" t="s">
        <v>152</v>
      </c>
      <c r="G127" s="159" t="s">
        <v>3</v>
      </c>
    </row>
    <row r="128" spans="1:7">
      <c r="A128" s="6"/>
      <c r="B128" s="159"/>
      <c r="C128" s="102" t="s">
        <v>153</v>
      </c>
      <c r="D128" s="102" t="s">
        <v>154</v>
      </c>
      <c r="E128" s="159"/>
      <c r="F128" s="159"/>
      <c r="G128" s="159"/>
    </row>
    <row r="129" spans="1:16">
      <c r="A129" s="2"/>
      <c r="B129" s="121" t="s">
        <v>155</v>
      </c>
      <c r="C129" s="114">
        <v>0.58333333333333337</v>
      </c>
      <c r="D129" s="122">
        <v>0.78194166666666665</v>
      </c>
      <c r="E129" s="106"/>
      <c r="F129" s="106"/>
      <c r="G129" s="107">
        <f t="shared" ref="G129:G133" si="4">C129*E129+D129*F129</f>
        <v>0</v>
      </c>
    </row>
    <row r="130" spans="1:16">
      <c r="A130" s="2"/>
      <c r="B130" s="121" t="s">
        <v>307</v>
      </c>
      <c r="C130" s="114">
        <v>0.66666666666666663</v>
      </c>
      <c r="D130" s="122">
        <v>1.63195</v>
      </c>
      <c r="E130" s="106"/>
      <c r="F130" s="106"/>
      <c r="G130" s="107">
        <f t="shared" si="4"/>
        <v>0</v>
      </c>
    </row>
    <row r="131" spans="1:16">
      <c r="A131" s="2"/>
      <c r="B131" s="121" t="s">
        <v>176</v>
      </c>
      <c r="C131" s="114">
        <v>4.166666666666667</v>
      </c>
      <c r="D131" s="122">
        <v>19.077775000000003</v>
      </c>
      <c r="E131" s="106"/>
      <c r="F131" s="106"/>
      <c r="G131" s="107">
        <f t="shared" si="4"/>
        <v>0</v>
      </c>
    </row>
    <row r="132" spans="1:16">
      <c r="A132" s="2"/>
      <c r="B132" s="121" t="s">
        <v>275</v>
      </c>
      <c r="C132" s="114">
        <v>2.6666666666666665</v>
      </c>
      <c r="D132" s="122">
        <v>8.7347249999999992</v>
      </c>
      <c r="E132" s="106"/>
      <c r="F132" s="106"/>
      <c r="G132" s="107">
        <f t="shared" si="4"/>
        <v>0</v>
      </c>
    </row>
    <row r="133" spans="1:16">
      <c r="A133" s="2"/>
      <c r="B133" s="121" t="s">
        <v>182</v>
      </c>
      <c r="C133" s="114">
        <v>3</v>
      </c>
      <c r="D133" s="122">
        <v>11.148633333333335</v>
      </c>
      <c r="E133" s="106"/>
      <c r="F133" s="106"/>
      <c r="G133" s="107">
        <f t="shared" si="4"/>
        <v>0</v>
      </c>
    </row>
    <row r="134" spans="1:16" ht="23">
      <c r="A134" s="6"/>
      <c r="B134" s="138" t="s">
        <v>288</v>
      </c>
      <c r="C134" s="139">
        <f>SUM(C129:C133)</f>
        <v>11.083333333333334</v>
      </c>
      <c r="D134" s="140">
        <f>SUM(D129:D133)</f>
        <v>41.375025000000008</v>
      </c>
      <c r="E134" s="141"/>
      <c r="F134" s="141"/>
      <c r="G134" s="147">
        <f>SUM(G129:G133)</f>
        <v>0</v>
      </c>
    </row>
    <row r="136" spans="1:16" ht="15" customHeight="1">
      <c r="A136" s="6"/>
      <c r="B136" s="159" t="s">
        <v>289</v>
      </c>
      <c r="C136" s="159" t="s">
        <v>268</v>
      </c>
      <c r="D136" s="159"/>
      <c r="E136" s="159" t="s">
        <v>67</v>
      </c>
      <c r="F136" s="159" t="s">
        <v>290</v>
      </c>
      <c r="G136" s="159" t="s">
        <v>3</v>
      </c>
    </row>
    <row r="137" spans="1:16" ht="14.15" customHeight="1">
      <c r="A137" s="6"/>
      <c r="B137" s="159"/>
      <c r="C137" s="102" t="s">
        <v>291</v>
      </c>
      <c r="D137" s="102" t="s">
        <v>292</v>
      </c>
      <c r="E137" s="159"/>
      <c r="F137" s="159"/>
      <c r="G137" s="159"/>
    </row>
    <row r="138" spans="1:16">
      <c r="A138" s="6"/>
      <c r="B138" s="121" t="s">
        <v>308</v>
      </c>
      <c r="C138" s="114">
        <v>7.67</v>
      </c>
      <c r="D138" s="122">
        <v>48.73</v>
      </c>
      <c r="E138" s="106"/>
      <c r="F138" s="106"/>
      <c r="G138" s="107">
        <f t="shared" ref="G138:G142" si="5">C138*E138+D138*F138</f>
        <v>0</v>
      </c>
    </row>
    <row r="139" spans="1:16">
      <c r="A139" s="2"/>
      <c r="B139" s="121" t="s">
        <v>172</v>
      </c>
      <c r="C139" s="114">
        <v>0.57999999999999996</v>
      </c>
      <c r="D139" s="122">
        <v>2.78</v>
      </c>
      <c r="E139" s="106"/>
      <c r="F139" s="106"/>
      <c r="G139" s="107">
        <f t="shared" si="5"/>
        <v>0</v>
      </c>
      <c r="I139" s="60"/>
      <c r="J139" s="60"/>
      <c r="K139" s="60"/>
      <c r="L139" s="60"/>
      <c r="M139" s="60"/>
      <c r="N139" s="60"/>
      <c r="O139" s="60"/>
      <c r="P139" s="60"/>
    </row>
    <row r="140" spans="1:16">
      <c r="A140" s="2"/>
      <c r="B140" s="121" t="s">
        <v>157</v>
      </c>
      <c r="C140" s="114">
        <v>3.92</v>
      </c>
      <c r="D140" s="122">
        <v>4.4800000000000004</v>
      </c>
      <c r="E140" s="106"/>
      <c r="F140" s="106"/>
      <c r="G140" s="107">
        <f t="shared" si="5"/>
        <v>0</v>
      </c>
      <c r="I140" s="60"/>
      <c r="J140" s="60"/>
      <c r="K140" s="60"/>
      <c r="L140" s="60"/>
      <c r="M140" s="60"/>
      <c r="N140" s="60"/>
      <c r="O140" s="60"/>
      <c r="P140" s="60"/>
    </row>
    <row r="141" spans="1:16">
      <c r="A141" s="2"/>
      <c r="B141" s="121" t="s">
        <v>722</v>
      </c>
      <c r="C141" s="114">
        <v>2</v>
      </c>
      <c r="D141" s="122">
        <v>12.157249999999999</v>
      </c>
      <c r="E141" s="106"/>
      <c r="F141" s="106"/>
      <c r="G141" s="107">
        <f t="shared" si="5"/>
        <v>0</v>
      </c>
      <c r="I141" s="60"/>
      <c r="J141" s="60"/>
      <c r="K141" s="60"/>
      <c r="L141" s="60"/>
      <c r="M141" s="60"/>
      <c r="N141" s="60"/>
      <c r="O141" s="60"/>
      <c r="P141" s="60"/>
    </row>
    <row r="142" spans="1:16">
      <c r="A142" s="2"/>
      <c r="B142" s="121" t="s">
        <v>298</v>
      </c>
      <c r="C142" s="114">
        <v>1.5</v>
      </c>
      <c r="D142" s="122">
        <v>1.31785</v>
      </c>
      <c r="E142" s="106"/>
      <c r="F142" s="106"/>
      <c r="G142" s="107">
        <f t="shared" si="5"/>
        <v>0</v>
      </c>
      <c r="I142" s="60"/>
      <c r="J142" s="60"/>
      <c r="K142" s="60"/>
      <c r="L142" s="60"/>
      <c r="M142" s="60"/>
      <c r="N142" s="60"/>
      <c r="O142" s="60"/>
      <c r="P142" s="60"/>
    </row>
    <row r="143" spans="1:16" ht="23">
      <c r="A143" s="2"/>
      <c r="B143" s="138" t="s">
        <v>288</v>
      </c>
      <c r="C143" s="139">
        <f>SUM(C138:C142)</f>
        <v>15.67</v>
      </c>
      <c r="D143" s="140">
        <f>SUM(D138:D142)</f>
        <v>69.465100000000007</v>
      </c>
      <c r="E143" s="141"/>
      <c r="F143" s="141"/>
      <c r="G143" s="147">
        <f>SUM(G138:G142)</f>
        <v>0</v>
      </c>
    </row>
    <row r="145" spans="1:16" s="2" customFormat="1" ht="14">
      <c r="B145" s="50" t="s">
        <v>21</v>
      </c>
      <c r="C145" s="50"/>
      <c r="D145" s="50"/>
      <c r="E145" s="50"/>
      <c r="F145" s="50"/>
      <c r="G145" s="50"/>
    </row>
    <row r="147" spans="1:16" ht="15" customHeight="1">
      <c r="A147" s="2"/>
      <c r="B147" s="159" t="s">
        <v>267</v>
      </c>
      <c r="C147" s="159" t="s">
        <v>268</v>
      </c>
      <c r="D147" s="159"/>
      <c r="E147" s="159" t="s">
        <v>67</v>
      </c>
      <c r="F147" s="159" t="s">
        <v>152</v>
      </c>
      <c r="G147" s="159" t="s">
        <v>3</v>
      </c>
    </row>
    <row r="148" spans="1:16">
      <c r="A148" s="6"/>
      <c r="B148" s="159"/>
      <c r="C148" s="102" t="s">
        <v>153</v>
      </c>
      <c r="D148" s="102" t="s">
        <v>154</v>
      </c>
      <c r="E148" s="159"/>
      <c r="F148" s="159"/>
      <c r="G148" s="159"/>
    </row>
    <row r="149" spans="1:16">
      <c r="A149" s="2"/>
      <c r="B149" s="121" t="s">
        <v>176</v>
      </c>
      <c r="C149" s="114">
        <v>0.58299999999999996</v>
      </c>
      <c r="D149" s="122">
        <v>0.86099999999999999</v>
      </c>
      <c r="E149" s="106"/>
      <c r="F149" s="106"/>
      <c r="G149" s="107">
        <f t="shared" ref="G149" si="6">C149*E149+D149*F149</f>
        <v>0</v>
      </c>
    </row>
    <row r="150" spans="1:16" ht="23">
      <c r="A150" s="2"/>
      <c r="B150" s="138" t="s">
        <v>288</v>
      </c>
      <c r="C150" s="139">
        <f>SUM(C149:C149)</f>
        <v>0.58299999999999996</v>
      </c>
      <c r="D150" s="140">
        <f>SUM(D149:D149)</f>
        <v>0.86099999999999999</v>
      </c>
      <c r="E150" s="141"/>
      <c r="F150" s="141"/>
      <c r="G150" s="147">
        <f>SUM(G149:G149)</f>
        <v>0</v>
      </c>
    </row>
    <row r="152" spans="1:16" ht="15" customHeight="1">
      <c r="A152" s="2"/>
      <c r="B152" s="159" t="s">
        <v>283</v>
      </c>
      <c r="C152" s="159" t="s">
        <v>268</v>
      </c>
      <c r="D152" s="159"/>
      <c r="E152" s="159" t="s">
        <v>67</v>
      </c>
      <c r="F152" s="159" t="s">
        <v>152</v>
      </c>
      <c r="G152" s="159" t="s">
        <v>3</v>
      </c>
    </row>
    <row r="153" spans="1:16">
      <c r="A153" s="2"/>
      <c r="B153" s="159"/>
      <c r="C153" s="102" t="s">
        <v>153</v>
      </c>
      <c r="D153" s="102" t="s">
        <v>154</v>
      </c>
      <c r="E153" s="159"/>
      <c r="F153" s="159"/>
      <c r="G153" s="159"/>
    </row>
    <row r="154" spans="1:16">
      <c r="A154" s="2"/>
      <c r="B154" s="121" t="s">
        <v>176</v>
      </c>
      <c r="C154" s="114">
        <v>0.5</v>
      </c>
      <c r="D154" s="122">
        <v>1.0189999999999999</v>
      </c>
      <c r="E154" s="106"/>
      <c r="F154" s="106"/>
      <c r="G154" s="107">
        <f t="shared" ref="G154" si="7">C154*E154+D154*F154</f>
        <v>0</v>
      </c>
    </row>
    <row r="155" spans="1:16" ht="23">
      <c r="A155" s="2"/>
      <c r="B155" s="138" t="s">
        <v>288</v>
      </c>
      <c r="C155" s="148">
        <f>SUM(C154:C154)</f>
        <v>0.5</v>
      </c>
      <c r="D155" s="149">
        <f>SUM(D154:D154)</f>
        <v>1.0189999999999999</v>
      </c>
      <c r="E155" s="144"/>
      <c r="F155" s="144"/>
      <c r="G155" s="145">
        <f>SUM(G154:G154)</f>
        <v>0</v>
      </c>
    </row>
    <row r="157" spans="1:16" ht="15" customHeight="1">
      <c r="A157" s="6"/>
      <c r="B157" s="159" t="s">
        <v>289</v>
      </c>
      <c r="C157" s="159" t="s">
        <v>268</v>
      </c>
      <c r="D157" s="159"/>
      <c r="E157" s="159" t="s">
        <v>67</v>
      </c>
      <c r="F157" s="159" t="s">
        <v>290</v>
      </c>
      <c r="G157" s="159" t="s">
        <v>3</v>
      </c>
    </row>
    <row r="158" spans="1:16" ht="24" customHeight="1">
      <c r="A158" s="6"/>
      <c r="B158" s="159"/>
      <c r="C158" s="102" t="s">
        <v>291</v>
      </c>
      <c r="D158" s="102" t="s">
        <v>292</v>
      </c>
      <c r="E158" s="159"/>
      <c r="F158" s="159"/>
      <c r="G158" s="159"/>
    </row>
    <row r="159" spans="1:16">
      <c r="A159" s="2"/>
      <c r="B159" s="121" t="s">
        <v>248</v>
      </c>
      <c r="C159" s="114">
        <v>1</v>
      </c>
      <c r="D159" s="122">
        <v>1.20435</v>
      </c>
      <c r="E159" s="106"/>
      <c r="F159" s="106"/>
      <c r="G159" s="107">
        <f t="shared" ref="G159:G160" si="8">C159*E159+D159*F159</f>
        <v>0</v>
      </c>
      <c r="I159" s="60"/>
      <c r="J159" s="60"/>
      <c r="K159" s="60"/>
      <c r="L159" s="60"/>
      <c r="M159" s="60"/>
      <c r="N159" s="60"/>
      <c r="O159" s="60"/>
      <c r="P159" s="60"/>
    </row>
    <row r="160" spans="1:16">
      <c r="A160" s="2"/>
      <c r="B160" s="121" t="s">
        <v>309</v>
      </c>
      <c r="C160" s="114">
        <v>3.5</v>
      </c>
      <c r="D160" s="122">
        <v>15.492608333333333</v>
      </c>
      <c r="E160" s="106"/>
      <c r="F160" s="106"/>
      <c r="G160" s="107">
        <f t="shared" si="8"/>
        <v>0</v>
      </c>
      <c r="I160" s="60"/>
      <c r="J160" s="60"/>
      <c r="K160" s="60"/>
      <c r="L160" s="60"/>
      <c r="M160" s="60"/>
      <c r="N160" s="60"/>
      <c r="O160" s="60"/>
      <c r="P160" s="60"/>
    </row>
    <row r="161" spans="1:12" ht="23">
      <c r="A161" s="2"/>
      <c r="B161" s="138" t="s">
        <v>288</v>
      </c>
      <c r="C161" s="139">
        <f>SUM(C159:C160)</f>
        <v>4.5</v>
      </c>
      <c r="D161" s="140">
        <f>SUM(D159:D160)</f>
        <v>16.696958333333335</v>
      </c>
      <c r="E161" s="141"/>
      <c r="F161" s="141"/>
      <c r="G161" s="147">
        <f>SUM(G159:G160)</f>
        <v>0</v>
      </c>
    </row>
    <row r="163" spans="1:12" s="2" customFormat="1" ht="14">
      <c r="B163" s="50" t="s">
        <v>22</v>
      </c>
      <c r="C163" s="50"/>
      <c r="D163" s="50"/>
      <c r="E163" s="50"/>
      <c r="F163" s="50"/>
      <c r="G163" s="50"/>
    </row>
    <row r="165" spans="1:12" ht="15" customHeight="1">
      <c r="A165" s="2"/>
      <c r="B165" s="159" t="s">
        <v>310</v>
      </c>
      <c r="C165" s="159" t="s">
        <v>268</v>
      </c>
      <c r="D165" s="159"/>
      <c r="E165" s="159" t="s">
        <v>67</v>
      </c>
      <c r="F165" s="159" t="s">
        <v>152</v>
      </c>
      <c r="G165" s="159" t="s">
        <v>3</v>
      </c>
    </row>
    <row r="166" spans="1:12">
      <c r="A166" s="6"/>
      <c r="B166" s="159"/>
      <c r="C166" s="102" t="s">
        <v>153</v>
      </c>
      <c r="D166" s="102" t="s">
        <v>154</v>
      </c>
      <c r="E166" s="159"/>
      <c r="F166" s="159"/>
      <c r="G166" s="159"/>
    </row>
    <row r="167" spans="1:12">
      <c r="A167" s="2"/>
      <c r="B167" s="121" t="s">
        <v>311</v>
      </c>
      <c r="C167" s="114">
        <v>1</v>
      </c>
      <c r="D167" s="122">
        <v>0.52</v>
      </c>
      <c r="E167" s="106"/>
      <c r="F167" s="106"/>
      <c r="G167" s="107">
        <f t="shared" ref="G167:G168" si="9">C167*E167+D167*F167</f>
        <v>0</v>
      </c>
    </row>
    <row r="168" spans="1:12">
      <c r="A168" s="2"/>
      <c r="B168" s="121" t="s">
        <v>287</v>
      </c>
      <c r="C168" s="114">
        <v>1</v>
      </c>
      <c r="D168" s="122">
        <v>0.5625</v>
      </c>
      <c r="E168" s="106"/>
      <c r="F168" s="106"/>
      <c r="G168" s="107">
        <f t="shared" si="9"/>
        <v>0</v>
      </c>
    </row>
    <row r="169" spans="1:12" ht="23">
      <c r="A169" s="2"/>
      <c r="B169" s="138" t="s">
        <v>288</v>
      </c>
      <c r="C169" s="139">
        <f>SUM(C167:C168)</f>
        <v>2</v>
      </c>
      <c r="D169" s="140">
        <f>SUM(D167:D168)</f>
        <v>1.0825</v>
      </c>
      <c r="E169" s="141"/>
      <c r="F169" s="141"/>
      <c r="G169" s="147">
        <f>SUM(G167:G168)</f>
        <v>0</v>
      </c>
    </row>
    <row r="171" spans="1:12" ht="15" customHeight="1">
      <c r="A171" s="2"/>
      <c r="B171" s="159" t="s">
        <v>283</v>
      </c>
      <c r="C171" s="159" t="s">
        <v>268</v>
      </c>
      <c r="D171" s="159"/>
      <c r="E171" s="159" t="s">
        <v>67</v>
      </c>
      <c r="F171" s="159" t="s">
        <v>152</v>
      </c>
      <c r="G171" s="159" t="s">
        <v>3</v>
      </c>
      <c r="I171" s="63"/>
      <c r="J171" s="63"/>
      <c r="K171" s="63"/>
      <c r="L171" s="63"/>
    </row>
    <row r="172" spans="1:12">
      <c r="A172" s="2"/>
      <c r="B172" s="159"/>
      <c r="C172" s="102" t="s">
        <v>153</v>
      </c>
      <c r="D172" s="102" t="s">
        <v>154</v>
      </c>
      <c r="E172" s="159"/>
      <c r="F172" s="159"/>
      <c r="G172" s="159"/>
      <c r="I172" s="63"/>
      <c r="J172" s="63"/>
      <c r="K172" s="63"/>
      <c r="L172" s="63"/>
    </row>
    <row r="173" spans="1:12">
      <c r="A173" s="2"/>
      <c r="B173" s="121" t="s">
        <v>287</v>
      </c>
      <c r="C173" s="114">
        <v>1</v>
      </c>
      <c r="D173" s="122">
        <v>0.53</v>
      </c>
      <c r="E173" s="106"/>
      <c r="F173" s="106"/>
      <c r="G173" s="107">
        <f t="shared" ref="G173" si="10">C173*E173+D173*F173</f>
        <v>0</v>
      </c>
      <c r="I173" s="63"/>
      <c r="J173" s="63"/>
      <c r="K173" s="63"/>
      <c r="L173" s="63"/>
    </row>
    <row r="174" spans="1:12" ht="23">
      <c r="A174" s="2"/>
      <c r="B174" s="138" t="s">
        <v>288</v>
      </c>
      <c r="C174" s="148">
        <f>SUM(C173:C173)</f>
        <v>1</v>
      </c>
      <c r="D174" s="149">
        <f>SUM(D173:D173)</f>
        <v>0.53</v>
      </c>
      <c r="E174" s="144"/>
      <c r="F174" s="144"/>
      <c r="G174" s="145">
        <f>SUM(G173:G173)</f>
        <v>0</v>
      </c>
    </row>
    <row r="176" spans="1:12" ht="15" customHeight="1">
      <c r="A176" s="6"/>
      <c r="B176" s="159" t="s">
        <v>289</v>
      </c>
      <c r="C176" s="159" t="s">
        <v>268</v>
      </c>
      <c r="D176" s="159"/>
      <c r="E176" s="159" t="s">
        <v>67</v>
      </c>
      <c r="F176" s="159" t="s">
        <v>290</v>
      </c>
      <c r="G176" s="159" t="s">
        <v>3</v>
      </c>
    </row>
    <row r="177" spans="1:7" ht="24" customHeight="1">
      <c r="A177" s="6"/>
      <c r="B177" s="159"/>
      <c r="C177" s="102" t="s">
        <v>291</v>
      </c>
      <c r="D177" s="102" t="s">
        <v>292</v>
      </c>
      <c r="E177" s="159"/>
      <c r="F177" s="159"/>
      <c r="G177" s="159"/>
    </row>
    <row r="178" spans="1:7">
      <c r="A178" s="6"/>
      <c r="B178" s="121" t="s">
        <v>311</v>
      </c>
      <c r="C178" s="114">
        <v>2.92</v>
      </c>
      <c r="D178" s="122">
        <v>18.260000000000002</v>
      </c>
      <c r="E178" s="106"/>
      <c r="F178" s="106"/>
      <c r="G178" s="107">
        <f t="shared" ref="G178" si="11">C178*E178+D178*F178</f>
        <v>0</v>
      </c>
    </row>
    <row r="179" spans="1:7" ht="23">
      <c r="A179" s="2"/>
      <c r="B179" s="138" t="s">
        <v>288</v>
      </c>
      <c r="C179" s="139">
        <f>SUM(C178:C178)</f>
        <v>2.92</v>
      </c>
      <c r="D179" s="140">
        <f>SUM(D178:D178)</f>
        <v>18.260000000000002</v>
      </c>
      <c r="E179" s="141"/>
      <c r="F179" s="141"/>
      <c r="G179" s="147">
        <f>SUM(G178:G178)</f>
        <v>0</v>
      </c>
    </row>
    <row r="182" spans="1:7" ht="16.5">
      <c r="B182" s="43" t="s">
        <v>262</v>
      </c>
      <c r="C182" s="43"/>
      <c r="D182" s="43"/>
      <c r="E182" s="43"/>
      <c r="F182" s="43"/>
      <c r="G182" s="43"/>
    </row>
    <row r="184" spans="1:7">
      <c r="B184" s="50" t="s">
        <v>113</v>
      </c>
      <c r="C184" s="50"/>
      <c r="D184" s="50"/>
      <c r="E184" s="50"/>
      <c r="F184" s="50"/>
      <c r="G184" s="50"/>
    </row>
    <row r="186" spans="1:7" ht="14.75" customHeight="1">
      <c r="B186" s="185" t="s">
        <v>267</v>
      </c>
      <c r="C186" s="159" t="s">
        <v>268</v>
      </c>
      <c r="D186" s="159"/>
      <c r="E186" s="159" t="s">
        <v>67</v>
      </c>
      <c r="F186" s="159" t="s">
        <v>152</v>
      </c>
      <c r="G186" s="159" t="s">
        <v>3</v>
      </c>
    </row>
    <row r="187" spans="1:7">
      <c r="B187" s="185"/>
      <c r="C187" s="102" t="s">
        <v>153</v>
      </c>
      <c r="D187" s="102" t="s">
        <v>154</v>
      </c>
      <c r="E187" s="159"/>
      <c r="F187" s="159"/>
      <c r="G187" s="159"/>
    </row>
    <row r="188" spans="1:7">
      <c r="B188" s="121" t="s">
        <v>270</v>
      </c>
      <c r="C188" s="114">
        <v>0.83333333333333337</v>
      </c>
      <c r="D188" s="122">
        <v>1.472216666666667</v>
      </c>
      <c r="E188" s="106"/>
      <c r="F188" s="106"/>
      <c r="G188" s="107">
        <f t="shared" ref="G188:G190" si="12">C188*E188+D188*F188</f>
        <v>0</v>
      </c>
    </row>
    <row r="189" spans="1:7">
      <c r="B189" s="121" t="s">
        <v>176</v>
      </c>
      <c r="C189" s="114">
        <v>2.8333330000000001</v>
      </c>
      <c r="D189" s="122">
        <v>4.2638999999999996</v>
      </c>
      <c r="E189" s="106"/>
      <c r="F189" s="106"/>
      <c r="G189" s="107">
        <f t="shared" si="12"/>
        <v>0</v>
      </c>
    </row>
    <row r="190" spans="1:7">
      <c r="B190" s="121" t="s">
        <v>182</v>
      </c>
      <c r="C190" s="114">
        <v>2</v>
      </c>
      <c r="D190" s="122">
        <v>1.6888833333333333</v>
      </c>
      <c r="E190" s="106"/>
      <c r="F190" s="106"/>
      <c r="G190" s="107">
        <f t="shared" si="12"/>
        <v>0</v>
      </c>
    </row>
    <row r="191" spans="1:7" ht="23">
      <c r="B191" s="138" t="s">
        <v>288</v>
      </c>
      <c r="C191" s="139">
        <f>SUM(C188:C190)</f>
        <v>5.6666663333333336</v>
      </c>
      <c r="D191" s="140">
        <f>SUM(D188:D190)</f>
        <v>7.4249999999999998</v>
      </c>
      <c r="E191" s="141"/>
      <c r="F191" s="141"/>
      <c r="G191" s="147">
        <f>SUM(G188:G190)</f>
        <v>0</v>
      </c>
    </row>
    <row r="192" spans="1:7">
      <c r="A192" s="2"/>
    </row>
    <row r="193" spans="1:7" ht="14.75" customHeight="1">
      <c r="A193" s="2"/>
      <c r="B193" s="185" t="s">
        <v>283</v>
      </c>
      <c r="C193" s="159" t="s">
        <v>268</v>
      </c>
      <c r="D193" s="159"/>
      <c r="E193" s="159" t="s">
        <v>67</v>
      </c>
      <c r="F193" s="159" t="s">
        <v>152</v>
      </c>
      <c r="G193" s="159" t="s">
        <v>3</v>
      </c>
    </row>
    <row r="194" spans="1:7">
      <c r="A194" s="7"/>
      <c r="B194" s="185"/>
      <c r="C194" s="102" t="s">
        <v>153</v>
      </c>
      <c r="D194" s="102" t="s">
        <v>154</v>
      </c>
      <c r="E194" s="159"/>
      <c r="F194" s="159"/>
      <c r="G194" s="159"/>
    </row>
    <row r="195" spans="1:7">
      <c r="A195" s="7"/>
      <c r="B195" s="121" t="s">
        <v>157</v>
      </c>
      <c r="C195" s="114">
        <v>1</v>
      </c>
      <c r="D195" s="122">
        <v>1.6694333333333333</v>
      </c>
      <c r="E195" s="106"/>
      <c r="F195" s="106"/>
      <c r="G195" s="107">
        <f t="shared" ref="G195:G198" si="13">C195*E195+D195*F195</f>
        <v>0</v>
      </c>
    </row>
    <row r="196" spans="1:7">
      <c r="B196" s="121" t="s">
        <v>176</v>
      </c>
      <c r="C196" s="114">
        <v>0.5</v>
      </c>
      <c r="D196" s="122">
        <v>1.7139</v>
      </c>
      <c r="E196" s="106"/>
      <c r="F196" s="106"/>
      <c r="G196" s="107">
        <f t="shared" si="13"/>
        <v>0</v>
      </c>
    </row>
    <row r="197" spans="1:7">
      <c r="B197" s="121" t="s">
        <v>313</v>
      </c>
      <c r="C197" s="114">
        <v>1</v>
      </c>
      <c r="D197" s="122">
        <v>0.53800000000000003</v>
      </c>
      <c r="E197" s="106"/>
      <c r="F197" s="106"/>
      <c r="G197" s="107">
        <f t="shared" si="13"/>
        <v>0</v>
      </c>
    </row>
    <row r="198" spans="1:7">
      <c r="B198" s="121" t="s">
        <v>182</v>
      </c>
      <c r="C198" s="114">
        <v>1.1666666666666667</v>
      </c>
      <c r="D198" s="122">
        <v>0.57501666666666662</v>
      </c>
      <c r="E198" s="106"/>
      <c r="F198" s="106"/>
      <c r="G198" s="107">
        <f t="shared" si="13"/>
        <v>0</v>
      </c>
    </row>
    <row r="199" spans="1:7" ht="23">
      <c r="B199" s="138" t="s">
        <v>288</v>
      </c>
      <c r="C199" s="139">
        <f>SUM(C195:C198)</f>
        <v>3.666666666666667</v>
      </c>
      <c r="D199" s="140">
        <f>SUM(D195:D198)</f>
        <v>4.4963499999999996</v>
      </c>
      <c r="E199" s="141"/>
      <c r="F199" s="141"/>
      <c r="G199" s="147">
        <f>SUM(G195:G198)</f>
        <v>0</v>
      </c>
    </row>
    <row r="202" spans="1:7">
      <c r="B202" s="50" t="s">
        <v>314</v>
      </c>
      <c r="C202" s="50"/>
      <c r="D202" s="50"/>
      <c r="E202" s="50"/>
      <c r="F202" s="50"/>
      <c r="G202" s="50"/>
    </row>
    <row r="204" spans="1:7" ht="14.75" customHeight="1">
      <c r="B204" s="185" t="s">
        <v>310</v>
      </c>
      <c r="C204" s="159" t="s">
        <v>268</v>
      </c>
      <c r="D204" s="159"/>
      <c r="E204" s="159" t="s">
        <v>67</v>
      </c>
      <c r="F204" s="159" t="s">
        <v>152</v>
      </c>
      <c r="G204" s="159" t="s">
        <v>3</v>
      </c>
    </row>
    <row r="205" spans="1:7">
      <c r="B205" s="185"/>
      <c r="C205" s="102" t="s">
        <v>153</v>
      </c>
      <c r="D205" s="102" t="s">
        <v>154</v>
      </c>
      <c r="E205" s="159"/>
      <c r="F205" s="159"/>
      <c r="G205" s="159"/>
    </row>
    <row r="206" spans="1:7">
      <c r="B206" s="121" t="s">
        <v>176</v>
      </c>
      <c r="C206" s="114">
        <v>0.83330000000000004</v>
      </c>
      <c r="D206" s="122">
        <v>0.58055000000000001</v>
      </c>
      <c r="E206" s="106"/>
      <c r="F206" s="106"/>
      <c r="G206" s="107">
        <f t="shared" ref="G206:G207" si="14">C206*E206+D206*F206</f>
        <v>0</v>
      </c>
    </row>
    <row r="207" spans="1:7">
      <c r="B207" s="121" t="s">
        <v>182</v>
      </c>
      <c r="C207" s="114">
        <v>3.5</v>
      </c>
      <c r="D207" s="122">
        <v>9.9700000000000006</v>
      </c>
      <c r="E207" s="106"/>
      <c r="F207" s="106"/>
      <c r="G207" s="107">
        <f t="shared" si="14"/>
        <v>0</v>
      </c>
    </row>
    <row r="208" spans="1:7" ht="23">
      <c r="B208" s="138" t="s">
        <v>288</v>
      </c>
      <c r="C208" s="139">
        <f>SUM(C206:C207)</f>
        <v>4.3333000000000004</v>
      </c>
      <c r="D208" s="140">
        <f>SUM(D206:D207)</f>
        <v>10.550550000000001</v>
      </c>
      <c r="E208" s="141"/>
      <c r="F208" s="141"/>
      <c r="G208" s="147">
        <f>SUM(G206:G207)</f>
        <v>0</v>
      </c>
    </row>
    <row r="210" spans="2:7" ht="14.75" customHeight="1">
      <c r="B210" s="185" t="s">
        <v>283</v>
      </c>
      <c r="C210" s="159" t="s">
        <v>268</v>
      </c>
      <c r="D210" s="159"/>
      <c r="E210" s="159" t="s">
        <v>67</v>
      </c>
      <c r="F210" s="159" t="s">
        <v>152</v>
      </c>
      <c r="G210" s="159" t="s">
        <v>3</v>
      </c>
    </row>
    <row r="211" spans="2:7">
      <c r="B211" s="185"/>
      <c r="C211" s="102" t="s">
        <v>153</v>
      </c>
      <c r="D211" s="102" t="s">
        <v>154</v>
      </c>
      <c r="E211" s="159"/>
      <c r="F211" s="159"/>
      <c r="G211" s="159"/>
    </row>
    <row r="212" spans="2:7">
      <c r="B212" s="121" t="s">
        <v>176</v>
      </c>
      <c r="C212" s="114">
        <v>1</v>
      </c>
      <c r="D212" s="122">
        <v>0.60550000000000004</v>
      </c>
      <c r="E212" s="106"/>
      <c r="F212" s="106"/>
      <c r="G212" s="107">
        <f t="shared" ref="G212:G213" si="15">C212*E212+D212*F212</f>
        <v>0</v>
      </c>
    </row>
    <row r="213" spans="2:7">
      <c r="B213" s="121" t="s">
        <v>182</v>
      </c>
      <c r="C213" s="114">
        <v>2</v>
      </c>
      <c r="D213" s="122">
        <v>3.5527500000000001</v>
      </c>
      <c r="E213" s="106"/>
      <c r="F213" s="106"/>
      <c r="G213" s="107">
        <f t="shared" si="15"/>
        <v>0</v>
      </c>
    </row>
    <row r="214" spans="2:7" ht="23">
      <c r="B214" s="138" t="s">
        <v>288</v>
      </c>
      <c r="C214" s="139">
        <f>SUM(C212:C213)</f>
        <v>3</v>
      </c>
      <c r="D214" s="140">
        <f>SUM(D212:D213)</f>
        <v>4.1582499999999998</v>
      </c>
      <c r="E214" s="141"/>
      <c r="F214" s="141"/>
      <c r="G214" s="147">
        <f>SUM(G212:G213)</f>
        <v>0</v>
      </c>
    </row>
    <row r="216" spans="2:7" ht="16.5">
      <c r="B216" s="8" t="s">
        <v>315</v>
      </c>
    </row>
    <row r="217" spans="2:7" ht="32.25" customHeight="1">
      <c r="B217" s="186" t="s">
        <v>316</v>
      </c>
      <c r="C217" s="186"/>
      <c r="D217" s="186"/>
      <c r="E217" s="186"/>
      <c r="F217" s="186"/>
      <c r="G217" s="186"/>
    </row>
  </sheetData>
  <mergeCells count="83">
    <mergeCell ref="G116:G117"/>
    <mergeCell ref="B76:B77"/>
    <mergeCell ref="C76:D76"/>
    <mergeCell ref="E76:E77"/>
    <mergeCell ref="F76:F77"/>
    <mergeCell ref="G76:G77"/>
    <mergeCell ref="F9:F10"/>
    <mergeCell ref="B116:B117"/>
    <mergeCell ref="C116:D116"/>
    <mergeCell ref="E116:E117"/>
    <mergeCell ref="F116:F117"/>
    <mergeCell ref="B3:H3"/>
    <mergeCell ref="B2:H2"/>
    <mergeCell ref="C127:D127"/>
    <mergeCell ref="E127:E128"/>
    <mergeCell ref="F127:F128"/>
    <mergeCell ref="G127:G128"/>
    <mergeCell ref="B127:B128"/>
    <mergeCell ref="G9:G10"/>
    <mergeCell ref="B41:B42"/>
    <mergeCell ref="C41:D41"/>
    <mergeCell ref="E41:E42"/>
    <mergeCell ref="F41:F42"/>
    <mergeCell ref="G41:G42"/>
    <mergeCell ref="B9:B10"/>
    <mergeCell ref="C9:D9"/>
    <mergeCell ref="E9:E10"/>
    <mergeCell ref="B147:B148"/>
    <mergeCell ref="C147:D147"/>
    <mergeCell ref="E147:E148"/>
    <mergeCell ref="F147:F148"/>
    <mergeCell ref="G147:G148"/>
    <mergeCell ref="B136:B137"/>
    <mergeCell ref="C136:D136"/>
    <mergeCell ref="E136:E137"/>
    <mergeCell ref="F136:F137"/>
    <mergeCell ref="G136:G137"/>
    <mergeCell ref="B157:B158"/>
    <mergeCell ref="C157:D157"/>
    <mergeCell ref="E157:E158"/>
    <mergeCell ref="F157:F158"/>
    <mergeCell ref="G157:G158"/>
    <mergeCell ref="B165:B166"/>
    <mergeCell ref="C165:D165"/>
    <mergeCell ref="E165:E166"/>
    <mergeCell ref="F165:F166"/>
    <mergeCell ref="G165:G166"/>
    <mergeCell ref="B152:B153"/>
    <mergeCell ref="C152:D152"/>
    <mergeCell ref="E152:E153"/>
    <mergeCell ref="F152:F153"/>
    <mergeCell ref="G152:G153"/>
    <mergeCell ref="B176:B177"/>
    <mergeCell ref="C176:D176"/>
    <mergeCell ref="E176:E177"/>
    <mergeCell ref="F176:F177"/>
    <mergeCell ref="G176:G177"/>
    <mergeCell ref="B171:B172"/>
    <mergeCell ref="C171:D171"/>
    <mergeCell ref="E171:E172"/>
    <mergeCell ref="F171:F172"/>
    <mergeCell ref="G171:G172"/>
    <mergeCell ref="G186:G187"/>
    <mergeCell ref="B193:B194"/>
    <mergeCell ref="C193:D193"/>
    <mergeCell ref="E193:E194"/>
    <mergeCell ref="F193:F194"/>
    <mergeCell ref="G193:G194"/>
    <mergeCell ref="B186:B187"/>
    <mergeCell ref="C186:D186"/>
    <mergeCell ref="E186:E187"/>
    <mergeCell ref="F186:F187"/>
    <mergeCell ref="B217:G217"/>
    <mergeCell ref="B210:B211"/>
    <mergeCell ref="C210:D210"/>
    <mergeCell ref="E210:E211"/>
    <mergeCell ref="F210:F211"/>
    <mergeCell ref="G210:G211"/>
    <mergeCell ref="B204:B205"/>
    <mergeCell ref="C204:D204"/>
    <mergeCell ref="E204:E205"/>
    <mergeCell ref="F204:F205"/>
    <mergeCell ref="G204:G205"/>
  </mergeCells>
  <pageMargins left="0.70866141732283472" right="0.70866141732283472" top="0.74803149606299213" bottom="0.74803149606299213" header="0.31496062992125984" footer="0.31496062992125984"/>
  <pageSetup paperSize="9" scale="97" fitToHeight="0" orientation="portrait" r:id="rId1"/>
  <headerFooter>
    <oddHeader>&amp;LHospital Clínic Barcelona&amp;C&amp;A</oddHeader>
  </headerFooter>
  <rowBreaks count="5" manualBreakCount="5">
    <brk id="40" min="1" max="6" man="1"/>
    <brk id="74" min="1" max="6" man="1"/>
    <brk id="112" min="1" max="6" man="1"/>
    <brk id="144" min="1" max="6" man="1"/>
    <brk id="180" min="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D8F2-6BB1-49E4-B8B7-CE8F25D5DF04}">
  <sheetPr>
    <pageSetUpPr fitToPage="1"/>
  </sheetPr>
  <dimension ref="B1:E22"/>
  <sheetViews>
    <sheetView showGridLines="0" zoomScale="115" zoomScaleNormal="115" workbookViewId="0">
      <pane xSplit="1" ySplit="2" topLeftCell="B13" activePane="bottomRight" state="frozen"/>
      <selection pane="topRight" activeCell="B1" sqref="B1"/>
      <selection pane="bottomLeft" activeCell="A3" sqref="A3"/>
      <selection pane="bottomRight" activeCell="C17" sqref="C17"/>
    </sheetView>
  </sheetViews>
  <sheetFormatPr baseColWidth="10" defaultColWidth="11.453125" defaultRowHeight="10"/>
  <cols>
    <col min="1" max="1" width="2.453125" style="5" customWidth="1"/>
    <col min="2" max="2" width="52.36328125" style="5" customWidth="1"/>
    <col min="3" max="3" width="16.36328125" style="5" customWidth="1"/>
    <col min="4" max="4" width="20" style="5" customWidth="1"/>
    <col min="5" max="5" width="15.453125" style="5" bestFit="1" customWidth="1"/>
    <col min="6" max="6" width="13.54296875" style="5" customWidth="1"/>
    <col min="7" max="7" width="18.453125" style="5" bestFit="1" customWidth="1"/>
    <col min="8" max="8" width="13.453125" style="5" customWidth="1"/>
    <col min="9" max="9" width="14.36328125" style="5" bestFit="1" customWidth="1"/>
    <col min="10" max="10" width="14.453125" style="5" bestFit="1" customWidth="1"/>
    <col min="11" max="11" width="13.36328125" style="5" bestFit="1" customWidth="1"/>
    <col min="12" max="16384" width="11.453125" style="5"/>
  </cols>
  <sheetData>
    <row r="1" spans="2:5" s="4" customFormat="1" ht="18">
      <c r="B1" s="66" t="s">
        <v>317</v>
      </c>
      <c r="C1" s="55"/>
      <c r="E1" s="56"/>
    </row>
    <row r="2" spans="2:5" s="1" customFormat="1" ht="19.5" customHeight="1">
      <c r="B2" s="187" t="s">
        <v>27</v>
      </c>
      <c r="C2" s="187"/>
      <c r="D2" s="187"/>
      <c r="E2" s="187"/>
    </row>
    <row r="3" spans="2:5" s="2" customFormat="1" ht="16.5" customHeight="1">
      <c r="E3" s="3"/>
    </row>
    <row r="4" spans="2:5" ht="14">
      <c r="B4" s="64" t="s">
        <v>318</v>
      </c>
    </row>
    <row r="5" spans="2:5" ht="17.25" customHeight="1">
      <c r="B5" s="79" t="s">
        <v>319</v>
      </c>
      <c r="C5" s="79" t="s">
        <v>320</v>
      </c>
    </row>
    <row r="6" spans="2:5" ht="23.15" customHeight="1">
      <c r="B6" s="91" t="s">
        <v>321</v>
      </c>
      <c r="C6" s="92"/>
    </row>
    <row r="7" spans="2:5" s="2" customFormat="1" ht="16.5" customHeight="1">
      <c r="E7" s="3"/>
    </row>
    <row r="8" spans="2:5" ht="14">
      <c r="B8" s="64" t="s">
        <v>322</v>
      </c>
    </row>
    <row r="9" spans="2:5" ht="23.25" customHeight="1">
      <c r="B9" s="79" t="s">
        <v>319</v>
      </c>
      <c r="C9" s="79" t="s">
        <v>323</v>
      </c>
    </row>
    <row r="10" spans="2:5" ht="12" customHeight="1">
      <c r="B10" s="91" t="s">
        <v>324</v>
      </c>
      <c r="C10" s="92"/>
    </row>
    <row r="11" spans="2:5" ht="12" customHeight="1">
      <c r="B11" s="91" t="s">
        <v>325</v>
      </c>
      <c r="C11" s="92"/>
    </row>
    <row r="12" spans="2:5" ht="12" customHeight="1">
      <c r="B12" s="91" t="s">
        <v>326</v>
      </c>
      <c r="C12" s="92"/>
    </row>
    <row r="13" spans="2:5" ht="12" customHeight="1">
      <c r="B13" s="91" t="s">
        <v>327</v>
      </c>
      <c r="C13" s="92"/>
    </row>
    <row r="14" spans="2:5" ht="12" customHeight="1">
      <c r="B14" s="2"/>
      <c r="C14" s="2"/>
    </row>
    <row r="15" spans="2:5" ht="12" customHeight="1">
      <c r="B15" s="64" t="s">
        <v>732</v>
      </c>
    </row>
    <row r="16" spans="2:5" ht="51.65" customHeight="1">
      <c r="B16" s="79" t="s">
        <v>319</v>
      </c>
      <c r="C16" s="79" t="s">
        <v>729</v>
      </c>
      <c r="D16" s="79" t="s">
        <v>731</v>
      </c>
      <c r="E16" s="79" t="s">
        <v>730</v>
      </c>
    </row>
    <row r="17" spans="2:5" ht="12" customHeight="1">
      <c r="B17" s="91" t="s">
        <v>733</v>
      </c>
      <c r="C17" s="154">
        <v>256</v>
      </c>
      <c r="D17" s="154">
        <f>C17*0.2</f>
        <v>51.2</v>
      </c>
      <c r="E17" s="92"/>
    </row>
    <row r="18" spans="2:5" ht="12" customHeight="1">
      <c r="B18" s="91" t="s">
        <v>734</v>
      </c>
      <c r="C18" s="154">
        <v>400</v>
      </c>
      <c r="D18" s="154">
        <f>C18*0.2</f>
        <v>80</v>
      </c>
      <c r="E18" s="92"/>
    </row>
    <row r="20" spans="2:5" ht="14">
      <c r="B20" s="64" t="s">
        <v>725</v>
      </c>
    </row>
    <row r="21" spans="2:5" ht="11.5">
      <c r="B21" s="79" t="s">
        <v>319</v>
      </c>
      <c r="C21" s="79" t="s">
        <v>726</v>
      </c>
    </row>
    <row r="22" spans="2:5" ht="36.75" customHeight="1">
      <c r="B22" s="91" t="s">
        <v>737</v>
      </c>
      <c r="C22" s="92"/>
    </row>
  </sheetData>
  <mergeCells count="1">
    <mergeCell ref="B2:E2"/>
  </mergeCells>
  <pageMargins left="0.70866141732283472" right="0.70866141732283472" top="0.74803149606299213" bottom="0.74803149606299213" header="0.31496062992125984" footer="0.31496062992125984"/>
  <pageSetup paperSize="9" scale="81" fitToHeight="0" orientation="portrait" r:id="rId1"/>
  <headerFooter>
    <oddHeader>&amp;LHospital Clínic Barcelona&amp;C&amp;A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695E-89BD-4ABE-A153-39D33927720E}">
  <sheetPr>
    <pageSetUpPr fitToPage="1"/>
  </sheetPr>
  <dimension ref="B1:H40"/>
  <sheetViews>
    <sheetView showGridLines="0" zoomScale="120" zoomScaleNormal="120" workbookViewId="0">
      <pane xSplit="1" ySplit="2" topLeftCell="B26" activePane="bottomRight" state="frozen"/>
      <selection pane="topRight" activeCell="B1" sqref="B1"/>
      <selection pane="bottomLeft" activeCell="A3" sqref="A3"/>
      <selection pane="bottomRight" activeCell="B4" sqref="B4"/>
    </sheetView>
  </sheetViews>
  <sheetFormatPr baseColWidth="10" defaultColWidth="11.453125" defaultRowHeight="10"/>
  <cols>
    <col min="1" max="1" width="2.453125" style="5" customWidth="1"/>
    <col min="2" max="2" width="47.453125" style="5" customWidth="1"/>
    <col min="3" max="3" width="16.54296875" style="5" bestFit="1" customWidth="1"/>
    <col min="4" max="4" width="12.453125" style="5" bestFit="1" customWidth="1"/>
    <col min="5" max="5" width="22.453125" style="5" bestFit="1" customWidth="1"/>
    <col min="6" max="6" width="30.54296875" style="5" customWidth="1"/>
    <col min="7" max="7" width="18.453125" style="5" bestFit="1" customWidth="1"/>
    <col min="8" max="8" width="13.453125" style="5" customWidth="1"/>
    <col min="9" max="9" width="14.36328125" style="5" bestFit="1" customWidth="1"/>
    <col min="10" max="10" width="14.453125" style="5" bestFit="1" customWidth="1"/>
    <col min="11" max="11" width="13.36328125" style="5" bestFit="1" customWidth="1"/>
    <col min="12" max="16384" width="11.453125" style="5"/>
  </cols>
  <sheetData>
    <row r="1" spans="2:6" s="4" customFormat="1" ht="18">
      <c r="B1" s="66" t="s">
        <v>328</v>
      </c>
      <c r="C1" s="55"/>
      <c r="E1" s="56"/>
      <c r="F1" s="47"/>
    </row>
    <row r="2" spans="2:6" s="1" customFormat="1" ht="19.5" customHeight="1">
      <c r="B2" s="187" t="s">
        <v>27</v>
      </c>
      <c r="C2" s="187"/>
      <c r="D2" s="187"/>
      <c r="E2" s="187"/>
    </row>
    <row r="3" spans="2:6" s="2" customFormat="1">
      <c r="E3" s="3"/>
    </row>
    <row r="4" spans="2:6" ht="14">
      <c r="B4" s="64" t="s">
        <v>329</v>
      </c>
    </row>
    <row r="5" spans="2:6" ht="17.25" customHeight="1">
      <c r="B5" s="79" t="s">
        <v>319</v>
      </c>
      <c r="C5" s="79" t="s">
        <v>33</v>
      </c>
      <c r="D5" s="79" t="s">
        <v>330</v>
      </c>
      <c r="E5" s="79" t="s">
        <v>331</v>
      </c>
    </row>
    <row r="6" spans="2:6" ht="21.75" customHeight="1">
      <c r="B6" s="188" t="s">
        <v>727</v>
      </c>
      <c r="C6" s="188"/>
      <c r="D6" s="188"/>
      <c r="E6" s="188"/>
    </row>
    <row r="7" spans="2:6" ht="10.25" customHeight="1">
      <c r="B7" s="93" t="s">
        <v>723</v>
      </c>
      <c r="C7" s="94" t="s">
        <v>332</v>
      </c>
      <c r="D7" s="92"/>
      <c r="E7" s="92"/>
    </row>
    <row r="8" spans="2:6" ht="10.25" customHeight="1">
      <c r="B8" s="93" t="s">
        <v>724</v>
      </c>
      <c r="C8" s="94" t="s">
        <v>332</v>
      </c>
      <c r="D8" s="92"/>
      <c r="E8" s="92"/>
    </row>
    <row r="9" spans="2:6" ht="20">
      <c r="B9" s="95" t="s">
        <v>333</v>
      </c>
      <c r="C9" s="94" t="s">
        <v>332</v>
      </c>
      <c r="D9" s="92"/>
      <c r="E9" s="92"/>
    </row>
    <row r="10" spans="2:6" ht="21.75" customHeight="1">
      <c r="B10" s="188" t="s">
        <v>334</v>
      </c>
      <c r="C10" s="188"/>
      <c r="D10" s="188"/>
      <c r="E10" s="188"/>
    </row>
    <row r="11" spans="2:6" ht="10.25" customHeight="1">
      <c r="B11" s="150" t="s">
        <v>335</v>
      </c>
      <c r="C11" s="94" t="s">
        <v>336</v>
      </c>
      <c r="D11" s="92"/>
      <c r="E11" s="92"/>
    </row>
    <row r="12" spans="2:6">
      <c r="B12" s="150" t="s">
        <v>337</v>
      </c>
      <c r="C12" s="94" t="s">
        <v>336</v>
      </c>
      <c r="D12" s="92"/>
      <c r="E12" s="92"/>
    </row>
    <row r="13" spans="2:6">
      <c r="B13" s="150" t="s">
        <v>338</v>
      </c>
      <c r="C13" s="94" t="s">
        <v>336</v>
      </c>
      <c r="D13" s="92"/>
      <c r="E13" s="92"/>
    </row>
    <row r="14" spans="2:6">
      <c r="B14" s="95" t="s">
        <v>339</v>
      </c>
      <c r="C14" s="94" t="s">
        <v>336</v>
      </c>
      <c r="D14" s="92"/>
      <c r="E14" s="92"/>
    </row>
    <row r="15" spans="2:6">
      <c r="B15" s="95" t="s">
        <v>340</v>
      </c>
      <c r="C15" s="94" t="s">
        <v>336</v>
      </c>
      <c r="D15" s="92"/>
      <c r="E15" s="92"/>
    </row>
    <row r="16" spans="2:6">
      <c r="B16" s="95" t="s">
        <v>341</v>
      </c>
      <c r="C16" s="94" t="s">
        <v>332</v>
      </c>
      <c r="D16" s="92"/>
      <c r="E16" s="92"/>
    </row>
    <row r="17" spans="2:8">
      <c r="B17" s="95" t="s">
        <v>342</v>
      </c>
      <c r="C17" s="94" t="s">
        <v>332</v>
      </c>
      <c r="D17" s="92"/>
      <c r="E17" s="92"/>
    </row>
    <row r="18" spans="2:8">
      <c r="B18" s="95" t="s">
        <v>343</v>
      </c>
      <c r="C18" s="94" t="s">
        <v>332</v>
      </c>
      <c r="D18" s="92"/>
      <c r="E18" s="92"/>
    </row>
    <row r="19" spans="2:8">
      <c r="B19" s="150" t="s">
        <v>344</v>
      </c>
      <c r="C19" s="94" t="s">
        <v>332</v>
      </c>
      <c r="D19" s="92"/>
      <c r="E19" s="92"/>
    </row>
    <row r="20" spans="2:8" ht="21.65" customHeight="1">
      <c r="B20" s="95" t="s">
        <v>345</v>
      </c>
      <c r="C20" s="94" t="s">
        <v>332</v>
      </c>
      <c r="D20" s="92"/>
      <c r="E20" s="92"/>
    </row>
    <row r="21" spans="2:8" ht="21.65" customHeight="1">
      <c r="B21" s="95" t="s">
        <v>346</v>
      </c>
      <c r="C21" s="94" t="s">
        <v>332</v>
      </c>
      <c r="D21" s="92"/>
      <c r="E21" s="92"/>
    </row>
    <row r="22" spans="2:8" ht="21.65" customHeight="1">
      <c r="B22" s="95" t="s">
        <v>347</v>
      </c>
      <c r="C22" s="94" t="s">
        <v>332</v>
      </c>
      <c r="D22" s="92"/>
      <c r="E22" s="92"/>
    </row>
    <row r="23" spans="2:8" ht="21.65" customHeight="1">
      <c r="B23" s="95" t="s">
        <v>348</v>
      </c>
      <c r="C23" s="94" t="s">
        <v>336</v>
      </c>
      <c r="D23" s="92"/>
      <c r="E23" s="92"/>
      <c r="F23" s="65"/>
      <c r="G23" s="65"/>
      <c r="H23" s="65"/>
    </row>
    <row r="24" spans="2:8" ht="21.65" customHeight="1">
      <c r="B24" s="95" t="s">
        <v>349</v>
      </c>
      <c r="C24" s="94" t="s">
        <v>332</v>
      </c>
      <c r="D24" s="92"/>
      <c r="E24" s="92"/>
      <c r="F24" s="65"/>
      <c r="G24" s="65"/>
      <c r="H24" s="65"/>
    </row>
    <row r="25" spans="2:8" ht="21.65" customHeight="1">
      <c r="B25" s="95" t="s">
        <v>350</v>
      </c>
      <c r="C25" s="94" t="s">
        <v>351</v>
      </c>
      <c r="D25" s="92"/>
      <c r="E25" s="92"/>
    </row>
    <row r="26" spans="2:8" ht="21.65" customHeight="1">
      <c r="B26" s="188" t="s">
        <v>352</v>
      </c>
      <c r="C26" s="188"/>
      <c r="D26" s="188"/>
      <c r="E26" s="188"/>
    </row>
    <row r="27" spans="2:8" ht="21.65" customHeight="1">
      <c r="B27" s="95" t="s">
        <v>353</v>
      </c>
      <c r="C27" s="94" t="s">
        <v>354</v>
      </c>
      <c r="D27" s="92"/>
      <c r="E27" s="92"/>
    </row>
    <row r="28" spans="2:8" ht="21.65" customHeight="1">
      <c r="B28" s="95" t="s">
        <v>355</v>
      </c>
      <c r="C28" s="94" t="s">
        <v>354</v>
      </c>
      <c r="D28" s="92"/>
      <c r="E28" s="92"/>
    </row>
    <row r="29" spans="2:8" ht="21.65" customHeight="1">
      <c r="B29" s="95" t="s">
        <v>356</v>
      </c>
      <c r="C29" s="94" t="s">
        <v>354</v>
      </c>
      <c r="D29" s="92"/>
      <c r="E29" s="92"/>
    </row>
    <row r="30" spans="2:8" ht="21.65" customHeight="1">
      <c r="B30" s="188" t="s">
        <v>357</v>
      </c>
      <c r="C30" s="188"/>
      <c r="D30" s="188"/>
      <c r="E30" s="188"/>
    </row>
    <row r="31" spans="2:8" ht="20">
      <c r="B31" s="95" t="s">
        <v>358</v>
      </c>
      <c r="C31" s="94" t="s">
        <v>332</v>
      </c>
      <c r="D31" s="92"/>
      <c r="E31" s="92"/>
    </row>
    <row r="32" spans="2:8">
      <c r="B32" s="95" t="s">
        <v>359</v>
      </c>
      <c r="C32" s="94" t="s">
        <v>336</v>
      </c>
      <c r="D32" s="92"/>
      <c r="E32" s="92"/>
    </row>
    <row r="33" spans="2:5">
      <c r="B33" s="95" t="s">
        <v>360</v>
      </c>
      <c r="C33" s="94" t="s">
        <v>336</v>
      </c>
      <c r="D33" s="92"/>
      <c r="E33" s="92"/>
    </row>
    <row r="34" spans="2:5">
      <c r="B34" s="95" t="s">
        <v>361</v>
      </c>
      <c r="C34" s="94" t="s">
        <v>336</v>
      </c>
      <c r="D34" s="92"/>
      <c r="E34" s="92"/>
    </row>
    <row r="35" spans="2:5">
      <c r="B35" s="95" t="s">
        <v>362</v>
      </c>
      <c r="C35" s="94" t="s">
        <v>336</v>
      </c>
      <c r="D35" s="92"/>
      <c r="E35" s="92"/>
    </row>
    <row r="36" spans="2:5">
      <c r="B36" s="150" t="s">
        <v>363</v>
      </c>
      <c r="C36" s="94" t="s">
        <v>364</v>
      </c>
      <c r="D36" s="92"/>
      <c r="E36" s="92"/>
    </row>
    <row r="37" spans="2:5">
      <c r="B37" s="150" t="s">
        <v>365</v>
      </c>
      <c r="C37" s="94" t="s">
        <v>336</v>
      </c>
      <c r="D37" s="92"/>
      <c r="E37" s="92"/>
    </row>
    <row r="38" spans="2:5">
      <c r="B38" s="150" t="s">
        <v>366</v>
      </c>
      <c r="C38" s="94" t="s">
        <v>336</v>
      </c>
      <c r="D38" s="92"/>
      <c r="E38" s="92"/>
    </row>
    <row r="40" spans="2:5" ht="22.5" customHeight="1">
      <c r="B40" s="183" t="s">
        <v>367</v>
      </c>
      <c r="C40" s="183"/>
      <c r="D40" s="183"/>
      <c r="E40" s="183"/>
    </row>
  </sheetData>
  <mergeCells count="6">
    <mergeCell ref="B40:E40"/>
    <mergeCell ref="B2:E2"/>
    <mergeCell ref="B6:E6"/>
    <mergeCell ref="B10:E10"/>
    <mergeCell ref="B26:E26"/>
    <mergeCell ref="B30:E30"/>
  </mergeCells>
  <pageMargins left="0.70866141732283472" right="0.70866141732283472" top="0.74803149606299213" bottom="0.74803149606299213" header="0.31496062992125984" footer="0.31496062992125984"/>
  <pageSetup paperSize="9" scale="86" fitToHeight="0" orientation="portrait" r:id="rId1"/>
  <headerFooter>
    <oddHeader>&amp;LHospital Clínic Barcelona&amp;C&amp;A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
  <sheetViews>
    <sheetView showGridLines="0" workbookViewId="0">
      <selection activeCell="H1" sqref="H1:H1048576"/>
    </sheetView>
  </sheetViews>
  <sheetFormatPr baseColWidth="10" defaultColWidth="11.453125" defaultRowHeight="13"/>
  <cols>
    <col min="1" max="1" width="30" style="11" bestFit="1" customWidth="1"/>
    <col min="2" max="2" width="11.453125" style="11"/>
    <col min="3" max="3" width="10.6328125" style="11" bestFit="1" customWidth="1"/>
    <col min="4" max="4" width="11.453125" style="11"/>
    <col min="5" max="8" width="11.453125" style="14"/>
    <col min="9" max="16384" width="11.453125" style="11"/>
  </cols>
  <sheetData>
    <row r="1" spans="1:9">
      <c r="A1" s="20" t="s">
        <v>368</v>
      </c>
      <c r="B1" s="20" t="s">
        <v>369</v>
      </c>
      <c r="C1" s="20" t="s">
        <v>370</v>
      </c>
      <c r="D1" s="20" t="s">
        <v>371</v>
      </c>
      <c r="E1" s="21" t="s">
        <v>372</v>
      </c>
      <c r="F1" s="21" t="s">
        <v>373</v>
      </c>
      <c r="G1" s="21" t="s">
        <v>374</v>
      </c>
      <c r="H1" s="21" t="s">
        <v>375</v>
      </c>
    </row>
    <row r="2" spans="1:9">
      <c r="A2" s="17" t="s">
        <v>376</v>
      </c>
      <c r="B2" s="18">
        <v>2</v>
      </c>
      <c r="C2" s="18">
        <v>11</v>
      </c>
      <c r="D2" s="17" t="s">
        <v>377</v>
      </c>
      <c r="E2" s="19">
        <v>26</v>
      </c>
      <c r="F2" s="19">
        <v>13</v>
      </c>
      <c r="G2" s="19">
        <f t="shared" ref="G2:G8" si="0">+E2/B2</f>
        <v>13</v>
      </c>
      <c r="H2" s="19">
        <f>+F2/B2</f>
        <v>6.5</v>
      </c>
      <c r="I2" s="11" t="s">
        <v>378</v>
      </c>
    </row>
    <row r="3" spans="1:9">
      <c r="A3" s="12" t="s">
        <v>379</v>
      </c>
      <c r="B3" s="13">
        <v>1</v>
      </c>
      <c r="C3" s="13">
        <v>11</v>
      </c>
      <c r="D3" s="12" t="s">
        <v>377</v>
      </c>
      <c r="E3" s="16">
        <v>15</v>
      </c>
      <c r="F3" s="16">
        <v>15</v>
      </c>
      <c r="G3" s="16">
        <f t="shared" si="0"/>
        <v>15</v>
      </c>
      <c r="H3" s="16">
        <f t="shared" ref="H3:H19" si="1">+F3/B3</f>
        <v>15</v>
      </c>
      <c r="I3" s="11" t="s">
        <v>378</v>
      </c>
    </row>
    <row r="4" spans="1:9">
      <c r="A4" s="12" t="s">
        <v>380</v>
      </c>
      <c r="B4" s="13">
        <v>9</v>
      </c>
      <c r="C4" s="13">
        <v>11</v>
      </c>
      <c r="D4" s="12" t="s">
        <v>377</v>
      </c>
      <c r="E4" s="16">
        <v>0</v>
      </c>
      <c r="F4" s="16">
        <v>0</v>
      </c>
      <c r="G4" s="16">
        <f t="shared" si="0"/>
        <v>0</v>
      </c>
      <c r="H4" s="16">
        <f t="shared" si="1"/>
        <v>0</v>
      </c>
      <c r="I4" s="11" t="s">
        <v>378</v>
      </c>
    </row>
    <row r="5" spans="1:9">
      <c r="A5" s="12" t="s">
        <v>381</v>
      </c>
      <c r="B5" s="13">
        <v>2</v>
      </c>
      <c r="C5" s="13">
        <v>11</v>
      </c>
      <c r="D5" s="12" t="s">
        <v>377</v>
      </c>
      <c r="E5" s="16">
        <v>179.26</v>
      </c>
      <c r="F5" s="16">
        <v>0</v>
      </c>
      <c r="G5" s="16">
        <f t="shared" si="0"/>
        <v>89.63</v>
      </c>
      <c r="H5" s="16">
        <f t="shared" si="1"/>
        <v>0</v>
      </c>
    </row>
    <row r="6" spans="1:9">
      <c r="A6" s="12" t="s">
        <v>382</v>
      </c>
      <c r="B6" s="13">
        <v>1</v>
      </c>
      <c r="C6" s="13">
        <v>11</v>
      </c>
      <c r="D6" s="12" t="s">
        <v>377</v>
      </c>
      <c r="E6" s="16">
        <v>0</v>
      </c>
      <c r="F6" s="16">
        <v>0</v>
      </c>
      <c r="G6" s="16">
        <f t="shared" si="0"/>
        <v>0</v>
      </c>
      <c r="H6" s="16">
        <f t="shared" si="1"/>
        <v>0</v>
      </c>
    </row>
    <row r="7" spans="1:9">
      <c r="A7" s="12" t="s">
        <v>383</v>
      </c>
      <c r="B7" s="13">
        <v>1</v>
      </c>
      <c r="C7" s="13">
        <v>11</v>
      </c>
      <c r="D7" s="12" t="s">
        <v>377</v>
      </c>
      <c r="E7" s="16">
        <v>0</v>
      </c>
      <c r="F7" s="16">
        <v>0</v>
      </c>
      <c r="G7" s="16">
        <f t="shared" si="0"/>
        <v>0</v>
      </c>
      <c r="H7" s="16">
        <f t="shared" si="1"/>
        <v>0</v>
      </c>
    </row>
    <row r="8" spans="1:9">
      <c r="A8" s="12" t="s">
        <v>384</v>
      </c>
      <c r="B8" s="13">
        <v>1</v>
      </c>
      <c r="C8" s="13">
        <v>11</v>
      </c>
      <c r="D8" s="12" t="s">
        <v>377</v>
      </c>
      <c r="E8" s="16">
        <v>65</v>
      </c>
      <c r="F8" s="16">
        <v>65</v>
      </c>
      <c r="G8" s="16">
        <f t="shared" si="0"/>
        <v>65</v>
      </c>
      <c r="H8" s="16">
        <f t="shared" si="1"/>
        <v>65</v>
      </c>
    </row>
    <row r="9" spans="1:9">
      <c r="A9" s="12" t="s">
        <v>385</v>
      </c>
      <c r="B9" s="13">
        <v>21</v>
      </c>
      <c r="C9" s="13">
        <v>11</v>
      </c>
      <c r="D9" s="12" t="s">
        <v>377</v>
      </c>
      <c r="E9" s="16">
        <v>1050</v>
      </c>
      <c r="F9" s="16">
        <v>1050</v>
      </c>
      <c r="G9" s="16">
        <f>+E9/B9</f>
        <v>50</v>
      </c>
      <c r="H9" s="16">
        <f t="shared" si="1"/>
        <v>50</v>
      </c>
      <c r="I9" s="11" t="s">
        <v>378</v>
      </c>
    </row>
    <row r="10" spans="1:9">
      <c r="A10" s="12" t="s">
        <v>386</v>
      </c>
      <c r="B10" s="13">
        <v>2</v>
      </c>
      <c r="C10" s="13">
        <v>11</v>
      </c>
      <c r="D10" s="12" t="s">
        <v>377</v>
      </c>
      <c r="E10" s="16">
        <v>-3</v>
      </c>
      <c r="F10" s="16">
        <v>-3</v>
      </c>
      <c r="G10" s="16">
        <f t="shared" ref="G10:G19" si="2">+E10/B10</f>
        <v>-1.5</v>
      </c>
      <c r="H10" s="16">
        <f t="shared" si="1"/>
        <v>-1.5</v>
      </c>
    </row>
    <row r="11" spans="1:9">
      <c r="A11" s="12" t="s">
        <v>387</v>
      </c>
      <c r="B11" s="13">
        <v>1</v>
      </c>
      <c r="C11" s="13">
        <v>11</v>
      </c>
      <c r="D11" s="12" t="s">
        <v>377</v>
      </c>
      <c r="E11" s="16">
        <v>0</v>
      </c>
      <c r="F11" s="16">
        <v>0</v>
      </c>
      <c r="G11" s="16">
        <f t="shared" si="2"/>
        <v>0</v>
      </c>
      <c r="H11" s="16">
        <f t="shared" si="1"/>
        <v>0</v>
      </c>
    </row>
    <row r="12" spans="1:9">
      <c r="A12" s="12" t="s">
        <v>388</v>
      </c>
      <c r="B12" s="13">
        <v>2</v>
      </c>
      <c r="C12" s="13">
        <v>11</v>
      </c>
      <c r="D12" s="12" t="s">
        <v>377</v>
      </c>
      <c r="E12" s="16">
        <v>27</v>
      </c>
      <c r="F12" s="16">
        <v>0</v>
      </c>
      <c r="G12" s="16">
        <f t="shared" si="2"/>
        <v>13.5</v>
      </c>
      <c r="H12" s="16">
        <f t="shared" si="1"/>
        <v>0</v>
      </c>
    </row>
    <row r="13" spans="1:9">
      <c r="A13" s="12" t="s">
        <v>389</v>
      </c>
      <c r="B13" s="13">
        <v>15</v>
      </c>
      <c r="C13" s="13">
        <v>11</v>
      </c>
      <c r="D13" s="12" t="s">
        <v>377</v>
      </c>
      <c r="E13" s="16">
        <v>113.4</v>
      </c>
      <c r="F13" s="16">
        <v>113.4</v>
      </c>
      <c r="G13" s="16">
        <f t="shared" si="2"/>
        <v>7.5600000000000005</v>
      </c>
      <c r="H13" s="16">
        <f t="shared" si="1"/>
        <v>7.5600000000000005</v>
      </c>
      <c r="I13" s="11" t="s">
        <v>378</v>
      </c>
    </row>
    <row r="14" spans="1:9">
      <c r="A14" s="12" t="s">
        <v>390</v>
      </c>
      <c r="B14" s="13">
        <v>16</v>
      </c>
      <c r="C14" s="13">
        <v>11</v>
      </c>
      <c r="D14" s="12" t="s">
        <v>377</v>
      </c>
      <c r="E14" s="16">
        <v>151.19999999999999</v>
      </c>
      <c r="F14" s="16">
        <v>151.19999999999999</v>
      </c>
      <c r="G14" s="16">
        <f t="shared" si="2"/>
        <v>9.4499999999999993</v>
      </c>
      <c r="H14" s="16">
        <f t="shared" si="1"/>
        <v>9.4499999999999993</v>
      </c>
      <c r="I14" s="11" t="s">
        <v>378</v>
      </c>
    </row>
    <row r="15" spans="1:9">
      <c r="A15" s="12" t="s">
        <v>391</v>
      </c>
      <c r="B15" s="13">
        <v>4</v>
      </c>
      <c r="C15" s="13">
        <v>11</v>
      </c>
      <c r="D15" s="12" t="s">
        <v>377</v>
      </c>
      <c r="E15" s="16">
        <v>3920</v>
      </c>
      <c r="F15" s="16">
        <v>3920</v>
      </c>
      <c r="G15" s="16">
        <f t="shared" si="2"/>
        <v>980</v>
      </c>
      <c r="H15" s="16">
        <f t="shared" si="1"/>
        <v>980</v>
      </c>
      <c r="I15" s="11" t="s">
        <v>378</v>
      </c>
    </row>
    <row r="16" spans="1:9">
      <c r="A16" s="12" t="s">
        <v>20</v>
      </c>
      <c r="B16" s="13">
        <v>16</v>
      </c>
      <c r="C16" s="13">
        <v>11</v>
      </c>
      <c r="D16" s="12" t="s">
        <v>377</v>
      </c>
      <c r="E16" s="16">
        <v>2.48</v>
      </c>
      <c r="F16" s="16">
        <v>2.48</v>
      </c>
      <c r="G16" s="16">
        <f t="shared" si="2"/>
        <v>0.155</v>
      </c>
      <c r="H16" s="16">
        <f t="shared" si="1"/>
        <v>0.155</v>
      </c>
    </row>
    <row r="17" spans="1:9">
      <c r="A17" s="12" t="s">
        <v>392</v>
      </c>
      <c r="B17" s="13">
        <v>72</v>
      </c>
      <c r="C17" s="13">
        <v>11</v>
      </c>
      <c r="D17" s="12" t="s">
        <v>377</v>
      </c>
      <c r="E17" s="16">
        <v>8</v>
      </c>
      <c r="F17" s="16">
        <v>26.4</v>
      </c>
      <c r="G17" s="16">
        <f t="shared" si="2"/>
        <v>0.1111111111111111</v>
      </c>
      <c r="H17" s="16">
        <f t="shared" si="1"/>
        <v>0.36666666666666664</v>
      </c>
      <c r="I17" s="11" t="s">
        <v>378</v>
      </c>
    </row>
    <row r="18" spans="1:9">
      <c r="A18" s="12" t="s">
        <v>393</v>
      </c>
      <c r="B18" s="13">
        <v>19</v>
      </c>
      <c r="C18" s="13">
        <v>11</v>
      </c>
      <c r="D18" s="12" t="s">
        <v>377</v>
      </c>
      <c r="E18" s="16">
        <v>0</v>
      </c>
      <c r="F18" s="16">
        <v>0</v>
      </c>
      <c r="G18" s="16">
        <f t="shared" si="2"/>
        <v>0</v>
      </c>
      <c r="H18" s="16">
        <f t="shared" si="1"/>
        <v>0</v>
      </c>
      <c r="I18" s="11" t="s">
        <v>378</v>
      </c>
    </row>
    <row r="19" spans="1:9">
      <c r="A19" s="12" t="s">
        <v>394</v>
      </c>
      <c r="B19" s="13">
        <v>2</v>
      </c>
      <c r="C19" s="13">
        <v>11</v>
      </c>
      <c r="D19" s="12" t="s">
        <v>377</v>
      </c>
      <c r="E19" s="16">
        <v>0</v>
      </c>
      <c r="F19" s="16">
        <v>0</v>
      </c>
      <c r="G19" s="16">
        <f t="shared" si="2"/>
        <v>0</v>
      </c>
      <c r="H19" s="16">
        <f t="shared" si="1"/>
        <v>0</v>
      </c>
      <c r="I19" s="11" t="s">
        <v>378</v>
      </c>
    </row>
  </sheetData>
  <sortState xmlns:xlrd2="http://schemas.microsoft.com/office/spreadsheetml/2017/richdata2" ref="A2:G56">
    <sortCondition ref="C4"/>
  </sortState>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6"/>
  <sheetViews>
    <sheetView showGridLines="0" workbookViewId="0">
      <selection activeCell="E40" sqref="E40"/>
    </sheetView>
  </sheetViews>
  <sheetFormatPr baseColWidth="10" defaultColWidth="11.453125" defaultRowHeight="13"/>
  <cols>
    <col min="1" max="1" width="25.6328125" style="11" customWidth="1"/>
    <col min="2" max="2" width="16.36328125" style="11" customWidth="1"/>
    <col min="3" max="3" width="16.453125" style="32" customWidth="1"/>
    <col min="4" max="4" width="15.453125" style="32" customWidth="1"/>
    <col min="5" max="5" width="25.6328125" style="11" bestFit="1" customWidth="1"/>
    <col min="6" max="16384" width="11.453125" style="11"/>
  </cols>
  <sheetData>
    <row r="1" spans="1:11" ht="14.5">
      <c r="A1"/>
      <c r="B1"/>
    </row>
    <row r="3" spans="1:11">
      <c r="B3" s="31" t="s">
        <v>395</v>
      </c>
      <c r="C3" s="11"/>
      <c r="D3" s="11"/>
    </row>
    <row r="4" spans="1:11">
      <c r="A4" s="31" t="s">
        <v>396</v>
      </c>
      <c r="B4" s="11" t="s">
        <v>397</v>
      </c>
      <c r="C4" s="11" t="s">
        <v>398</v>
      </c>
      <c r="D4" s="11" t="s">
        <v>399</v>
      </c>
    </row>
    <row r="5" spans="1:11">
      <c r="A5" s="33" t="s">
        <v>400</v>
      </c>
      <c r="B5" s="11">
        <v>152</v>
      </c>
      <c r="C5" s="11">
        <v>140.93360000000001</v>
      </c>
      <c r="D5" s="11">
        <v>11.626799999999999</v>
      </c>
      <c r="E5" s="11" t="s">
        <v>400</v>
      </c>
      <c r="F5" s="11">
        <v>152</v>
      </c>
      <c r="G5" s="11">
        <v>140.93360000000001</v>
      </c>
      <c r="H5" s="11">
        <v>11.626799999999999</v>
      </c>
      <c r="I5" s="34">
        <v>13</v>
      </c>
      <c r="J5" s="34">
        <f>G5/12</f>
        <v>11.744466666666668</v>
      </c>
      <c r="K5" s="34">
        <f>H5/12</f>
        <v>0.96889999999999998</v>
      </c>
    </row>
    <row r="6" spans="1:11">
      <c r="A6" s="33" t="s">
        <v>401</v>
      </c>
      <c r="B6" s="11">
        <v>14642</v>
      </c>
      <c r="C6" s="11">
        <v>79478.997699999993</v>
      </c>
      <c r="D6" s="11">
        <v>0</v>
      </c>
      <c r="E6" s="11" t="s">
        <v>401</v>
      </c>
      <c r="F6" s="11">
        <v>14642</v>
      </c>
      <c r="G6" s="11">
        <v>79478.997699999993</v>
      </c>
      <c r="H6" s="11">
        <v>0</v>
      </c>
      <c r="I6" s="34">
        <v>1220</v>
      </c>
      <c r="J6" s="34">
        <f t="shared" ref="J6:K16" si="0">G6/12</f>
        <v>6623.249808333333</v>
      </c>
      <c r="K6" s="34">
        <f t="shared" si="0"/>
        <v>0</v>
      </c>
    </row>
    <row r="7" spans="1:11">
      <c r="A7" s="33" t="s">
        <v>147</v>
      </c>
      <c r="B7" s="11">
        <v>3891</v>
      </c>
      <c r="C7" s="11">
        <v>11409.5144</v>
      </c>
      <c r="D7" s="11">
        <v>624.32500000000005</v>
      </c>
      <c r="E7" s="11" t="s">
        <v>147</v>
      </c>
      <c r="F7" s="11">
        <v>3891</v>
      </c>
      <c r="G7" s="11">
        <v>11409.5144</v>
      </c>
      <c r="H7" s="11">
        <v>624.32500000000005</v>
      </c>
      <c r="I7" s="34">
        <v>324</v>
      </c>
      <c r="J7" s="34">
        <f t="shared" si="0"/>
        <v>950.79286666666667</v>
      </c>
      <c r="K7" s="34">
        <f t="shared" si="0"/>
        <v>52.027083333333337</v>
      </c>
    </row>
    <row r="8" spans="1:11">
      <c r="A8" s="33" t="s">
        <v>148</v>
      </c>
      <c r="B8" s="11">
        <v>26774</v>
      </c>
      <c r="C8" s="11">
        <v>80608.349999999991</v>
      </c>
      <c r="D8" s="11">
        <v>8979.9730000000018</v>
      </c>
      <c r="E8" s="11" t="s">
        <v>148</v>
      </c>
      <c r="F8" s="11">
        <v>26774</v>
      </c>
      <c r="G8" s="11">
        <v>80608.349999999991</v>
      </c>
      <c r="H8" s="11">
        <v>8979.9730000000018</v>
      </c>
      <c r="I8" s="34">
        <v>2231</v>
      </c>
      <c r="J8" s="34">
        <f t="shared" si="0"/>
        <v>6717.3624999999993</v>
      </c>
      <c r="K8" s="34">
        <f t="shared" si="0"/>
        <v>748.33108333333348</v>
      </c>
    </row>
    <row r="9" spans="1:11">
      <c r="A9" s="33" t="s">
        <v>402</v>
      </c>
      <c r="B9" s="11">
        <v>149</v>
      </c>
      <c r="C9" s="11">
        <v>22.483899999999998</v>
      </c>
      <c r="D9" s="11">
        <v>0</v>
      </c>
      <c r="E9" s="11" t="s">
        <v>402</v>
      </c>
      <c r="F9" s="11">
        <v>149</v>
      </c>
      <c r="G9" s="11">
        <v>22.483899999999998</v>
      </c>
      <c r="H9" s="11">
        <v>0</v>
      </c>
      <c r="I9" s="34">
        <v>12</v>
      </c>
      <c r="J9" s="34">
        <f t="shared" si="0"/>
        <v>1.8736583333333332</v>
      </c>
      <c r="K9" s="34">
        <f t="shared" si="0"/>
        <v>0</v>
      </c>
    </row>
    <row r="10" spans="1:11">
      <c r="A10" s="33" t="s">
        <v>403</v>
      </c>
      <c r="B10" s="11">
        <v>6443</v>
      </c>
      <c r="C10" s="11">
        <v>36847.301900000028</v>
      </c>
      <c r="D10" s="11">
        <v>6033.5722000000023</v>
      </c>
      <c r="E10" s="11" t="s">
        <v>403</v>
      </c>
      <c r="F10" s="11">
        <v>6443</v>
      </c>
      <c r="G10" s="11">
        <v>36847.301900000028</v>
      </c>
      <c r="H10" s="11">
        <v>6033.5722000000023</v>
      </c>
      <c r="I10" s="34">
        <v>537</v>
      </c>
      <c r="J10" s="34">
        <f t="shared" si="0"/>
        <v>3070.6084916666691</v>
      </c>
      <c r="K10" s="34">
        <f t="shared" si="0"/>
        <v>502.79768333333351</v>
      </c>
    </row>
    <row r="11" spans="1:11">
      <c r="A11" s="33" t="s">
        <v>404</v>
      </c>
      <c r="B11" s="11">
        <v>46555</v>
      </c>
      <c r="C11" s="11">
        <v>174715.42550000004</v>
      </c>
      <c r="D11" s="11">
        <v>2498.4365000000003</v>
      </c>
      <c r="E11" s="11" t="s">
        <v>404</v>
      </c>
      <c r="F11" s="11">
        <v>46555</v>
      </c>
      <c r="G11" s="11">
        <v>174715.42550000004</v>
      </c>
      <c r="H11" s="11">
        <v>2498.4365000000003</v>
      </c>
      <c r="I11" s="34">
        <v>3880</v>
      </c>
      <c r="J11" s="34">
        <f t="shared" si="0"/>
        <v>14559.618791666669</v>
      </c>
      <c r="K11" s="34">
        <f t="shared" si="0"/>
        <v>208.20304166666668</v>
      </c>
    </row>
    <row r="12" spans="1:11">
      <c r="A12" s="33" t="s">
        <v>405</v>
      </c>
      <c r="B12" s="11">
        <v>447517</v>
      </c>
      <c r="C12" s="11">
        <v>990440.38800000004</v>
      </c>
      <c r="D12" s="11">
        <v>14163.3006</v>
      </c>
      <c r="E12" s="11" t="s">
        <v>405</v>
      </c>
      <c r="F12" s="11">
        <v>447517</v>
      </c>
      <c r="G12" s="11">
        <v>990440.38800000004</v>
      </c>
      <c r="H12" s="11">
        <v>14163.3006</v>
      </c>
      <c r="I12" s="34">
        <v>37293</v>
      </c>
      <c r="J12" s="34">
        <f t="shared" si="0"/>
        <v>82536.699000000008</v>
      </c>
      <c r="K12" s="34">
        <f t="shared" si="0"/>
        <v>1180.27505</v>
      </c>
    </row>
    <row r="13" spans="1:11">
      <c r="A13" s="33" t="s">
        <v>406</v>
      </c>
      <c r="B13" s="11">
        <v>1597</v>
      </c>
      <c r="C13" s="11">
        <v>8529.7349000000013</v>
      </c>
      <c r="D13" s="11">
        <v>0.61699999999999999</v>
      </c>
      <c r="E13" s="11" t="s">
        <v>406</v>
      </c>
      <c r="F13" s="11">
        <v>1597</v>
      </c>
      <c r="G13" s="11">
        <v>8529.7349000000013</v>
      </c>
      <c r="H13" s="11">
        <v>0.61699999999999999</v>
      </c>
      <c r="I13" s="34">
        <v>133</v>
      </c>
      <c r="J13" s="34">
        <f t="shared" si="0"/>
        <v>710.81124166666677</v>
      </c>
      <c r="K13" s="34">
        <f t="shared" si="0"/>
        <v>5.1416666666666666E-2</v>
      </c>
    </row>
    <row r="14" spans="1:11">
      <c r="A14" s="33" t="s">
        <v>407</v>
      </c>
      <c r="B14" s="11">
        <v>1141</v>
      </c>
      <c r="C14" s="11">
        <v>323.90960000000001</v>
      </c>
      <c r="D14" s="11">
        <v>244.50900000000001</v>
      </c>
      <c r="E14" s="11" t="s">
        <v>407</v>
      </c>
      <c r="F14" s="11">
        <v>1141</v>
      </c>
      <c r="G14" s="11">
        <v>323.90960000000001</v>
      </c>
      <c r="H14" s="11">
        <v>244.50900000000001</v>
      </c>
      <c r="I14" s="34">
        <v>95</v>
      </c>
      <c r="J14" s="34">
        <f t="shared" si="0"/>
        <v>26.992466666666669</v>
      </c>
      <c r="K14" s="34">
        <f t="shared" si="0"/>
        <v>20.37575</v>
      </c>
    </row>
    <row r="15" spans="1:11">
      <c r="A15" s="33" t="s">
        <v>408</v>
      </c>
      <c r="B15" s="11">
        <v>4537</v>
      </c>
      <c r="C15" s="11">
        <v>13381.238499999999</v>
      </c>
      <c r="D15" s="11">
        <v>1782.2149999999997</v>
      </c>
      <c r="E15" s="11" t="s">
        <v>408</v>
      </c>
      <c r="F15" s="11">
        <v>4537</v>
      </c>
      <c r="G15" s="11">
        <v>13381.238499999999</v>
      </c>
      <c r="H15" s="11">
        <v>1782.2149999999997</v>
      </c>
      <c r="I15" s="34">
        <v>378</v>
      </c>
      <c r="J15" s="34">
        <f t="shared" si="0"/>
        <v>1115.1032083333332</v>
      </c>
      <c r="K15" s="34">
        <f t="shared" si="0"/>
        <v>148.51791666666665</v>
      </c>
    </row>
    <row r="16" spans="1:11">
      <c r="A16" s="33" t="s">
        <v>409</v>
      </c>
      <c r="B16" s="11">
        <v>90</v>
      </c>
      <c r="C16" s="11">
        <v>0</v>
      </c>
      <c r="D16" s="11">
        <v>436.80400000000003</v>
      </c>
      <c r="E16" s="11" t="s">
        <v>409</v>
      </c>
      <c r="F16" s="11">
        <v>90</v>
      </c>
      <c r="G16" s="11">
        <v>0</v>
      </c>
      <c r="H16" s="11">
        <v>436.80400000000003</v>
      </c>
      <c r="I16" s="34">
        <v>8</v>
      </c>
      <c r="J16" s="34">
        <f t="shared" si="0"/>
        <v>0</v>
      </c>
      <c r="K16" s="34">
        <f t="shared" si="0"/>
        <v>36.400333333333336</v>
      </c>
    </row>
    <row r="17" spans="1:4">
      <c r="A17" s="33" t="s">
        <v>410</v>
      </c>
      <c r="B17" s="11">
        <v>553488</v>
      </c>
      <c r="C17" s="11">
        <v>1395898.2779999999</v>
      </c>
      <c r="D17" s="11">
        <v>34775.379099999998</v>
      </c>
    </row>
    <row r="18" spans="1:4" ht="14.5">
      <c r="A18"/>
      <c r="B18"/>
      <c r="C18"/>
      <c r="D18"/>
    </row>
    <row r="19" spans="1:4" ht="14.5">
      <c r="A19"/>
      <c r="B19"/>
      <c r="C19"/>
      <c r="D19"/>
    </row>
    <row r="20" spans="1:4" ht="14.5">
      <c r="A20"/>
      <c r="B20"/>
      <c r="C20"/>
      <c r="D20"/>
    </row>
    <row r="21" spans="1:4" ht="14.5">
      <c r="A21"/>
      <c r="B21"/>
      <c r="C21"/>
      <c r="D21"/>
    </row>
    <row r="22" spans="1:4" ht="14.5">
      <c r="A22"/>
      <c r="B22"/>
      <c r="C22"/>
      <c r="D22"/>
    </row>
    <row r="23" spans="1:4" ht="14.5">
      <c r="A23"/>
      <c r="B23"/>
      <c r="C23"/>
      <c r="D23"/>
    </row>
    <row r="24" spans="1:4" ht="14.5">
      <c r="A24"/>
      <c r="B24"/>
      <c r="C24"/>
      <c r="D24"/>
    </row>
    <row r="25" spans="1:4" ht="14.5">
      <c r="A25"/>
      <c r="B25"/>
      <c r="C25"/>
      <c r="D25"/>
    </row>
    <row r="26" spans="1:4" ht="14.5">
      <c r="A26"/>
      <c r="B26"/>
      <c r="C26"/>
      <c r="D26"/>
    </row>
    <row r="27" spans="1:4" ht="14.5">
      <c r="A27"/>
      <c r="B27"/>
      <c r="C27"/>
      <c r="D27"/>
    </row>
    <row r="28" spans="1:4" ht="14.5">
      <c r="A28"/>
      <c r="B28"/>
      <c r="C28"/>
      <c r="D28"/>
    </row>
    <row r="29" spans="1:4" ht="14.5">
      <c r="A29"/>
      <c r="B29"/>
      <c r="C29"/>
      <c r="D29"/>
    </row>
    <row r="30" spans="1:4" ht="14.5">
      <c r="A30"/>
      <c r="B30"/>
      <c r="C30"/>
      <c r="D30"/>
    </row>
    <row r="31" spans="1:4" ht="14.5">
      <c r="A31"/>
      <c r="B31"/>
      <c r="C31"/>
      <c r="D31"/>
    </row>
    <row r="32" spans="1:4" ht="14.5">
      <c r="A32"/>
      <c r="B32"/>
      <c r="C32"/>
      <c r="D32"/>
    </row>
    <row r="33" spans="1:4" ht="14.5">
      <c r="A33"/>
      <c r="B33"/>
      <c r="C33"/>
      <c r="D33"/>
    </row>
    <row r="34" spans="1:4" ht="14.5">
      <c r="A34"/>
      <c r="B34"/>
      <c r="C34"/>
      <c r="D34"/>
    </row>
    <row r="35" spans="1:4" ht="14.5">
      <c r="A35"/>
      <c r="B35"/>
      <c r="C35"/>
      <c r="D35"/>
    </row>
    <row r="36" spans="1:4" ht="14.5">
      <c r="A36"/>
      <c r="B36"/>
      <c r="C36"/>
      <c r="D36"/>
    </row>
  </sheetData>
  <pageMargins left="0.7" right="0.7" top="0.75" bottom="0.75" header="0.3" footer="0.3"/>
  <pageSetup paperSize="9" orientation="portrait" r:id="rId2"/>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_rels/item2.xml.rels><?xml version="1.0" encoding="UTF-8" standalone="no"?><Relationships xmlns="http://schemas.openxmlformats.org/package/2006/relationships"><Relationship Id="rId1" Target="itemProps2.xml" Type="http://schemas.openxmlformats.org/officeDocument/2006/relationships/customXmlProps"/></Relationships>
</file>

<file path=customXml/_rels/item3.xml.rels><?xml version="1.0" encoding="UTF-8" standalone="no"?><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D1ED437A2B5E4887FCB3C1B7240690" ma:contentTypeVersion="6" ma:contentTypeDescription="Crea un document nou" ma:contentTypeScope="" ma:versionID="93b5963765eb4a082c4f621de0a08937">
  <xsd:schema xmlns:xsd="http://www.w3.org/2001/XMLSchema" xmlns:xs="http://www.w3.org/2001/XMLSchema" xmlns:p="http://schemas.microsoft.com/office/2006/metadata/properties" xmlns:ns2="08e70eeb-7081-48c3-82a4-2bd908c9f407" xmlns:ns3="35f433a2-70c5-48c1-b5ed-56dadc33d132" targetNamespace="http://schemas.microsoft.com/office/2006/metadata/properties" ma:root="true" ma:fieldsID="9006e97132c54b65cc541ed792daac7d" ns2:_="" ns3:_="">
    <xsd:import namespace="08e70eeb-7081-48c3-82a4-2bd908c9f407"/>
    <xsd:import namespace="35f433a2-70c5-48c1-b5ed-56dadc33d1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e70eeb-7081-48c3-82a4-2bd908c9f4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f433a2-70c5-48c1-b5ed-56dadc33d132" elementFormDefault="qualified">
    <xsd:import namespace="http://schemas.microsoft.com/office/2006/documentManagement/types"/>
    <xsd:import namespace="http://schemas.microsoft.com/office/infopath/2007/PartnerControls"/>
    <xsd:element name="SharedWithUsers" ma:index="1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CEC425-D612-4CE8-A3DD-235D0C3C56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58F99F7-12A7-4549-B6CE-C09D5D46D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e70eeb-7081-48c3-82a4-2bd908c9f407"/>
    <ds:schemaRef ds:uri="35f433a2-70c5-48c1-b5ed-56dadc33d1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A59C36-7555-464C-9FB5-4FCDD80661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Resum proposta econòmica LOT 1</vt:lpstr>
      <vt:lpstr>Mòbils - Comunicacions mòbils</vt:lpstr>
      <vt:lpstr>Veu Fixa</vt:lpstr>
      <vt:lpstr>Mòbils - Tràfic internacional</vt:lpstr>
      <vt:lpstr>Mòbils - Tràfic en Roaming</vt:lpstr>
      <vt:lpstr>Altres criteris</vt:lpstr>
      <vt:lpstr>Preus ampliació</vt:lpstr>
      <vt:lpstr>Cuotas Sept 2018</vt:lpstr>
      <vt:lpstr>TD_OnO</vt:lpstr>
      <vt:lpstr>Trafico ONO Pliego</vt:lpstr>
      <vt:lpstr>'Altres criteris'!Área_de_impresión</vt:lpstr>
      <vt:lpstr>'Mòbils - Comunicacions mòbils'!Área_de_impresión</vt:lpstr>
      <vt:lpstr>'Mòbils - Tràfic en Roaming'!Área_de_impresión</vt:lpstr>
      <vt:lpstr>'Mòbils - Tràfic internacional'!Área_de_impresión</vt:lpstr>
      <vt:lpstr>'Preus ampliació'!Área_de_impresión</vt:lpstr>
      <vt:lpstr>'Resum proposta econòmica LOT 1'!Área_de_impresión</vt:lpstr>
      <vt:lpstr>'Veu Fixa'!Área_de_impresión</vt:lpstr>
      <vt:lpstr>'Altres criteris'!Títulos_a_imprimir</vt:lpstr>
      <vt:lpstr>'Mòbils - Comunicacions mòbils'!Títulos_a_imprimir</vt:lpstr>
      <vt:lpstr>'Mòbils - Tràfic en Roaming'!Títulos_a_imprimir</vt:lpstr>
      <vt:lpstr>'Mòbils - Tràfic internacional'!Títulos_a_imprimir</vt:lpstr>
      <vt:lpstr>'Preus ampliació'!Títulos_a_imprimir</vt:lpstr>
      <vt:lpstr>'Veu Fixa'!Títulos_a_imprimir</vt:lpstr>
    </vt:vector>
  </TitlesOfParts>
  <Manager/>
  <Company/>
  <LinksUpToDate>false</LinksUpToDate>
  <SharedDoc>false</SharedDoc>
  <HyperlinkBase/>
  <HyperlinksChanged>false</HyperlinksChanged>
  <AppVersion>16.0300</AppVersion>
  <Template/>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