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505" yWindow="-15" windowWidth="7695" windowHeight="7425" tabRatio="762" firstSheet="3" activeTab="3"/>
  </bookViews>
  <sheets>
    <sheet name="Full1" sheetId="7" state="hidden" r:id="rId1"/>
    <sheet name="Cost servei (modificació)" sheetId="16" state="hidden" r:id="rId2"/>
    <sheet name="Licitació  (amb modificació)" sheetId="17" state="hidden" r:id="rId3"/>
    <sheet name="Annex4 bis" sheetId="22" r:id="rId4"/>
  </sheets>
  <definedNames>
    <definedName name="_xlnm.Print_Area" localSheetId="3">'Annex4 bis'!$B$1:$K$31</definedName>
    <definedName name="_xlnm.Print_Area" localSheetId="1">'Cost servei (modificació)'!$A$1:$Q$103</definedName>
    <definedName name="_xlnm.Print_Area" localSheetId="0">Full1!$A$1:$Q$39</definedName>
    <definedName name="_xlnm.Print_Area" localSheetId="2">'Licitació  (amb modificació)'!$A$1:$N$43</definedName>
  </definedNames>
  <calcPr calcId="145621"/>
</workbook>
</file>

<file path=xl/calcChain.xml><?xml version="1.0" encoding="utf-8"?>
<calcChain xmlns="http://schemas.openxmlformats.org/spreadsheetml/2006/main">
  <c r="I16" i="22" l="1"/>
  <c r="I15" i="22"/>
  <c r="I14" i="22"/>
  <c r="G17" i="22"/>
  <c r="I9" i="22" l="1"/>
  <c r="G23" i="22"/>
  <c r="I13" i="22" l="1"/>
  <c r="I12" i="22"/>
  <c r="I17" i="22" s="1"/>
  <c r="I10" i="22"/>
  <c r="I22" i="22" l="1"/>
  <c r="I23" i="22" s="1"/>
  <c r="I24" i="22" s="1"/>
  <c r="Q32" i="17"/>
  <c r="P12" i="17"/>
  <c r="S43" i="17" l="1"/>
  <c r="U43" i="17"/>
  <c r="T43" i="17"/>
  <c r="V43" i="17" s="1"/>
  <c r="Q43" i="17"/>
  <c r="Q44" i="17" l="1"/>
  <c r="Q45" i="17" s="1"/>
  <c r="F14" i="17" l="1"/>
  <c r="R12" i="17"/>
  <c r="Q12" i="17"/>
  <c r="V36" i="17"/>
  <c r="S32" i="17"/>
  <c r="S12" i="17" l="1"/>
  <c r="L30" i="17"/>
  <c r="J30" i="17"/>
  <c r="H30" i="17"/>
  <c r="F30" i="17"/>
  <c r="K34" i="17"/>
  <c r="J34" i="17"/>
  <c r="H34" i="17"/>
  <c r="G34" i="17"/>
  <c r="F34" i="17"/>
  <c r="L14" i="17"/>
  <c r="K14" i="17"/>
  <c r="J14" i="17"/>
  <c r="H14" i="17"/>
  <c r="G14" i="17"/>
  <c r="L10" i="17"/>
  <c r="J10" i="17"/>
  <c r="H10" i="17"/>
  <c r="F10" i="17"/>
  <c r="E30" i="16" l="1"/>
  <c r="F30" i="16"/>
  <c r="E29" i="16"/>
  <c r="F29" i="16"/>
  <c r="C28" i="16"/>
  <c r="E28" i="16"/>
  <c r="F28" i="16"/>
  <c r="C35" i="17"/>
  <c r="A35" i="17"/>
  <c r="L34" i="17"/>
  <c r="C15" i="17"/>
  <c r="A15" i="17"/>
  <c r="F15" i="17" s="1"/>
  <c r="L46" i="16"/>
  <c r="Q85" i="16"/>
  <c r="P85" i="16"/>
  <c r="I83" i="16"/>
  <c r="L83" i="16" s="1"/>
  <c r="A83" i="16"/>
  <c r="A82" i="16"/>
  <c r="I81" i="16"/>
  <c r="L81" i="16" s="1"/>
  <c r="A81" i="16"/>
  <c r="I80" i="16"/>
  <c r="L80" i="16"/>
  <c r="A80" i="16"/>
  <c r="I79" i="16"/>
  <c r="L79" i="16" s="1"/>
  <c r="A79" i="16"/>
  <c r="I78" i="16"/>
  <c r="A78" i="16"/>
  <c r="A77" i="16"/>
  <c r="I76" i="16"/>
  <c r="N76" i="16" s="1"/>
  <c r="A76" i="16"/>
  <c r="A75" i="16"/>
  <c r="I74" i="16"/>
  <c r="N74" i="16" s="1"/>
  <c r="A74" i="16"/>
  <c r="I73" i="16"/>
  <c r="N73" i="16" s="1"/>
  <c r="A73" i="16"/>
  <c r="I72" i="16"/>
  <c r="N72" i="16" s="1"/>
  <c r="A72" i="16"/>
  <c r="I71" i="16"/>
  <c r="N71" i="16" s="1"/>
  <c r="A71" i="16"/>
  <c r="A67" i="16"/>
  <c r="I66" i="16"/>
  <c r="L66" i="16" s="1"/>
  <c r="A66" i="16"/>
  <c r="I65" i="16"/>
  <c r="L65" i="16" s="1"/>
  <c r="A65" i="16"/>
  <c r="I64" i="16"/>
  <c r="L64" i="16" s="1"/>
  <c r="A64" i="16"/>
  <c r="I63" i="16"/>
  <c r="L63" i="16" s="1"/>
  <c r="A63" i="16"/>
  <c r="I62" i="16"/>
  <c r="L62" i="16" s="1"/>
  <c r="A62" i="16"/>
  <c r="I61" i="16"/>
  <c r="L61" i="16" s="1"/>
  <c r="A61" i="16"/>
  <c r="I60" i="16"/>
  <c r="L60" i="16" s="1"/>
  <c r="A60" i="16"/>
  <c r="A59" i="16"/>
  <c r="E54" i="16"/>
  <c r="I54" i="16"/>
  <c r="P53" i="16"/>
  <c r="L44" i="16"/>
  <c r="G42" i="16"/>
  <c r="H42" i="16" s="1"/>
  <c r="I42" i="16" s="1"/>
  <c r="L42" i="16" s="1"/>
  <c r="D42" i="16"/>
  <c r="E42" i="16"/>
  <c r="F42" i="16"/>
  <c r="G41" i="16"/>
  <c r="H41" i="16" s="1"/>
  <c r="I41" i="16" s="1"/>
  <c r="L41" i="16" s="1"/>
  <c r="F41" i="16"/>
  <c r="D41" i="16"/>
  <c r="E41" i="16"/>
  <c r="G40" i="16"/>
  <c r="H40" i="16"/>
  <c r="I40" i="16" s="1"/>
  <c r="L40" i="16" s="1"/>
  <c r="E40" i="16"/>
  <c r="F40" i="16"/>
  <c r="D40" i="16"/>
  <c r="G39" i="16"/>
  <c r="H39" i="16" s="1"/>
  <c r="I39" i="16" s="1"/>
  <c r="L39" i="16" s="1"/>
  <c r="D39" i="16"/>
  <c r="E39" i="16"/>
  <c r="G37" i="16"/>
  <c r="H37" i="16" s="1"/>
  <c r="I37" i="16" s="1"/>
  <c r="L37" i="16" s="1"/>
  <c r="D37" i="16"/>
  <c r="G36" i="16"/>
  <c r="H36" i="16" s="1"/>
  <c r="I36" i="16" s="1"/>
  <c r="L36" i="16" s="1"/>
  <c r="D36" i="16"/>
  <c r="C36" i="16"/>
  <c r="E36" i="16"/>
  <c r="F36" i="16"/>
  <c r="G35" i="16"/>
  <c r="H35" i="16" s="1"/>
  <c r="D35" i="16"/>
  <c r="C35" i="16"/>
  <c r="E35" i="16"/>
  <c r="F35" i="16"/>
  <c r="G34" i="16"/>
  <c r="H34" i="16" s="1"/>
  <c r="I34" i="16" s="1"/>
  <c r="L34" i="16" s="1"/>
  <c r="G33" i="16"/>
  <c r="H33" i="16" s="1"/>
  <c r="I33" i="16" s="1"/>
  <c r="L33" i="16" s="1"/>
  <c r="E33" i="16"/>
  <c r="F33" i="16"/>
  <c r="D33" i="16"/>
  <c r="C33" i="16"/>
  <c r="C34" i="16"/>
  <c r="E34" i="16"/>
  <c r="F34" i="16"/>
  <c r="G32" i="16"/>
  <c r="H32" i="16"/>
  <c r="I32" i="16" s="1"/>
  <c r="L32" i="16" s="1"/>
  <c r="C32" i="16"/>
  <c r="G31" i="16"/>
  <c r="H31" i="16" s="1"/>
  <c r="I31" i="16" s="1"/>
  <c r="L31" i="16" s="1"/>
  <c r="C31" i="16"/>
  <c r="G29" i="16"/>
  <c r="H29" i="16" s="1"/>
  <c r="I29" i="16" s="1"/>
  <c r="L29" i="16" s="1"/>
  <c r="G28" i="16"/>
  <c r="H28" i="16" s="1"/>
  <c r="I28" i="16" s="1"/>
  <c r="L28" i="16" s="1"/>
  <c r="G27" i="16"/>
  <c r="H27" i="16" s="1"/>
  <c r="I27" i="16" s="1"/>
  <c r="L27" i="16" s="1"/>
  <c r="C27" i="16"/>
  <c r="E27" i="16"/>
  <c r="F27" i="16"/>
  <c r="G26" i="16"/>
  <c r="H26" i="16"/>
  <c r="I26" i="16" s="1"/>
  <c r="L26" i="16" s="1"/>
  <c r="C26" i="16"/>
  <c r="E26" i="16"/>
  <c r="F26" i="16"/>
  <c r="G25" i="16"/>
  <c r="H25" i="16"/>
  <c r="I25" i="16" s="1"/>
  <c r="L25" i="16" s="1"/>
  <c r="F25" i="16"/>
  <c r="E25" i="16"/>
  <c r="G23" i="16"/>
  <c r="H23" i="16" s="1"/>
  <c r="I23" i="16" s="1"/>
  <c r="L23" i="16" s="1"/>
  <c r="E23" i="16"/>
  <c r="F23" i="16"/>
  <c r="G22" i="16"/>
  <c r="H22" i="16" s="1"/>
  <c r="I22" i="16" s="1"/>
  <c r="Q15" i="16"/>
  <c r="D12" i="16"/>
  <c r="D32" i="16"/>
  <c r="E32" i="16"/>
  <c r="F32" i="16"/>
  <c r="G7" i="16"/>
  <c r="H14" i="16"/>
  <c r="C22" i="16"/>
  <c r="E22" i="16"/>
  <c r="F22" i="16"/>
  <c r="F39" i="16"/>
  <c r="E38" i="16"/>
  <c r="F38" i="16"/>
  <c r="P56" i="16"/>
  <c r="P87" i="16"/>
  <c r="Q53" i="16"/>
  <c r="Q56" i="16"/>
  <c r="Q87" i="16"/>
  <c r="C37" i="16"/>
  <c r="E37" i="16"/>
  <c r="F37" i="16"/>
  <c r="L78" i="16"/>
  <c r="D31" i="16"/>
  <c r="E31" i="16"/>
  <c r="P92" i="16"/>
  <c r="P89" i="16"/>
  <c r="P94" i="16"/>
  <c r="Q89" i="16"/>
  <c r="Q92" i="16"/>
  <c r="Q94" i="16"/>
  <c r="F31" i="16"/>
  <c r="P96" i="16"/>
  <c r="P98" i="16"/>
  <c r="Q96" i="16"/>
  <c r="Q98" i="16"/>
  <c r="Q31" i="7"/>
  <c r="P31" i="7"/>
  <c r="O31" i="7"/>
  <c r="J15" i="17" l="1"/>
  <c r="L15" i="17"/>
  <c r="T44" i="17"/>
  <c r="U44" i="17"/>
  <c r="S44" i="17"/>
  <c r="V44" i="17" s="1"/>
  <c r="P15" i="17"/>
  <c r="H15" i="17"/>
  <c r="I15" i="17" s="1"/>
  <c r="K15" i="17"/>
  <c r="G15" i="17"/>
  <c r="I70" i="16"/>
  <c r="N70" i="16" s="1"/>
  <c r="I75" i="16"/>
  <c r="N75" i="16" s="1"/>
  <c r="I82" i="16"/>
  <c r="K59" i="16"/>
  <c r="I51" i="16"/>
  <c r="L51" i="16" s="1"/>
  <c r="L22" i="16"/>
  <c r="I49" i="16"/>
  <c r="L49" i="16" s="1"/>
  <c r="I35" i="16"/>
  <c r="L35" i="16" s="1"/>
  <c r="R36" i="16"/>
  <c r="H35" i="17"/>
  <c r="L35" i="17"/>
  <c r="Q15" i="17"/>
  <c r="R15" i="17"/>
  <c r="F35" i="17"/>
  <c r="J35" i="17"/>
  <c r="G35" i="17"/>
  <c r="K35" i="17"/>
  <c r="M15" i="17" l="1"/>
  <c r="N15" i="17" s="1"/>
  <c r="I35" i="17"/>
  <c r="I69" i="16"/>
  <c r="N69" i="16" s="1"/>
  <c r="I68" i="16"/>
  <c r="N68" i="16" s="1"/>
  <c r="N85" i="16" s="1"/>
  <c r="O85" i="16" s="1"/>
  <c r="K67" i="16"/>
  <c r="L82" i="16"/>
  <c r="L85" i="16" s="1"/>
  <c r="M85" i="16" s="1"/>
  <c r="K77" i="16"/>
  <c r="I50" i="16"/>
  <c r="L50" i="16" s="1"/>
  <c r="S15" i="17"/>
  <c r="M35" i="17"/>
  <c r="N35" i="17" l="1"/>
  <c r="I85" i="16"/>
  <c r="N87" i="16"/>
  <c r="N89" i="16" s="1"/>
  <c r="O89" i="16" s="1"/>
  <c r="K85" i="16"/>
  <c r="B48" i="16"/>
  <c r="I48" i="16" s="1"/>
  <c r="O87" i="16" l="1"/>
  <c r="N92" i="16"/>
  <c r="O92" i="16" s="1"/>
  <c r="I56" i="16"/>
  <c r="K20" i="16"/>
  <c r="K56" i="16" s="1"/>
  <c r="K87" i="16" s="1"/>
  <c r="L48" i="16"/>
  <c r="L56" i="16" s="1"/>
  <c r="N94" i="16" l="1"/>
  <c r="I87" i="16"/>
  <c r="M56" i="16"/>
  <c r="L87" i="16"/>
  <c r="K92" i="16"/>
  <c r="K89" i="16"/>
  <c r="N96" i="16" l="1"/>
  <c r="O94" i="16"/>
  <c r="M103" i="16" s="1"/>
  <c r="K94" i="16"/>
  <c r="K96" i="16" s="1"/>
  <c r="K98" i="16" s="1"/>
  <c r="I92" i="16"/>
  <c r="I89" i="16"/>
  <c r="L92" i="16"/>
  <c r="M92" i="16" s="1"/>
  <c r="M87" i="16"/>
  <c r="L89" i="16"/>
  <c r="M89" i="16" s="1"/>
  <c r="O96" i="16" l="1"/>
  <c r="N98" i="16"/>
  <c r="O98" i="16" s="1"/>
  <c r="A12" i="17"/>
  <c r="A32" i="17"/>
  <c r="I94" i="16"/>
  <c r="J56" i="16" s="1"/>
  <c r="L94" i="16"/>
  <c r="K32" i="17" l="1"/>
  <c r="G12" i="17"/>
  <c r="L12" i="17"/>
  <c r="J12" i="17"/>
  <c r="H12" i="17"/>
  <c r="L32" i="17"/>
  <c r="F12" i="17"/>
  <c r="J32" i="17"/>
  <c r="F32" i="17"/>
  <c r="G32" i="17"/>
  <c r="K12" i="17"/>
  <c r="H32" i="17"/>
  <c r="I96" i="16"/>
  <c r="I98" i="16" s="1"/>
  <c r="J92" i="16"/>
  <c r="G7" i="17"/>
  <c r="G8" i="17" s="1"/>
  <c r="G17" i="17" s="1"/>
  <c r="G18" i="17" s="1"/>
  <c r="G19" i="17" s="1"/>
  <c r="J85" i="16"/>
  <c r="J89" i="16"/>
  <c r="L7" i="17"/>
  <c r="L8" i="17" s="1"/>
  <c r="I101" i="16"/>
  <c r="H7" i="17"/>
  <c r="H8" i="17" s="1"/>
  <c r="F7" i="17"/>
  <c r="F8" i="17" s="1"/>
  <c r="K7" i="17"/>
  <c r="J7" i="17"/>
  <c r="J8" i="17" s="1"/>
  <c r="G27" i="17"/>
  <c r="G28" i="17" s="1"/>
  <c r="L27" i="17"/>
  <c r="K27" i="17"/>
  <c r="F27" i="17"/>
  <c r="M94" i="16"/>
  <c r="H27" i="17"/>
  <c r="H28" i="17" s="1"/>
  <c r="L96" i="16"/>
  <c r="M96" i="16" s="1"/>
  <c r="J27" i="17"/>
  <c r="L17" i="17" l="1"/>
  <c r="L18" i="17" s="1"/>
  <c r="L19" i="17" s="1"/>
  <c r="M12" i="17"/>
  <c r="F17" i="17"/>
  <c r="F18" i="17" s="1"/>
  <c r="G37" i="17"/>
  <c r="G42" i="17" s="1"/>
  <c r="H17" i="17"/>
  <c r="H18" i="17" s="1"/>
  <c r="H19" i="17" s="1"/>
  <c r="M32" i="17"/>
  <c r="I32" i="17"/>
  <c r="I12" i="17"/>
  <c r="N12" i="17" s="1"/>
  <c r="H37" i="17"/>
  <c r="H38" i="17" s="1"/>
  <c r="H39" i="17" s="1"/>
  <c r="J17" i="17"/>
  <c r="J18" i="17" s="1"/>
  <c r="J94" i="16"/>
  <c r="I7" i="17"/>
  <c r="I8" i="17" s="1"/>
  <c r="M7" i="17"/>
  <c r="M8" i="17" s="1"/>
  <c r="L98" i="16"/>
  <c r="M98" i="16" s="1"/>
  <c r="K8" i="17"/>
  <c r="K17" i="17" s="1"/>
  <c r="K18" i="17" s="1"/>
  <c r="K19" i="17" s="1"/>
  <c r="M101" i="16"/>
  <c r="M102" i="16"/>
  <c r="F28" i="17"/>
  <c r="F37" i="17" s="1"/>
  <c r="I27" i="17"/>
  <c r="K28" i="17"/>
  <c r="K37" i="17" s="1"/>
  <c r="L28" i="17"/>
  <c r="L37" i="17" s="1"/>
  <c r="J28" i="17"/>
  <c r="J37" i="17" s="1"/>
  <c r="M27" i="17"/>
  <c r="M28" i="17" s="1"/>
  <c r="I17" i="17" l="1"/>
  <c r="G38" i="17"/>
  <c r="G39" i="17" s="1"/>
  <c r="I18" i="17"/>
  <c r="H42" i="17"/>
  <c r="N32" i="17"/>
  <c r="N7" i="17"/>
  <c r="N8" i="17" s="1"/>
  <c r="M17" i="17"/>
  <c r="F19" i="17"/>
  <c r="S28" i="17"/>
  <c r="F42" i="17"/>
  <c r="I37" i="17"/>
  <c r="F38" i="17"/>
  <c r="I38" i="17" s="1"/>
  <c r="I28" i="17"/>
  <c r="N27" i="17"/>
  <c r="N28" i="17" s="1"/>
  <c r="K42" i="17"/>
  <c r="K38" i="17"/>
  <c r="K39" i="17" s="1"/>
  <c r="J42" i="17"/>
  <c r="M37" i="17"/>
  <c r="J38" i="17"/>
  <c r="J19" i="17"/>
  <c r="M18" i="17"/>
  <c r="L38" i="17"/>
  <c r="L39" i="17" s="1"/>
  <c r="L42" i="17"/>
  <c r="I19" i="17"/>
  <c r="N17" i="17" l="1"/>
  <c r="M19" i="17"/>
  <c r="F39" i="17"/>
  <c r="N18" i="17"/>
  <c r="N19" i="17" s="1"/>
  <c r="K43" i="17"/>
  <c r="I42" i="17"/>
  <c r="L43" i="17"/>
  <c r="J39" i="17"/>
  <c r="M38" i="17"/>
  <c r="M39" i="17" s="1"/>
  <c r="N37" i="17"/>
  <c r="I39" i="17"/>
  <c r="M42" i="17"/>
  <c r="J43" i="17"/>
  <c r="Q8" i="17"/>
  <c r="Q17" i="17" s="1"/>
  <c r="Q18" i="17" s="1"/>
  <c r="Q19" i="17" s="1"/>
  <c r="R8" i="17"/>
  <c r="R17" i="17" s="1"/>
  <c r="R18" i="17" s="1"/>
  <c r="R19" i="17" s="1"/>
  <c r="P8" i="17"/>
  <c r="T42" i="17"/>
  <c r="T45" i="17" s="1"/>
  <c r="U42" i="17"/>
  <c r="U45" i="17" s="1"/>
  <c r="S42" i="17"/>
  <c r="T28" i="17"/>
  <c r="M43" i="17" l="1"/>
  <c r="M49" i="17" s="1"/>
  <c r="U46" i="17"/>
  <c r="U47" i="17" s="1"/>
  <c r="T46" i="17"/>
  <c r="T47" i="17" s="1"/>
  <c r="P17" i="17"/>
  <c r="S8" i="17"/>
  <c r="Q29" i="17"/>
  <c r="Q30" i="17" s="1"/>
  <c r="Q37" i="17" s="1"/>
  <c r="Q38" i="17" s="1"/>
  <c r="Q39" i="17" s="1"/>
  <c r="N42" i="17"/>
  <c r="S45" i="17"/>
  <c r="V42" i="17"/>
  <c r="V45" i="17" s="1"/>
  <c r="V46" i="17" s="1"/>
  <c r="V47" i="17" s="1"/>
  <c r="N38" i="17"/>
  <c r="N39" i="17" s="1"/>
  <c r="S46" i="17" l="1"/>
  <c r="S47" i="17" s="1"/>
  <c r="S17" i="17"/>
  <c r="M47" i="17" s="1"/>
  <c r="P18" i="17"/>
  <c r="S18" i="17" s="1"/>
  <c r="P19" i="17" l="1"/>
  <c r="S19" i="17" s="1"/>
</calcChain>
</file>

<file path=xl/comments1.xml><?xml version="1.0" encoding="utf-8"?>
<comments xmlns="http://schemas.openxmlformats.org/spreadsheetml/2006/main">
  <authors>
    <author>Ajuntament de Barcelona</author>
  </authors>
  <commentList>
    <comment ref="L94" authorId="0">
      <text>
        <r>
          <rPr>
            <b/>
            <sz val="9"/>
            <color indexed="81"/>
            <rFont val="Tahoma"/>
            <family val="2"/>
          </rPr>
          <t>Sense despeses general i benefici de la part de la modificació per sentencia.</t>
        </r>
        <r>
          <rPr>
            <sz val="9"/>
            <color indexed="81"/>
            <rFont val="Tahoma"/>
            <family val="2"/>
          </rPr>
          <t xml:space="preserve">
</t>
        </r>
      </text>
    </comment>
  </commentList>
</comments>
</file>

<file path=xl/comments2.xml><?xml version="1.0" encoding="utf-8"?>
<comments xmlns="http://schemas.openxmlformats.org/spreadsheetml/2006/main">
  <authors>
    <author>Ajuntament de Barcelona</author>
  </authors>
  <commentList>
    <comment ref="H23" authorId="0">
      <text>
        <r>
          <rPr>
            <b/>
            <sz val="9"/>
            <color indexed="81"/>
            <rFont val="Tahoma"/>
            <family val="2"/>
          </rPr>
          <t>Ajuntament de Barcelona:</t>
        </r>
        <r>
          <rPr>
            <sz val="9"/>
            <color indexed="81"/>
            <rFont val="Tahoma"/>
            <family val="2"/>
          </rPr>
          <t xml:space="preserve">
Escolliu el tipus d'IVA aplicable </t>
        </r>
      </text>
    </comment>
  </commentList>
</comments>
</file>

<file path=xl/sharedStrings.xml><?xml version="1.0" encoding="utf-8"?>
<sst xmlns="http://schemas.openxmlformats.org/spreadsheetml/2006/main" count="204" uniqueCount="162">
  <si>
    <t>Percentatge previst</t>
  </si>
  <si>
    <t>Empleats necessaris</t>
  </si>
  <si>
    <t>Cost Empresa categoria</t>
  </si>
  <si>
    <t>Provisió per formació i riscos laborals</t>
  </si>
  <si>
    <t>COSTOS DE PERSONAL</t>
  </si>
  <si>
    <t>COSTOS DE FUNCIONAMENT</t>
  </si>
  <si>
    <t>TOTAL COSTOS DIRECTE</t>
  </si>
  <si>
    <t>Marge empresarial (benefici)</t>
  </si>
  <si>
    <t>TOTAL PRESSUPOST</t>
  </si>
  <si>
    <t xml:space="preserve">IVA </t>
  </si>
  <si>
    <t>PRESSUPOST PROPOSAT</t>
  </si>
  <si>
    <t>JUSTIFICACIÓ DEL PRESSUPOST DEL CONTRACTE, annex a l'informe justificatiu de la despesa</t>
  </si>
  <si>
    <t>PRESSUPOST ANUAL DETALLAT PER PARTIDES I DISTRIBUCIÓ DE LA DESPESA</t>
  </si>
  <si>
    <t>dies any-cap de setmana-festius-dies lab. vacances</t>
  </si>
  <si>
    <t xml:space="preserve">Supervisió tècnica empresa matriu, assegurances, assessoraments laborals i fiscals, auditories, gestió administrativa matriu, finançament, publicació anuncis DOG, ... </t>
  </si>
  <si>
    <t>cost addicional empresa</t>
  </si>
  <si>
    <t>Gastes generals per a la gestió</t>
  </si>
  <si>
    <t xml:space="preserve">Provisió per absentisme </t>
  </si>
  <si>
    <t>Conveni de Referencia</t>
  </si>
  <si>
    <t>Salari Brut anual</t>
  </si>
  <si>
    <t>IVA</t>
  </si>
  <si>
    <t>EXECUCIÓ CONTRACTE</t>
  </si>
  <si>
    <t>LICITACIÓ</t>
  </si>
  <si>
    <t>Despeses per preu global</t>
  </si>
  <si>
    <t>Subtotal Despeses per preu global</t>
  </si>
  <si>
    <t>Preu base de licitació</t>
  </si>
  <si>
    <t>Preu total del contracte</t>
  </si>
  <si>
    <t>meses</t>
  </si>
  <si>
    <t>SUPOSIT</t>
  </si>
  <si>
    <t>PRORROGA</t>
  </si>
  <si>
    <t>VEC</t>
  </si>
  <si>
    <t>D'ACORD AL CONVENI D'ACCIÓ SOCIAL AMB INFANTS, JOVES, FAMILIES I D'ALTRES EN SITUACIÓ DE RISC PER ALS ANYS 2013-2018</t>
  </si>
  <si>
    <t>Jornada efectiva de treball conveni vigent</t>
  </si>
  <si>
    <t>hores efectives de treball</t>
  </si>
  <si>
    <t>jornada màxima segons conveni</t>
  </si>
  <si>
    <t>hores</t>
  </si>
  <si>
    <t>El nou conveni estableixen article 38 h) un permis retribuit anyal de</t>
  </si>
  <si>
    <t xml:space="preserve">hores </t>
  </si>
  <si>
    <t xml:space="preserve">D'Acció Social de Catalunya </t>
  </si>
  <si>
    <t>Estimació HORES EFECTIVES</t>
  </si>
  <si>
    <t>la jornada es distribueix de dilluns a diumenge</t>
  </si>
  <si>
    <t>hores/any/empleat</t>
  </si>
  <si>
    <t>DIES DE SERVEI</t>
  </si>
  <si>
    <t>TOTAL PRORROGA</t>
  </si>
  <si>
    <t xml:space="preserve">Servei necessari </t>
  </si>
  <si>
    <t>Serveis complementaris (si s'escau)</t>
  </si>
  <si>
    <t>Provisió per festivitat i disponibilitat</t>
  </si>
  <si>
    <t xml:space="preserve">Costs de funcionament </t>
  </si>
  <si>
    <t>COST ANUAL SERVEI HABITUAL</t>
  </si>
  <si>
    <t>COST SERVEI COMPLEMENTARI</t>
  </si>
  <si>
    <t>PREU UNITARI PER HORA</t>
  </si>
  <si>
    <t>NECESSITATS total hores/any (hores efectives)</t>
  </si>
  <si>
    <t>laborables anuals</t>
  </si>
  <si>
    <t>=365-104-14-22-3=222 dies laborables de feina</t>
  </si>
  <si>
    <t>dies de servei</t>
  </si>
  <si>
    <t>Preu unitari</t>
  </si>
  <si>
    <t>Despeses a preu unitari</t>
  </si>
  <si>
    <t xml:space="preserve">manteniment </t>
  </si>
  <si>
    <t>Provisió per necessitats sobrevingudes durant la vigencia del contracte</t>
  </si>
  <si>
    <t xml:space="preserve">Servei laborables </t>
  </si>
  <si>
    <t>Servei caps de setmana</t>
  </si>
  <si>
    <t>cicle continuat</t>
  </si>
  <si>
    <t xml:space="preserve">Hores/any d'empleat amb jornada de 7,55 h/dia de mitjana es a dir 37,78 h/set. </t>
  </si>
  <si>
    <t>=222*7,5555 h/dia</t>
  </si>
  <si>
    <t>=1.677,32 hores/any</t>
  </si>
  <si>
    <t>caps de setmana</t>
  </si>
  <si>
    <t xml:space="preserve"> festius</t>
  </si>
  <si>
    <t>De equip tècnic</t>
  </si>
  <si>
    <t>De psicolog/ga (5 h/dia 4 dies)</t>
  </si>
  <si>
    <t>Hores/dia (de mitjana)</t>
  </si>
  <si>
    <t>Servei laborables diurn</t>
  </si>
  <si>
    <t>Servei nocturn laborables i cap de setmana</t>
  </si>
  <si>
    <t xml:space="preserve">De direcció del servei </t>
  </si>
  <si>
    <t>De adjunt a direcció del servei</t>
  </si>
  <si>
    <t>Diferencial de subrrogació</t>
  </si>
  <si>
    <t>De Metge/metgessa (3 h/dia de dilluns a divendres, es supleix en vacances i en cas d'absencia)</t>
  </si>
  <si>
    <t>De Enfermer/a (4 dies/setmana 4 h/dia i 1 dia/setmana 5 hores, es supleix en vacances i en cas d'absencia)</t>
  </si>
  <si>
    <t>Servei nocturn festius hores de treball (el conveni computa a raó de 1,5 hores per hora treballada)</t>
  </si>
  <si>
    <t>Servei festiu hores de treball (el conveni computa a raó de 1,5 hores per hora treballada)</t>
  </si>
  <si>
    <t>SIMULACIÓ DE COST DE GESTIÓ DEL CENTRE RESIDENCIAL D'INSERCIÓ SOCIAL CAN PLANAS.</t>
  </si>
  <si>
    <t>USUARIS ESTIMATS</t>
  </si>
  <si>
    <t>COSTES FIXES</t>
  </si>
  <si>
    <t>COSTES VARIABLES</t>
  </si>
  <si>
    <t xml:space="preserve">SERVEI AL USUARI ACOLLIMENT </t>
  </si>
  <si>
    <t>SERVEI AL USUARI ACOLLIMENT NOCTURN</t>
  </si>
  <si>
    <t>COST ANUAL</t>
  </si>
  <si>
    <t>PREU UNITARI USUARI/DIA</t>
  </si>
  <si>
    <t>MODULS PREVISTOS</t>
  </si>
  <si>
    <t>Servei de catering</t>
  </si>
  <si>
    <t>Servei de dutxes i rober</t>
  </si>
  <si>
    <t>Servei de bugaderia</t>
  </si>
  <si>
    <t>Cost total anual</t>
  </si>
  <si>
    <t>dies</t>
  </si>
  <si>
    <t>2024 (any de trapàs)</t>
  </si>
  <si>
    <t>GESTIO DEL SERVEI FIX AL CENTRE CAN PLANAS</t>
  </si>
  <si>
    <t>USUARIS</t>
  </si>
  <si>
    <t>unitats dia</t>
  </si>
  <si>
    <t>SERVEI VARIABLE LLIGAT ALS USUARIS (plaça ocupada)</t>
  </si>
  <si>
    <t>servei complementari de treballador familiar puntualment</t>
  </si>
  <si>
    <t>De Treballador/a Social (estimat 7 h/dia 3 dies i 7,5 h/dia 2 dies i 1,77 h addicionals de mitjana)</t>
  </si>
  <si>
    <t>De Educador/a Social (estimat 7 h/dia 3 dies i 7,5 h/dia 2 dies i 1,77 h addicionals de mitjana)</t>
  </si>
  <si>
    <t>provisió moduls/any estimades</t>
  </si>
  <si>
    <t>De Personal amb les competencies necessaris per el desenvolupament de les funcions de treballador familiar (moduls de servei estimat en dues hores de professional)</t>
  </si>
  <si>
    <t>preu/modul</t>
  </si>
  <si>
    <t>PROVISIÓ MODULS (equival a dues hores de servei) SERVEI PUNTUAL DE PERSONAL QUALIFICAT</t>
  </si>
  <si>
    <t>MODULS</t>
  </si>
  <si>
    <t>MODULS ANUALS</t>
  </si>
  <si>
    <t>PLAÇA OCUPADA</t>
  </si>
  <si>
    <t>PLAÇA NO OCUPADA</t>
  </si>
  <si>
    <t>COST VARIABLE PER USUARI</t>
  </si>
  <si>
    <t>De Personal amb les competencies necessaris per el desenvolupament de les funcions que els assigna el Plec tècnic a la porta d'entrada (es supleixen en vacances i en cas d'absencia)</t>
  </si>
  <si>
    <t>De Personal amb les competencies necessaris per el desenvolupament de les funcions que els assigna el Plec tècnic als serveis d'atenció que es realitzen en el centre (es supleixen en vacances i en cas d'absencia)</t>
  </si>
  <si>
    <t>moduls</t>
  </si>
  <si>
    <t>Diferencial aplicació de sentencia, si s'escau, com MODIFICACIÓ DE CONTRACTE.</t>
  </si>
  <si>
    <t>DIFERENCIA MODIFICACIÓ</t>
  </si>
  <si>
    <r>
      <t>Servei nocturn festius (</t>
    </r>
    <r>
      <rPr>
        <b/>
        <sz val="10"/>
        <rFont val="Arial"/>
        <family val="2"/>
      </rPr>
      <t>comput addiccional</t>
    </r>
    <r>
      <rPr>
        <sz val="10"/>
        <rFont val="Arial"/>
        <family val="2"/>
      </rPr>
      <t xml:space="preserve"> a raó de 0,5 hores per hora treballada)</t>
    </r>
  </si>
  <si>
    <r>
      <t>Servei festius (</t>
    </r>
    <r>
      <rPr>
        <b/>
        <sz val="10"/>
        <rFont val="Arial"/>
        <family val="2"/>
      </rPr>
      <t>comput addiccional</t>
    </r>
    <r>
      <rPr>
        <sz val="10"/>
        <rFont val="Arial"/>
        <family val="2"/>
      </rPr>
      <t xml:space="preserve"> a raó de 0,5 hores per hora treballada)</t>
    </r>
  </si>
  <si>
    <t>CÀLCUL AMB LES DESPESES JUDICIALS</t>
  </si>
  <si>
    <t>CÀLCUL SENSE DESPESES JUDICIALS</t>
  </si>
  <si>
    <t>REBAIXA PREU GLOBAL</t>
  </si>
  <si>
    <t>OFERTA PREU UNITARI</t>
  </si>
  <si>
    <t>OFERTA PREU GLOBAL</t>
  </si>
  <si>
    <t>Pel període inicial del contracte:</t>
  </si>
  <si>
    <t>Codi</t>
  </si>
  <si>
    <t>Descripció</t>
  </si>
  <si>
    <t>Preu u/t Sortida</t>
  </si>
  <si>
    <t>Import sortida</t>
  </si>
  <si>
    <t>Preu u/t  Proveïdor</t>
  </si>
  <si>
    <t>Import  Proveïdor</t>
  </si>
  <si>
    <t>Despeses per preu GLOBAL</t>
  </si>
  <si>
    <t>PREU GLOBAL</t>
  </si>
  <si>
    <t>Subtotal preu global</t>
  </si>
  <si>
    <t>Subtotal preu global proveidor</t>
  </si>
  <si>
    <t xml:space="preserve">Despeses per preu UNITARI </t>
  </si>
  <si>
    <t>PREU UNITARI</t>
  </si>
  <si>
    <t>Subtotal preus unitaris</t>
  </si>
  <si>
    <t>Subtotal preus unitaris proveidor</t>
  </si>
  <si>
    <t>Despeses per PROVISIONS</t>
  </si>
  <si>
    <t>PROVISIÓ</t>
  </si>
  <si>
    <t>Subtotal de provisions</t>
  </si>
  <si>
    <t>IMPORT:</t>
  </si>
  <si>
    <t xml:space="preserve">IMPORT:                    </t>
  </si>
  <si>
    <t>IVA (%):</t>
  </si>
  <si>
    <t>TOTAL:</t>
  </si>
  <si>
    <t xml:space="preserve">TOTAL PROVEIDOR: </t>
  </si>
  <si>
    <t>Barcelona, en la data de signatura</t>
  </si>
  <si>
    <t>GESTIÓ DEL SERVEI DEL CENTRE RESIDENCIAL D'INSERCIÓ MASIA CAN PLANAS PER A PERSONES EN SITUACIÓ DE SENSELLAR</t>
  </si>
  <si>
    <t xml:space="preserve"> 1/3/2025 a 28/2/2026</t>
  </si>
  <si>
    <t>12 MESOS</t>
  </si>
  <si>
    <t>Ajuts econòmics per necessitats bàsiques</t>
  </si>
  <si>
    <t>Quantitat estimada 1 any</t>
  </si>
  <si>
    <r>
      <t xml:space="preserve">Gestió global del servei fix del Centre d'Acolliment Residencial Can Planas
</t>
    </r>
    <r>
      <rPr>
        <b/>
        <sz val="9"/>
        <rFont val="Arial"/>
        <family val="2"/>
      </rPr>
      <t>(Plaça Desocupada)</t>
    </r>
  </si>
  <si>
    <r>
      <t xml:space="preserve">Servei variable lligat als usuaris
</t>
    </r>
    <r>
      <rPr>
        <b/>
        <sz val="9"/>
        <rFont val="Arial"/>
        <family val="2"/>
      </rPr>
      <t>(Plaça Ocupada)</t>
    </r>
  </si>
  <si>
    <t>Auditoria de l'estat d'instal·lacions</t>
  </si>
  <si>
    <t>4 Auditories trimestrals de manteniment conservació i reposició</t>
  </si>
  <si>
    <t>Subtotal provisions proveidor</t>
  </si>
  <si>
    <r>
      <t xml:space="preserve">Personal mèdic - Assessorament casos complexes </t>
    </r>
    <r>
      <rPr>
        <b/>
        <sz val="8"/>
        <color rgb="FF000000"/>
        <rFont val="Arial"/>
        <family val="2"/>
      </rPr>
      <t>(Plaça Ocupada)</t>
    </r>
  </si>
  <si>
    <r>
      <t xml:space="preserve">Personal tècnic - Serveis d'acompanyament </t>
    </r>
    <r>
      <rPr>
        <b/>
        <sz val="8"/>
        <color rgb="FF000000"/>
        <rFont val="Arial"/>
        <family val="2"/>
      </rPr>
      <t>(Plaça Ocupada)</t>
    </r>
  </si>
  <si>
    <r>
      <t>Les quantitats indicades per l’IMSS com a preu global net</t>
    </r>
    <r>
      <rPr>
        <sz val="9"/>
        <color indexed="8"/>
        <rFont val="Arial"/>
        <family val="2"/>
      </rPr>
      <t xml:space="preserve"> així com cadascun dels preus unitaris nets determinats constitueixen la xifra màxima per sobre de la qual s'estimarà que les ofertes dels licitadors excedeixen el tipus de la licitació i, per tant, seran excloses. </t>
    </r>
  </si>
  <si>
    <t>* El present annex s'ha de presentar en format pdf i degudament signat.</t>
  </si>
  <si>
    <t>EXP 015_P2400033                       ANNEX-3 BIS</t>
  </si>
  <si>
    <t>La provisió no és susceptible de baixa en la licitació i s'ha de reservar per a l'ús definit en el PPTP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</si>
</sst>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0.00\ &quot;€&quot;"/>
    <numFmt numFmtId="165" formatCode="0.0000"/>
    <numFmt numFmtId="166" formatCode="#,##0.0000\ &quot;€&quot;"/>
    <numFmt numFmtId="167" formatCode="0.000"/>
    <numFmt numFmtId="168" formatCode="_-* #,##0.00\ [$€-403]_-;\-* #,##0.00\ [$€-403]_-;_-* &quot;-&quot;??\ [$€-403]_-;_-@_-"/>
    <numFmt numFmtId="169" formatCode="#,##0_ ;\-#,##0\ "/>
  </numFmts>
  <fonts count="58" x14ac:knownFonts="1">
    <font>
      <sz val="10"/>
      <name val="Arial"/>
    </font>
    <font>
      <b/>
      <sz val="10"/>
      <name val="Arial"/>
      <family val="2"/>
    </font>
    <font>
      <sz val="10"/>
      <name val="Arial"/>
      <family val="2"/>
    </font>
    <font>
      <b/>
      <sz val="14"/>
      <name val="Arial"/>
      <family val="2"/>
    </font>
    <font>
      <sz val="14"/>
      <name val="Arial"/>
      <family val="2"/>
    </font>
    <font>
      <b/>
      <sz val="16"/>
      <name val="Arial"/>
      <family val="2"/>
    </font>
    <font>
      <b/>
      <sz val="13"/>
      <name val="Arial"/>
      <family val="2"/>
    </font>
    <font>
      <b/>
      <sz val="12"/>
      <name val="Arial"/>
      <family val="2"/>
    </font>
    <font>
      <sz val="12"/>
      <name val="Arial"/>
      <family val="2"/>
    </font>
    <font>
      <i/>
      <sz val="10"/>
      <name val="Arial"/>
      <family val="2"/>
    </font>
    <font>
      <sz val="10"/>
      <color rgb="FFFF0000"/>
      <name val="Arial"/>
      <family val="2"/>
    </font>
    <font>
      <b/>
      <sz val="10"/>
      <color rgb="FFFF0000"/>
      <name val="Arial"/>
      <family val="2"/>
    </font>
    <font>
      <b/>
      <i/>
      <sz val="10"/>
      <color rgb="FFFF0000"/>
      <name val="Arial"/>
      <family val="2"/>
    </font>
    <font>
      <b/>
      <sz val="12"/>
      <color rgb="FFFF0000"/>
      <name val="Arial"/>
      <family val="2"/>
    </font>
    <font>
      <b/>
      <sz val="14"/>
      <color rgb="FFFF0000"/>
      <name val="Arial"/>
      <family val="2"/>
    </font>
    <font>
      <b/>
      <sz val="8"/>
      <color theme="1"/>
      <name val="Verdana"/>
      <family val="2"/>
    </font>
    <font>
      <sz val="8"/>
      <color theme="1"/>
      <name val="Verdana"/>
      <family val="2"/>
    </font>
    <font>
      <b/>
      <sz val="8"/>
      <color rgb="FF000000"/>
      <name val="Arial"/>
      <family val="2"/>
    </font>
    <font>
      <b/>
      <i/>
      <sz val="8"/>
      <color rgb="FF000000"/>
      <name val="Arial"/>
      <family val="2"/>
    </font>
    <font>
      <sz val="8"/>
      <color rgb="FF000000"/>
      <name val="Arial"/>
      <family val="2"/>
    </font>
    <font>
      <sz val="8"/>
      <color theme="1"/>
      <name val="Arial"/>
      <family val="2"/>
    </font>
    <font>
      <b/>
      <sz val="8"/>
      <color theme="1"/>
      <name val="Arial"/>
      <family val="2"/>
    </font>
    <font>
      <sz val="11"/>
      <color theme="1"/>
      <name val="Calibri"/>
      <family val="2"/>
    </font>
    <font>
      <b/>
      <sz val="9"/>
      <color theme="1"/>
      <name val="Arial"/>
      <family val="2"/>
    </font>
    <font>
      <sz val="8"/>
      <name val="Arial"/>
      <family val="2"/>
    </font>
    <font>
      <b/>
      <sz val="8"/>
      <name val="Arial"/>
      <family val="2"/>
    </font>
    <font>
      <sz val="10"/>
      <color theme="1"/>
      <name val="Verdana"/>
      <family val="2"/>
    </font>
    <font>
      <b/>
      <sz val="10"/>
      <color theme="1"/>
      <name val="Arial"/>
      <family val="2"/>
    </font>
    <font>
      <sz val="16"/>
      <name val="Arial"/>
      <family val="2"/>
    </font>
    <font>
      <b/>
      <sz val="11"/>
      <color theme="1"/>
      <name val="Calibri"/>
      <family val="2"/>
    </font>
    <font>
      <b/>
      <i/>
      <sz val="10"/>
      <color rgb="FF000000"/>
      <name val="Arial"/>
      <family val="2"/>
    </font>
    <font>
      <sz val="10"/>
      <color theme="1"/>
      <name val="Calibri"/>
      <family val="2"/>
    </font>
    <font>
      <sz val="11"/>
      <name val="Arial"/>
      <family val="2"/>
    </font>
    <font>
      <b/>
      <sz val="11"/>
      <name val="Arial"/>
      <family val="2"/>
    </font>
    <font>
      <sz val="10"/>
      <name val="Arial"/>
      <family val="2"/>
    </font>
    <font>
      <b/>
      <sz val="8"/>
      <color rgb="FFFF0000"/>
      <name val="Verdana"/>
      <family val="2"/>
    </font>
    <font>
      <b/>
      <sz val="8"/>
      <name val="Verdana"/>
      <family val="2"/>
    </font>
    <font>
      <b/>
      <i/>
      <sz val="8"/>
      <color theme="1"/>
      <name val="Arial"/>
      <family val="2"/>
    </font>
    <font>
      <b/>
      <sz val="24"/>
      <name val="Arial"/>
      <family val="2"/>
    </font>
    <font>
      <sz val="24"/>
      <name val="Arial"/>
      <family val="2"/>
    </font>
    <font>
      <b/>
      <sz val="9"/>
      <color theme="9" tint="-0.249977111117893"/>
      <name val="Arial"/>
      <family val="2"/>
    </font>
    <font>
      <sz val="8"/>
      <color theme="9" tint="-0.249977111117893"/>
      <name val="Arial"/>
      <family val="2"/>
    </font>
    <font>
      <b/>
      <sz val="8"/>
      <color theme="9" tint="-0.249977111117893"/>
      <name val="Arial"/>
      <family val="2"/>
    </font>
    <font>
      <b/>
      <i/>
      <sz val="10"/>
      <name val="Arial"/>
      <family val="2"/>
    </font>
    <font>
      <sz val="9"/>
      <color indexed="81"/>
      <name val="Tahoma"/>
      <family val="2"/>
    </font>
    <font>
      <b/>
      <sz val="9"/>
      <color indexed="81"/>
      <name val="Tahoma"/>
      <family val="2"/>
    </font>
    <font>
      <b/>
      <sz val="1"/>
      <name val="Arial"/>
      <family val="2"/>
    </font>
    <font>
      <sz val="10"/>
      <name val="Arial"/>
      <family val="2"/>
    </font>
    <font>
      <sz val="10"/>
      <color theme="1"/>
      <name val="Arial"/>
      <family val="2"/>
    </font>
    <font>
      <b/>
      <sz val="10"/>
      <color theme="0"/>
      <name val="Arial"/>
      <family val="2"/>
    </font>
    <font>
      <b/>
      <sz val="9"/>
      <color rgb="FF00B050"/>
      <name val="Arial"/>
      <family val="2"/>
    </font>
    <font>
      <b/>
      <sz val="11"/>
      <color rgb="FF00B050"/>
      <name val="Arial"/>
      <family val="2"/>
    </font>
    <font>
      <sz val="10"/>
      <name val="Arial"/>
      <family val="2"/>
    </font>
    <font>
      <sz val="9"/>
      <name val="Arial"/>
      <family val="2"/>
    </font>
    <font>
      <b/>
      <sz val="9"/>
      <name val="Arial"/>
      <family val="2"/>
    </font>
    <font>
      <sz val="9"/>
      <color theme="1"/>
      <name val="Arial"/>
      <family val="2"/>
    </font>
    <font>
      <sz val="9"/>
      <color indexed="8"/>
      <name val="Arial"/>
      <family val="2"/>
    </font>
    <font>
      <u/>
      <sz val="10"/>
      <name val="Arial"/>
      <family val="2"/>
    </font>
  </fonts>
  <fills count="32">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gray0625"/>
    </fill>
    <fill>
      <patternFill patternType="gray0625">
        <bgColor indexed="43"/>
      </patternFill>
    </fill>
    <fill>
      <patternFill patternType="solid">
        <fgColor indexed="45"/>
        <bgColor indexed="64"/>
      </patternFill>
    </fill>
    <fill>
      <patternFill patternType="solid">
        <fgColor indexed="31"/>
        <bgColor indexed="64"/>
      </patternFill>
    </fill>
    <fill>
      <patternFill patternType="gray0625">
        <bgColor indexed="31"/>
      </patternFill>
    </fill>
    <fill>
      <patternFill patternType="gray0625">
        <bgColor indexed="42"/>
      </patternFill>
    </fill>
    <fill>
      <patternFill patternType="solid">
        <fgColor rgb="FFFFFF00"/>
        <bgColor indexed="64"/>
      </patternFill>
    </fill>
    <fill>
      <patternFill patternType="solid">
        <fgColor theme="0"/>
        <bgColor indexed="64"/>
      </patternFill>
    </fill>
    <fill>
      <patternFill patternType="solid">
        <fgColor rgb="FFC2D69A"/>
        <bgColor indexed="64"/>
      </patternFill>
    </fill>
    <fill>
      <patternFill patternType="solid">
        <fgColor rgb="FFEAF1DD"/>
        <bgColor indexed="64"/>
      </patternFill>
    </fill>
    <fill>
      <patternFill patternType="solid">
        <fgColor rgb="FFD7E4BC"/>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gray0625">
        <bgColor theme="9" tint="0.59999389629810485"/>
      </patternFill>
    </fill>
    <fill>
      <patternFill patternType="solid">
        <fgColor indexed="11"/>
        <bgColor indexed="64"/>
      </patternFill>
    </fill>
    <fill>
      <patternFill patternType="solid">
        <fgColor theme="7" tint="0.39997558519241921"/>
        <bgColor indexed="64"/>
      </patternFill>
    </fill>
    <fill>
      <patternFill patternType="solid">
        <fgColor theme="9" tint="-0.249977111117893"/>
        <bgColor indexed="64"/>
      </patternFill>
    </fill>
    <fill>
      <patternFill patternType="gray0625">
        <bgColor theme="9" tint="-0.249977111117893"/>
      </patternFill>
    </fill>
    <fill>
      <patternFill patternType="solid">
        <fgColor theme="9" tint="0.39997558519241921"/>
        <bgColor indexed="64"/>
      </patternFill>
    </fill>
    <fill>
      <patternFill patternType="solid">
        <fgColor rgb="FF00B050"/>
        <bgColor indexed="64"/>
      </patternFill>
    </fill>
    <fill>
      <patternFill patternType="solid">
        <fgColor theme="1"/>
        <bgColor indexed="64"/>
      </patternFill>
    </fill>
    <fill>
      <patternFill patternType="solid">
        <fgColor indexed="51"/>
        <bgColor indexed="64"/>
      </patternFill>
    </fill>
    <fill>
      <patternFill patternType="solid">
        <fgColor theme="6" tint="0.39997558519241921"/>
        <bgColor indexed="64"/>
      </patternFill>
    </fill>
  </fills>
  <borders count="106">
    <border>
      <left/>
      <right/>
      <top/>
      <bottom/>
      <diagonal/>
    </border>
    <border>
      <left style="double">
        <color indexed="64"/>
      </left>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tted">
        <color indexed="64"/>
      </bottom>
      <diagonal/>
    </border>
    <border>
      <left style="double">
        <color indexed="64"/>
      </left>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thick">
        <color indexed="64"/>
      </left>
      <right style="medium">
        <color indexed="64"/>
      </right>
      <top style="double">
        <color indexed="64"/>
      </top>
      <bottom/>
      <diagonal/>
    </border>
    <border>
      <left style="thick">
        <color indexed="64"/>
      </left>
      <right style="medium">
        <color indexed="64"/>
      </right>
      <top style="dotted">
        <color indexed="64"/>
      </top>
      <bottom style="dotted">
        <color indexed="64"/>
      </bottom>
      <diagonal/>
    </border>
    <border>
      <left style="thick">
        <color indexed="64"/>
      </left>
      <right style="medium">
        <color indexed="64"/>
      </right>
      <top style="dotted">
        <color indexed="64"/>
      </top>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bottom style="dotted">
        <color indexed="64"/>
      </bottom>
      <diagonal/>
    </border>
    <border>
      <left style="thick">
        <color indexed="64"/>
      </left>
      <right style="medium">
        <color indexed="64"/>
      </right>
      <top/>
      <bottom style="double">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style="thin">
        <color indexed="64"/>
      </left>
      <right style="double">
        <color indexed="64"/>
      </right>
      <top style="thin">
        <color indexed="64"/>
      </top>
      <bottom style="dotted">
        <color indexed="64"/>
      </bottom>
      <diagonal/>
    </border>
    <border>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ck">
        <color indexed="64"/>
      </right>
      <top style="dotted">
        <color indexed="64"/>
      </top>
      <bottom style="dotted">
        <color indexed="64"/>
      </bottom>
      <diagonal/>
    </border>
    <border>
      <left style="double">
        <color indexed="64"/>
      </left>
      <right style="thick">
        <color indexed="64"/>
      </right>
      <top/>
      <bottom style="dotted">
        <color indexed="64"/>
      </bottom>
      <diagonal/>
    </border>
    <border>
      <left style="double">
        <color indexed="64"/>
      </left>
      <right style="thick">
        <color indexed="64"/>
      </right>
      <top style="double">
        <color indexed="64"/>
      </top>
      <bottom style="double">
        <color indexed="64"/>
      </bottom>
      <diagonal/>
    </border>
    <border>
      <left style="thick">
        <color indexed="64"/>
      </left>
      <right style="double">
        <color indexed="64"/>
      </right>
      <top style="double">
        <color indexed="64"/>
      </top>
      <bottom style="double">
        <color indexed="64"/>
      </bottom>
      <diagonal/>
    </border>
    <border>
      <left style="double">
        <color indexed="64"/>
      </left>
      <right style="thick">
        <color indexed="64"/>
      </right>
      <top style="dotted">
        <color indexed="64"/>
      </top>
      <bottom/>
      <diagonal/>
    </border>
    <border>
      <left style="double">
        <color indexed="64"/>
      </left>
      <right style="thick">
        <color indexed="64"/>
      </right>
      <top style="thin">
        <color indexed="64"/>
      </top>
      <bottom style="thin">
        <color indexed="64"/>
      </bottom>
      <diagonal/>
    </border>
    <border>
      <left/>
      <right/>
      <top/>
      <bottom style="dotted">
        <color indexed="64"/>
      </bottom>
      <diagonal/>
    </border>
    <border>
      <left/>
      <right/>
      <top/>
      <bottom style="double">
        <color indexed="64"/>
      </bottom>
      <diagonal/>
    </border>
    <border>
      <left style="double">
        <color indexed="64"/>
      </left>
      <right style="thick">
        <color indexed="64"/>
      </right>
      <top/>
      <bottom style="double">
        <color indexed="64"/>
      </bottom>
      <diagonal/>
    </border>
    <border>
      <left style="thick">
        <color indexed="64"/>
      </left>
      <right style="double">
        <color indexed="64"/>
      </right>
      <top/>
      <bottom style="dotted">
        <color indexed="64"/>
      </bottom>
      <diagonal/>
    </border>
    <border>
      <left style="thick">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
      <left style="thick">
        <color indexed="64"/>
      </left>
      <right style="double">
        <color indexed="64"/>
      </right>
      <top style="dotted">
        <color indexed="64"/>
      </top>
      <bottom style="dotted">
        <color indexed="64"/>
      </bottom>
      <diagonal/>
    </border>
    <border>
      <left style="thick">
        <color indexed="64"/>
      </left>
      <right style="double">
        <color indexed="64"/>
      </right>
      <top style="dotted">
        <color indexed="64"/>
      </top>
      <bottom/>
      <diagonal/>
    </border>
    <border>
      <left style="thick">
        <color indexed="64"/>
      </left>
      <right style="double">
        <color indexed="64"/>
      </right>
      <top style="thin">
        <color indexed="64"/>
      </top>
      <bottom style="thin">
        <color indexed="64"/>
      </bottom>
      <diagonal/>
    </border>
    <border>
      <left/>
      <right/>
      <top style="double">
        <color indexed="64"/>
      </top>
      <bottom/>
      <diagonal/>
    </border>
    <border>
      <left/>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dotted">
        <color indexed="64"/>
      </bottom>
      <diagonal/>
    </border>
    <border>
      <left style="medium">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9" fontId="34" fillId="0" borderId="0" applyFont="0" applyFill="0" applyBorder="0" applyAlignment="0" applyProtection="0"/>
    <xf numFmtId="0" fontId="2" fillId="0" borderId="0"/>
    <xf numFmtId="44" fontId="47" fillId="0" borderId="0" applyFont="0" applyFill="0" applyBorder="0" applyAlignment="0" applyProtection="0"/>
    <xf numFmtId="43" fontId="52" fillId="0" borderId="0" applyFont="0" applyFill="0" applyBorder="0" applyAlignment="0" applyProtection="0"/>
  </cellStyleXfs>
  <cellXfs count="657">
    <xf numFmtId="0" fontId="0" fillId="0" borderId="0" xfId="0"/>
    <xf numFmtId="0" fontId="0" fillId="0" borderId="1" xfId="0" applyBorder="1" applyAlignment="1"/>
    <xf numFmtId="0" fontId="0" fillId="0" borderId="2" xfId="0" applyBorder="1"/>
    <xf numFmtId="164" fontId="0" fillId="0" borderId="3" xfId="0" applyNumberFormat="1" applyBorder="1"/>
    <xf numFmtId="0" fontId="1" fillId="0" borderId="4" xfId="0" applyFont="1" applyBorder="1" applyAlignment="1"/>
    <xf numFmtId="0" fontId="0" fillId="0" borderId="4" xfId="0" applyBorder="1" applyAlignment="1"/>
    <xf numFmtId="164" fontId="0" fillId="0" borderId="9" xfId="0" applyNumberFormat="1" applyBorder="1"/>
    <xf numFmtId="0" fontId="0" fillId="0" borderId="8" xfId="0" applyBorder="1"/>
    <xf numFmtId="0" fontId="1" fillId="0" borderId="8" xfId="0" applyFont="1" applyBorder="1"/>
    <xf numFmtId="164" fontId="1" fillId="0" borderId="9" xfId="0" applyNumberFormat="1" applyFont="1" applyBorder="1"/>
    <xf numFmtId="0" fontId="0" fillId="0" borderId="4" xfId="0" applyBorder="1" applyAlignment="1">
      <alignment wrapText="1"/>
    </xf>
    <xf numFmtId="0" fontId="0" fillId="0" borderId="10" xfId="0" applyBorder="1" applyAlignment="1"/>
    <xf numFmtId="0" fontId="0" fillId="0" borderId="11" xfId="0" applyBorder="1"/>
    <xf numFmtId="164" fontId="0" fillId="0" borderId="12" xfId="0" applyNumberFormat="1" applyBorder="1"/>
    <xf numFmtId="0" fontId="1" fillId="2" borderId="13" xfId="0" applyFont="1" applyFill="1" applyBorder="1" applyAlignment="1"/>
    <xf numFmtId="0" fontId="1" fillId="2" borderId="14" xfId="0" applyFont="1" applyFill="1" applyBorder="1"/>
    <xf numFmtId="164" fontId="1" fillId="2" borderId="15" xfId="0" applyNumberFormat="1" applyFont="1" applyFill="1" applyBorder="1"/>
    <xf numFmtId="0" fontId="0" fillId="0" borderId="16" xfId="0" applyBorder="1" applyAlignment="1"/>
    <xf numFmtId="0" fontId="0" fillId="0" borderId="5" xfId="0" applyBorder="1"/>
    <xf numFmtId="164" fontId="0" fillId="0" borderId="6" xfId="0" applyNumberFormat="1" applyBorder="1"/>
    <xf numFmtId="9" fontId="1" fillId="0" borderId="8" xfId="0" applyNumberFormat="1" applyFont="1" applyBorder="1"/>
    <xf numFmtId="0" fontId="2" fillId="0" borderId="4" xfId="0" applyFont="1" applyBorder="1" applyAlignment="1">
      <alignment wrapText="1"/>
    </xf>
    <xf numFmtId="0" fontId="2" fillId="0" borderId="8" xfId="0" applyFont="1" applyBorder="1" applyAlignment="1">
      <alignment wrapText="1"/>
    </xf>
    <xf numFmtId="164" fontId="2" fillId="0" borderId="9" xfId="0" applyNumberFormat="1" applyFont="1" applyBorder="1" applyAlignment="1">
      <alignment wrapText="1"/>
    </xf>
    <xf numFmtId="0" fontId="1" fillId="0" borderId="10" xfId="0" applyFont="1" applyBorder="1" applyAlignment="1"/>
    <xf numFmtId="0" fontId="1" fillId="0" borderId="11" xfId="0" applyFont="1" applyBorder="1"/>
    <xf numFmtId="164" fontId="1" fillId="0" borderId="12" xfId="0" applyNumberFormat="1" applyFont="1" applyBorder="1"/>
    <xf numFmtId="0" fontId="0" fillId="0" borderId="17" xfId="0" applyBorder="1" applyAlignment="1"/>
    <xf numFmtId="0" fontId="0" fillId="0" borderId="18" xfId="0" applyBorder="1"/>
    <xf numFmtId="164" fontId="0" fillId="0" borderId="19" xfId="0" applyNumberFormat="1" applyBorder="1"/>
    <xf numFmtId="0" fontId="1" fillId="0" borderId="20" xfId="0" applyFont="1" applyBorder="1" applyAlignment="1">
      <alignment horizontal="center"/>
    </xf>
    <xf numFmtId="0" fontId="1" fillId="0" borderId="22" xfId="0" applyFont="1" applyBorder="1" applyAlignment="1">
      <alignment horizontal="center"/>
    </xf>
    <xf numFmtId="0" fontId="1" fillId="2" borderId="23" xfId="0" applyFont="1" applyFill="1" applyBorder="1" applyAlignment="1">
      <alignment horizontal="center"/>
    </xf>
    <xf numFmtId="0" fontId="1" fillId="0" borderId="25" xfId="0" applyFont="1" applyBorder="1" applyAlignment="1">
      <alignment horizontal="center"/>
    </xf>
    <xf numFmtId="165" fontId="0" fillId="0" borderId="2" xfId="0" applyNumberFormat="1" applyBorder="1"/>
    <xf numFmtId="165" fontId="0" fillId="0" borderId="8" xfId="0" applyNumberFormat="1" applyBorder="1"/>
    <xf numFmtId="165" fontId="0" fillId="0" borderId="26" xfId="0" applyNumberFormat="1" applyBorder="1"/>
    <xf numFmtId="165" fontId="0" fillId="0" borderId="11" xfId="0" applyNumberFormat="1" applyBorder="1"/>
    <xf numFmtId="165" fontId="1" fillId="2" borderId="14" xfId="0" applyNumberFormat="1" applyFont="1" applyFill="1" applyBorder="1"/>
    <xf numFmtId="165" fontId="0" fillId="0" borderId="5" xfId="0" applyNumberFormat="1" applyBorder="1"/>
    <xf numFmtId="165" fontId="1" fillId="0" borderId="26" xfId="0" applyNumberFormat="1" applyFont="1" applyBorder="1"/>
    <xf numFmtId="165" fontId="2" fillId="0" borderId="26" xfId="0" applyNumberFormat="1" applyFont="1" applyBorder="1" applyAlignment="1">
      <alignment wrapText="1"/>
    </xf>
    <xf numFmtId="165" fontId="1" fillId="0" borderId="27" xfId="0" applyNumberFormat="1" applyFont="1" applyBorder="1"/>
    <xf numFmtId="165" fontId="1" fillId="2" borderId="28" xfId="0" applyNumberFormat="1" applyFont="1" applyFill="1" applyBorder="1"/>
    <xf numFmtId="165" fontId="0" fillId="0" borderId="29" xfId="0" applyNumberFormat="1" applyBorder="1"/>
    <xf numFmtId="165" fontId="0" fillId="0" borderId="18" xfId="0" applyNumberFormat="1" applyBorder="1"/>
    <xf numFmtId="164" fontId="0" fillId="0" borderId="30" xfId="0" applyNumberFormat="1" applyBorder="1"/>
    <xf numFmtId="0" fontId="3" fillId="0" borderId="0" xfId="0" applyFont="1"/>
    <xf numFmtId="0" fontId="3" fillId="0" borderId="0" xfId="0" applyFont="1" applyAlignment="1">
      <alignment horizontal="center"/>
    </xf>
    <xf numFmtId="0" fontId="3" fillId="0" borderId="0" xfId="0" applyFont="1" applyAlignment="1"/>
    <xf numFmtId="164" fontId="3" fillId="0" borderId="0" xfId="0" applyNumberFormat="1" applyFont="1"/>
    <xf numFmtId="10" fontId="3" fillId="0" borderId="0" xfId="0" applyNumberFormat="1" applyFont="1"/>
    <xf numFmtId="0" fontId="4" fillId="0" borderId="0" xfId="0" applyFont="1"/>
    <xf numFmtId="0" fontId="1" fillId="0" borderId="0" xfId="0" applyFont="1"/>
    <xf numFmtId="164" fontId="1" fillId="0" borderId="0" xfId="0" applyNumberFormat="1" applyFont="1"/>
    <xf numFmtId="0" fontId="2" fillId="0" borderId="0" xfId="0" applyFont="1"/>
    <xf numFmtId="0" fontId="4" fillId="0" borderId="0" xfId="0" applyFont="1" applyBorder="1"/>
    <xf numFmtId="10" fontId="0" fillId="0" borderId="0" xfId="0" applyNumberFormat="1"/>
    <xf numFmtId="0" fontId="0" fillId="0" borderId="0" xfId="0" applyBorder="1"/>
    <xf numFmtId="0" fontId="6" fillId="0" borderId="0" xfId="0" applyFont="1"/>
    <xf numFmtId="0" fontId="6" fillId="0" borderId="0" xfId="0" applyFont="1" applyAlignment="1"/>
    <xf numFmtId="164" fontId="6" fillId="0" borderId="0" xfId="0" applyNumberFormat="1" applyFont="1"/>
    <xf numFmtId="0" fontId="7" fillId="0" borderId="0" xfId="0" applyFont="1"/>
    <xf numFmtId="0" fontId="6" fillId="3" borderId="0" xfId="0" applyFont="1" applyFill="1" applyAlignment="1"/>
    <xf numFmtId="0" fontId="6" fillId="3" borderId="0" xfId="0" applyFont="1" applyFill="1"/>
    <xf numFmtId="164" fontId="6" fillId="3" borderId="0" xfId="0" applyNumberFormat="1" applyFont="1" applyFill="1"/>
    <xf numFmtId="0" fontId="1" fillId="0" borderId="14" xfId="0" applyFont="1" applyBorder="1"/>
    <xf numFmtId="164" fontId="6" fillId="4" borderId="0" xfId="0" applyNumberFormat="1" applyFont="1" applyFill="1"/>
    <xf numFmtId="0" fontId="0" fillId="0" borderId="32" xfId="0" applyBorder="1"/>
    <xf numFmtId="164" fontId="0" fillId="0" borderId="8" xfId="0" applyNumberFormat="1" applyBorder="1"/>
    <xf numFmtId="164" fontId="0" fillId="0" borderId="18" xfId="0" applyNumberFormat="1" applyBorder="1"/>
    <xf numFmtId="0" fontId="2" fillId="0" borderId="8" xfId="0" applyFont="1" applyBorder="1"/>
    <xf numFmtId="165" fontId="2" fillId="0" borderId="26" xfId="0" applyNumberFormat="1" applyFont="1" applyBorder="1"/>
    <xf numFmtId="0" fontId="7" fillId="0" borderId="0" xfId="0" applyFont="1" applyBorder="1"/>
    <xf numFmtId="164" fontId="0" fillId="0" borderId="0" xfId="0" applyNumberFormat="1"/>
    <xf numFmtId="0" fontId="0" fillId="7" borderId="34" xfId="0" applyFill="1" applyBorder="1"/>
    <xf numFmtId="0" fontId="0" fillId="7" borderId="42" xfId="0" applyFill="1" applyBorder="1"/>
    <xf numFmtId="0" fontId="0" fillId="7" borderId="33" xfId="0" applyFill="1" applyBorder="1"/>
    <xf numFmtId="164" fontId="0" fillId="7" borderId="33" xfId="0" applyNumberFormat="1" applyFill="1" applyBorder="1"/>
    <xf numFmtId="0" fontId="0" fillId="7" borderId="37" xfId="0" applyFill="1" applyBorder="1"/>
    <xf numFmtId="164" fontId="1" fillId="8" borderId="38" xfId="0" applyNumberFormat="1" applyFont="1" applyFill="1" applyBorder="1"/>
    <xf numFmtId="164" fontId="1" fillId="7" borderId="33" xfId="0" applyNumberFormat="1" applyFont="1" applyFill="1" applyBorder="1"/>
    <xf numFmtId="164" fontId="1" fillId="7" borderId="37" xfId="0" applyNumberFormat="1" applyFont="1" applyFill="1" applyBorder="1"/>
    <xf numFmtId="164" fontId="1" fillId="7" borderId="34" xfId="0" applyNumberFormat="1" applyFont="1" applyFill="1" applyBorder="1"/>
    <xf numFmtId="164" fontId="0" fillId="7" borderId="41" xfId="0" applyNumberFormat="1" applyFill="1" applyBorder="1"/>
    <xf numFmtId="0" fontId="1" fillId="7" borderId="43" xfId="0" applyFont="1" applyFill="1" applyBorder="1"/>
    <xf numFmtId="0" fontId="9" fillId="0" borderId="4" xfId="0" applyFont="1" applyBorder="1" applyAlignment="1"/>
    <xf numFmtId="165" fontId="9" fillId="0" borderId="8" xfId="0" applyNumberFormat="1" applyFont="1" applyBorder="1"/>
    <xf numFmtId="164" fontId="9" fillId="0" borderId="9" xfId="0" applyNumberFormat="1" applyFont="1" applyBorder="1"/>
    <xf numFmtId="0" fontId="9" fillId="0" borderId="0" xfId="0" applyFont="1"/>
    <xf numFmtId="164" fontId="9" fillId="7" borderId="33" xfId="0" applyNumberFormat="1" applyFont="1" applyFill="1" applyBorder="1"/>
    <xf numFmtId="164" fontId="0" fillId="0" borderId="2" xfId="0" applyNumberFormat="1" applyBorder="1"/>
    <xf numFmtId="164" fontId="9" fillId="0" borderId="8" xfId="0" applyNumberFormat="1" applyFont="1" applyBorder="1"/>
    <xf numFmtId="164" fontId="1" fillId="0" borderId="26" xfId="0" applyNumberFormat="1" applyFont="1" applyBorder="1"/>
    <xf numFmtId="164" fontId="0" fillId="0" borderId="26" xfId="0" applyNumberFormat="1" applyBorder="1"/>
    <xf numFmtId="164" fontId="2" fillId="0" borderId="26" xfId="0" applyNumberFormat="1" applyFont="1" applyBorder="1"/>
    <xf numFmtId="164" fontId="0" fillId="0" borderId="11" xfId="0" applyNumberFormat="1" applyBorder="1"/>
    <xf numFmtId="164" fontId="1" fillId="2" borderId="14" xfId="0" applyNumberFormat="1" applyFont="1" applyFill="1" applyBorder="1"/>
    <xf numFmtId="164" fontId="0" fillId="0" borderId="5" xfId="0" applyNumberFormat="1" applyBorder="1"/>
    <xf numFmtId="164" fontId="2" fillId="0" borderId="26" xfId="0" applyNumberFormat="1" applyFont="1" applyBorder="1" applyAlignment="1">
      <alignment wrapText="1"/>
    </xf>
    <xf numFmtId="164" fontId="1" fillId="0" borderId="27" xfId="0" applyNumberFormat="1" applyFont="1" applyBorder="1"/>
    <xf numFmtId="164" fontId="1" fillId="2" borderId="28" xfId="0" applyNumberFormat="1" applyFont="1" applyFill="1" applyBorder="1"/>
    <xf numFmtId="164" fontId="0" fillId="0" borderId="29" xfId="0" applyNumberFormat="1" applyBorder="1"/>
    <xf numFmtId="0" fontId="7" fillId="0" borderId="4" xfId="0" applyFont="1" applyBorder="1" applyAlignment="1">
      <alignment wrapText="1"/>
    </xf>
    <xf numFmtId="0" fontId="7" fillId="0" borderId="8" xfId="0" applyFont="1" applyBorder="1"/>
    <xf numFmtId="165" fontId="7" fillId="0" borderId="26" xfId="0" applyNumberFormat="1" applyFont="1" applyBorder="1"/>
    <xf numFmtId="164" fontId="7" fillId="0" borderId="26" xfId="0" applyNumberFormat="1" applyFont="1" applyBorder="1"/>
    <xf numFmtId="164" fontId="7" fillId="0" borderId="9" xfId="0" applyNumberFormat="1" applyFont="1" applyBorder="1"/>
    <xf numFmtId="0" fontId="7" fillId="7" borderId="33" xfId="0" applyFont="1" applyFill="1" applyBorder="1"/>
    <xf numFmtId="164" fontId="0" fillId="0" borderId="16" xfId="0" applyNumberFormat="1" applyBorder="1"/>
    <xf numFmtId="164" fontId="1" fillId="0" borderId="4" xfId="0" applyNumberFormat="1" applyFont="1" applyBorder="1"/>
    <xf numFmtId="164" fontId="0" fillId="0" borderId="4" xfId="0" applyNumberFormat="1" applyBorder="1"/>
    <xf numFmtId="164" fontId="9" fillId="0" borderId="4" xfId="0" applyNumberFormat="1" applyFont="1" applyBorder="1"/>
    <xf numFmtId="164" fontId="7" fillId="0" borderId="4" xfId="0" applyNumberFormat="1" applyFont="1" applyBorder="1"/>
    <xf numFmtId="164" fontId="0" fillId="0" borderId="10" xfId="0" applyNumberFormat="1" applyBorder="1"/>
    <xf numFmtId="164" fontId="1" fillId="5" borderId="13" xfId="0" applyNumberFormat="1" applyFont="1" applyFill="1" applyBorder="1"/>
    <xf numFmtId="164" fontId="1" fillId="0" borderId="10" xfId="0" applyNumberFormat="1" applyFont="1" applyBorder="1"/>
    <xf numFmtId="164" fontId="1" fillId="0" borderId="16" xfId="0" applyNumberFormat="1" applyFont="1" applyBorder="1"/>
    <xf numFmtId="164" fontId="0" fillId="0" borderId="17" xfId="0" applyNumberFormat="1" applyBorder="1"/>
    <xf numFmtId="0" fontId="8" fillId="0" borderId="0" xfId="0" applyFont="1"/>
    <xf numFmtId="0" fontId="7" fillId="6" borderId="4" xfId="0" applyFont="1" applyFill="1" applyBorder="1" applyAlignment="1"/>
    <xf numFmtId="0" fontId="7" fillId="6" borderId="8" xfId="0" applyFont="1" applyFill="1" applyBorder="1"/>
    <xf numFmtId="165" fontId="7" fillId="6" borderId="8" xfId="0" applyNumberFormat="1" applyFont="1" applyFill="1" applyBorder="1"/>
    <xf numFmtId="164" fontId="7" fillId="6" borderId="8" xfId="0" applyNumberFormat="1" applyFont="1" applyFill="1" applyBorder="1"/>
    <xf numFmtId="164" fontId="7" fillId="6" borderId="9" xfId="0" applyNumberFormat="1" applyFont="1" applyFill="1" applyBorder="1"/>
    <xf numFmtId="164" fontId="7" fillId="6" borderId="4" xfId="0" applyNumberFormat="1" applyFont="1" applyFill="1" applyBorder="1"/>
    <xf numFmtId="164" fontId="7" fillId="12" borderId="33" xfId="0" applyNumberFormat="1" applyFont="1" applyFill="1" applyBorder="1"/>
    <xf numFmtId="0" fontId="8" fillId="6" borderId="0" xfId="0" applyFont="1" applyFill="1"/>
    <xf numFmtId="0" fontId="7" fillId="6" borderId="0" xfId="0" applyFont="1" applyFill="1"/>
    <xf numFmtId="10" fontId="0" fillId="4" borderId="0" xfId="0" applyNumberFormat="1" applyFill="1"/>
    <xf numFmtId="0" fontId="11" fillId="0" borderId="21" xfId="0" applyFont="1" applyBorder="1" applyAlignment="1">
      <alignment horizontal="center"/>
    </xf>
    <xf numFmtId="0" fontId="10" fillId="0" borderId="21" xfId="0" applyFont="1" applyBorder="1" applyAlignment="1">
      <alignment horizontal="center"/>
    </xf>
    <xf numFmtId="9" fontId="12" fillId="0" borderId="21" xfId="0" applyNumberFormat="1" applyFont="1" applyBorder="1" applyAlignment="1">
      <alignment horizontal="center"/>
    </xf>
    <xf numFmtId="9" fontId="11" fillId="0" borderId="21" xfId="0" applyNumberFormat="1" applyFont="1" applyBorder="1" applyAlignment="1">
      <alignment horizontal="center"/>
    </xf>
    <xf numFmtId="0" fontId="13" fillId="6" borderId="21" xfId="0" applyFont="1" applyFill="1" applyBorder="1" applyAlignment="1">
      <alignment horizontal="center"/>
    </xf>
    <xf numFmtId="0" fontId="13" fillId="0" borderId="21" xfId="0" applyFont="1" applyBorder="1" applyAlignment="1">
      <alignment horizontal="center"/>
    </xf>
    <xf numFmtId="0" fontId="11" fillId="0" borderId="22" xfId="0" applyFont="1" applyBorder="1" applyAlignment="1">
      <alignment horizontal="center"/>
    </xf>
    <xf numFmtId="0" fontId="11" fillId="2" borderId="23" xfId="0" applyFont="1" applyFill="1" applyBorder="1" applyAlignment="1">
      <alignment horizontal="center"/>
    </xf>
    <xf numFmtId="0" fontId="11" fillId="0" borderId="24" xfId="0" applyFont="1" applyBorder="1" applyAlignment="1">
      <alignment horizontal="center"/>
    </xf>
    <xf numFmtId="0" fontId="11" fillId="0" borderId="21" xfId="0" applyFont="1" applyBorder="1" applyAlignment="1">
      <alignment horizontal="center" wrapText="1"/>
    </xf>
    <xf numFmtId="166" fontId="0" fillId="7" borderId="50" xfId="0" applyNumberFormat="1" applyFill="1" applyBorder="1"/>
    <xf numFmtId="166" fontId="9" fillId="7" borderId="50" xfId="0" applyNumberFormat="1" applyFont="1" applyFill="1" applyBorder="1"/>
    <xf numFmtId="166" fontId="2" fillId="7" borderId="50" xfId="0" applyNumberFormat="1" applyFont="1" applyFill="1" applyBorder="1"/>
    <xf numFmtId="166" fontId="7" fillId="12" borderId="50" xfId="0" applyNumberFormat="1" applyFont="1" applyFill="1" applyBorder="1"/>
    <xf numFmtId="166" fontId="7" fillId="7" borderId="50" xfId="0" applyNumberFormat="1" applyFont="1" applyFill="1" applyBorder="1"/>
    <xf numFmtId="166" fontId="0" fillId="7" borderId="51" xfId="0" applyNumberFormat="1" applyFill="1" applyBorder="1"/>
    <xf numFmtId="166" fontId="1" fillId="8" borderId="52" xfId="0" applyNumberFormat="1" applyFont="1" applyFill="1" applyBorder="1"/>
    <xf numFmtId="166" fontId="0" fillId="7" borderId="42" xfId="0" applyNumberFormat="1" applyFill="1" applyBorder="1"/>
    <xf numFmtId="166" fontId="1" fillId="7" borderId="50" xfId="0" applyNumberFormat="1" applyFont="1" applyFill="1" applyBorder="1"/>
    <xf numFmtId="166" fontId="1" fillId="7" borderId="51" xfId="0" applyNumberFormat="1" applyFont="1" applyFill="1" applyBorder="1"/>
    <xf numFmtId="166" fontId="1" fillId="7" borderId="42" xfId="0" applyNumberFormat="1" applyFont="1" applyFill="1" applyBorder="1"/>
    <xf numFmtId="164" fontId="4" fillId="0" borderId="0" xfId="0" applyNumberFormat="1" applyFont="1" applyAlignment="1">
      <alignment horizontal="center"/>
    </xf>
    <xf numFmtId="164" fontId="6" fillId="0" borderId="0" xfId="0" applyNumberFormat="1" applyFont="1" applyAlignment="1">
      <alignment horizontal="center"/>
    </xf>
    <xf numFmtId="164" fontId="0" fillId="0" borderId="0" xfId="0" applyNumberFormat="1" applyAlignment="1">
      <alignment horizontal="center"/>
    </xf>
    <xf numFmtId="0" fontId="2" fillId="14" borderId="0" xfId="0" applyFont="1" applyFill="1"/>
    <xf numFmtId="0" fontId="1" fillId="0" borderId="53" xfId="0" applyFont="1" applyBorder="1" applyAlignment="1">
      <alignment horizontal="center"/>
    </xf>
    <xf numFmtId="0" fontId="11" fillId="0" borderId="31" xfId="0" applyFont="1" applyBorder="1" applyAlignment="1">
      <alignment horizontal="center"/>
    </xf>
    <xf numFmtId="0" fontId="10" fillId="0" borderId="31" xfId="0" applyFont="1" applyBorder="1" applyAlignment="1">
      <alignment horizontal="center"/>
    </xf>
    <xf numFmtId="9" fontId="11" fillId="0" borderId="31" xfId="0" applyNumberFormat="1" applyFont="1" applyBorder="1" applyAlignment="1">
      <alignment horizontal="center"/>
    </xf>
    <xf numFmtId="9" fontId="12" fillId="0" borderId="31" xfId="0" applyNumberFormat="1" applyFont="1" applyBorder="1" applyAlignment="1">
      <alignment horizontal="center"/>
    </xf>
    <xf numFmtId="0" fontId="13" fillId="6" borderId="31" xfId="0" applyFont="1" applyFill="1" applyBorder="1" applyAlignment="1">
      <alignment horizontal="center"/>
    </xf>
    <xf numFmtId="0" fontId="13" fillId="0" borderId="31" xfId="0" applyFont="1" applyBorder="1" applyAlignment="1">
      <alignment horizontal="center"/>
    </xf>
    <xf numFmtId="0" fontId="11" fillId="0" borderId="49" xfId="0" applyFont="1" applyBorder="1" applyAlignment="1">
      <alignment horizontal="center"/>
    </xf>
    <xf numFmtId="0" fontId="11" fillId="2" borderId="54" xfId="0" applyFont="1" applyFill="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wrapText="1"/>
    </xf>
    <xf numFmtId="0" fontId="1" fillId="0" borderId="49" xfId="0" applyFont="1" applyBorder="1" applyAlignment="1">
      <alignment horizontal="center"/>
    </xf>
    <xf numFmtId="0" fontId="1" fillId="2" borderId="54" xfId="0" applyFont="1" applyFill="1" applyBorder="1" applyAlignment="1">
      <alignment horizontal="center"/>
    </xf>
    <xf numFmtId="0" fontId="1" fillId="0" borderId="40" xfId="0" applyFont="1" applyBorder="1" applyAlignment="1">
      <alignment horizontal="center"/>
    </xf>
    <xf numFmtId="0" fontId="1" fillId="0" borderId="55" xfId="0" applyFont="1" applyBorder="1" applyAlignment="1">
      <alignment horizontal="center"/>
    </xf>
    <xf numFmtId="0" fontId="11" fillId="0" borderId="56" xfId="0" applyFont="1" applyBorder="1" applyAlignment="1">
      <alignment horizontal="center"/>
    </xf>
    <xf numFmtId="0" fontId="10" fillId="0" borderId="56" xfId="0" applyFont="1" applyBorder="1" applyAlignment="1">
      <alignment horizontal="center"/>
    </xf>
    <xf numFmtId="9" fontId="11" fillId="0" borderId="56" xfId="0" applyNumberFormat="1" applyFont="1" applyBorder="1" applyAlignment="1">
      <alignment horizontal="center"/>
    </xf>
    <xf numFmtId="9" fontId="12" fillId="0" borderId="56" xfId="0" applyNumberFormat="1" applyFont="1" applyBorder="1" applyAlignment="1">
      <alignment horizontal="center"/>
    </xf>
    <xf numFmtId="0" fontId="13" fillId="6" borderId="56" xfId="0" applyFont="1" applyFill="1" applyBorder="1" applyAlignment="1">
      <alignment horizontal="center"/>
    </xf>
    <xf numFmtId="0" fontId="13" fillId="0" borderId="56" xfId="0" applyFont="1" applyBorder="1" applyAlignment="1">
      <alignment horizontal="center"/>
    </xf>
    <xf numFmtId="0" fontId="11" fillId="0" borderId="57" xfId="0" applyFont="1" applyBorder="1" applyAlignment="1">
      <alignment horizontal="center"/>
    </xf>
    <xf numFmtId="0" fontId="11" fillId="2" borderId="45" xfId="0" applyFont="1" applyFill="1" applyBorder="1" applyAlignment="1">
      <alignment horizontal="center"/>
    </xf>
    <xf numFmtId="0" fontId="11" fillId="0" borderId="58" xfId="0" applyFont="1" applyBorder="1" applyAlignment="1">
      <alignment horizontal="center"/>
    </xf>
    <xf numFmtId="0" fontId="11" fillId="0" borderId="56" xfId="0" applyFont="1" applyBorder="1" applyAlignment="1">
      <alignment horizontal="center" wrapText="1"/>
    </xf>
    <xf numFmtId="0" fontId="1" fillId="0" borderId="57" xfId="0" applyFont="1" applyBorder="1" applyAlignment="1">
      <alignment horizontal="center"/>
    </xf>
    <xf numFmtId="0" fontId="1" fillId="2" borderId="45" xfId="0" applyFont="1" applyFill="1" applyBorder="1" applyAlignment="1">
      <alignment horizontal="center"/>
    </xf>
    <xf numFmtId="0" fontId="1" fillId="0" borderId="59" xfId="0" applyFont="1" applyBorder="1" applyAlignment="1">
      <alignment horizontal="center"/>
    </xf>
    <xf numFmtId="0" fontId="6" fillId="14" borderId="0" xfId="0" applyFont="1" applyFill="1" applyAlignment="1"/>
    <xf numFmtId="0" fontId="6" fillId="14" borderId="0" xfId="0" applyFont="1" applyFill="1"/>
    <xf numFmtId="164" fontId="6" fillId="14" borderId="0" xfId="0" applyNumberFormat="1" applyFont="1" applyFill="1"/>
    <xf numFmtId="0" fontId="6" fillId="14" borderId="0" xfId="0" applyFont="1" applyFill="1" applyBorder="1" applyAlignment="1">
      <alignment horizontal="center"/>
    </xf>
    <xf numFmtId="0" fontId="1" fillId="14" borderId="0" xfId="0" applyFont="1" applyFill="1" applyBorder="1" applyAlignment="1">
      <alignment horizontal="center"/>
    </xf>
    <xf numFmtId="0" fontId="1" fillId="4" borderId="0" xfId="0" applyFont="1" applyFill="1" applyBorder="1" applyAlignment="1">
      <alignment horizontal="center"/>
    </xf>
    <xf numFmtId="0" fontId="1" fillId="0" borderId="0" xfId="0" applyFont="1" applyAlignment="1">
      <alignment vertical="center"/>
    </xf>
    <xf numFmtId="164" fontId="1" fillId="0" borderId="0" xfId="0" applyNumberFormat="1" applyFont="1" applyAlignment="1">
      <alignment vertical="center"/>
    </xf>
    <xf numFmtId="10" fontId="1" fillId="0" borderId="0" xfId="0" applyNumberFormat="1" applyFont="1" applyAlignment="1">
      <alignment vertical="center"/>
    </xf>
    <xf numFmtId="0" fontId="2" fillId="0" borderId="0" xfId="0" applyFont="1" applyAlignment="1">
      <alignment vertical="center"/>
    </xf>
    <xf numFmtId="0" fontId="1" fillId="0" borderId="1" xfId="0" applyFont="1" applyBorder="1" applyAlignment="1">
      <alignment vertical="center" wrapText="1"/>
    </xf>
    <xf numFmtId="0" fontId="1" fillId="0" borderId="20"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2" xfId="0" applyFont="1" applyBorder="1" applyAlignment="1">
      <alignment vertical="center" wrapText="1"/>
    </xf>
    <xf numFmtId="165" fontId="1" fillId="0" borderId="2" xfId="0" applyNumberFormat="1" applyFont="1" applyBorder="1" applyAlignment="1">
      <alignment vertical="center" wrapText="1"/>
    </xf>
    <xf numFmtId="164" fontId="1" fillId="0" borderId="2" xfId="0" applyNumberFormat="1" applyFont="1" applyBorder="1" applyAlignment="1">
      <alignment vertical="center" wrapText="1"/>
    </xf>
    <xf numFmtId="164" fontId="1" fillId="0" borderId="3" xfId="0" applyNumberFormat="1" applyFont="1" applyBorder="1" applyAlignment="1">
      <alignment vertical="center" wrapText="1"/>
    </xf>
    <xf numFmtId="164" fontId="1" fillId="0" borderId="44" xfId="0" applyNumberFormat="1" applyFont="1" applyBorder="1" applyAlignment="1">
      <alignment vertical="center" wrapText="1"/>
    </xf>
    <xf numFmtId="0" fontId="1" fillId="7" borderId="35" xfId="0" applyFont="1" applyFill="1" applyBorder="1" applyAlignment="1">
      <alignment vertical="center" wrapText="1"/>
    </xf>
    <xf numFmtId="0" fontId="1" fillId="7" borderId="36" xfId="0" applyFont="1" applyFill="1" applyBorder="1" applyAlignment="1">
      <alignment vertical="center" wrapText="1"/>
    </xf>
    <xf numFmtId="10" fontId="6" fillId="0" borderId="0" xfId="0" applyNumberFormat="1" applyFont="1"/>
    <xf numFmtId="10" fontId="6" fillId="14" borderId="0" xfId="0" applyNumberFormat="1" applyFont="1" applyFill="1" applyBorder="1" applyAlignment="1">
      <alignment horizontal="center"/>
    </xf>
    <xf numFmtId="10" fontId="1" fillId="4" borderId="0" xfId="0" applyNumberFormat="1" applyFont="1" applyFill="1" applyBorder="1" applyAlignment="1">
      <alignment horizontal="center"/>
    </xf>
    <xf numFmtId="10" fontId="1" fillId="14" borderId="0" xfId="0" applyNumberFormat="1" applyFont="1" applyFill="1" applyBorder="1" applyAlignment="1">
      <alignment horizontal="center" wrapText="1"/>
    </xf>
    <xf numFmtId="10" fontId="1" fillId="4" borderId="0" xfId="0" applyNumberFormat="1" applyFont="1" applyFill="1" applyBorder="1" applyAlignment="1">
      <alignment vertical="center" wrapText="1"/>
    </xf>
    <xf numFmtId="10" fontId="0" fillId="4" borderId="0" xfId="0" applyNumberFormat="1" applyFill="1" applyBorder="1"/>
    <xf numFmtId="10" fontId="2" fillId="4" borderId="0" xfId="0" applyNumberFormat="1" applyFont="1" applyFill="1" applyBorder="1"/>
    <xf numFmtId="10" fontId="9" fillId="4" borderId="0" xfId="0" applyNumberFormat="1" applyFont="1" applyFill="1" applyBorder="1"/>
    <xf numFmtId="10" fontId="7" fillId="4" borderId="0" xfId="0" applyNumberFormat="1" applyFont="1" applyFill="1" applyBorder="1"/>
    <xf numFmtId="10" fontId="1" fillId="4" borderId="0" xfId="0" applyNumberFormat="1" applyFont="1" applyFill="1" applyBorder="1"/>
    <xf numFmtId="10" fontId="2" fillId="4" borderId="0" xfId="0" applyNumberFormat="1" applyFont="1" applyFill="1" applyBorder="1" applyAlignment="1">
      <alignment wrapText="1"/>
    </xf>
    <xf numFmtId="164" fontId="16" fillId="0" borderId="0" xfId="0" applyNumberFormat="1" applyFont="1"/>
    <xf numFmtId="0" fontId="16" fillId="0" borderId="0" xfId="0" applyNumberFormat="1" applyFont="1"/>
    <xf numFmtId="0" fontId="17" fillId="15" borderId="46" xfId="0" applyFont="1" applyFill="1" applyBorder="1" applyAlignment="1">
      <alignment horizontal="center" vertical="center" wrapText="1"/>
    </xf>
    <xf numFmtId="0" fontId="17" fillId="15" borderId="47" xfId="0" applyFont="1" applyFill="1" applyBorder="1" applyAlignment="1">
      <alignment horizontal="center" vertical="center" wrapText="1"/>
    </xf>
    <xf numFmtId="0" fontId="18" fillId="16" borderId="0" xfId="0" applyFont="1" applyFill="1" applyAlignment="1">
      <alignment vertical="center" wrapText="1"/>
    </xf>
    <xf numFmtId="0" fontId="19" fillId="0" borderId="61" xfId="0" applyFont="1" applyBorder="1" applyAlignment="1">
      <alignment vertical="center" wrapText="1"/>
    </xf>
    <xf numFmtId="164" fontId="20" fillId="0" borderId="47" xfId="0" applyNumberFormat="1" applyFont="1" applyBorder="1" applyAlignment="1">
      <alignment vertical="center"/>
    </xf>
    <xf numFmtId="0" fontId="17" fillId="0" borderId="0" xfId="0" applyFont="1" applyAlignment="1">
      <alignment horizontal="right" vertical="center"/>
    </xf>
    <xf numFmtId="0" fontId="22" fillId="0" borderId="0" xfId="0" applyFont="1"/>
    <xf numFmtId="164" fontId="20" fillId="0" borderId="63" xfId="0" applyNumberFormat="1" applyFont="1" applyBorder="1"/>
    <xf numFmtId="0" fontId="22" fillId="0" borderId="0" xfId="0" applyFont="1" applyAlignment="1">
      <alignment vertical="center" wrapText="1"/>
    </xf>
    <xf numFmtId="0" fontId="17" fillId="16" borderId="46" xfId="0" applyFont="1" applyFill="1" applyBorder="1" applyAlignment="1">
      <alignment horizontal="right" vertical="center" wrapText="1"/>
    </xf>
    <xf numFmtId="164" fontId="20" fillId="16" borderId="46" xfId="0" applyNumberFormat="1" applyFont="1" applyFill="1" applyBorder="1" applyAlignment="1">
      <alignment vertical="center" wrapText="1"/>
    </xf>
    <xf numFmtId="0" fontId="18" fillId="0" borderId="0" xfId="0" applyFont="1" applyAlignment="1">
      <alignment horizontal="right" vertical="center" wrapText="1"/>
    </xf>
    <xf numFmtId="9" fontId="18" fillId="0" borderId="0" xfId="0" applyNumberFormat="1" applyFont="1" applyAlignment="1">
      <alignment horizontal="right" vertical="center" wrapText="1"/>
    </xf>
    <xf numFmtId="164" fontId="20" fillId="0" borderId="0" xfId="0" applyNumberFormat="1" applyFont="1" applyAlignment="1">
      <alignment vertical="center" wrapText="1"/>
    </xf>
    <xf numFmtId="0" fontId="17" fillId="17" borderId="46" xfId="0" applyFont="1" applyFill="1" applyBorder="1" applyAlignment="1">
      <alignment horizontal="right" vertical="center" wrapText="1"/>
    </xf>
    <xf numFmtId="164" fontId="23" fillId="17" borderId="46" xfId="0" applyNumberFormat="1" applyFont="1" applyFill="1" applyBorder="1" applyAlignment="1">
      <alignment wrapText="1"/>
    </xf>
    <xf numFmtId="0" fontId="24" fillId="0" borderId="0" xfId="0" applyFont="1"/>
    <xf numFmtId="164" fontId="20" fillId="0" borderId="64" xfId="0" applyNumberFormat="1" applyFont="1" applyBorder="1"/>
    <xf numFmtId="0" fontId="0" fillId="0" borderId="0" xfId="0" applyAlignment="1">
      <alignment vertical="center"/>
    </xf>
    <xf numFmtId="0" fontId="0" fillId="0" borderId="0" xfId="0" applyAlignment="1"/>
    <xf numFmtId="0" fontId="1" fillId="0" borderId="47" xfId="0" applyFont="1" applyBorder="1"/>
    <xf numFmtId="0" fontId="11" fillId="10" borderId="21" xfId="0" applyFont="1" applyFill="1" applyBorder="1" applyAlignment="1">
      <alignment horizontal="center" vertical="center"/>
    </xf>
    <xf numFmtId="0" fontId="11" fillId="10" borderId="56" xfId="0" applyFont="1" applyFill="1" applyBorder="1" applyAlignment="1">
      <alignment horizontal="center" vertical="center"/>
    </xf>
    <xf numFmtId="0" fontId="11" fillId="10" borderId="31" xfId="0" applyFont="1" applyFill="1" applyBorder="1" applyAlignment="1">
      <alignment horizontal="center" vertical="center"/>
    </xf>
    <xf numFmtId="0" fontId="1" fillId="10" borderId="8" xfId="0" applyFont="1" applyFill="1" applyBorder="1" applyAlignment="1">
      <alignment vertical="center"/>
    </xf>
    <xf numFmtId="165" fontId="1" fillId="10" borderId="26" xfId="0" applyNumberFormat="1" applyFont="1" applyFill="1" applyBorder="1" applyAlignment="1">
      <alignment vertical="center"/>
    </xf>
    <xf numFmtId="164" fontId="1" fillId="10" borderId="26" xfId="0" applyNumberFormat="1" applyFont="1" applyFill="1" applyBorder="1" applyAlignment="1">
      <alignment vertical="center"/>
    </xf>
    <xf numFmtId="164" fontId="1" fillId="10" borderId="9" xfId="0" applyNumberFormat="1" applyFont="1" applyFill="1" applyBorder="1" applyAlignment="1">
      <alignment vertical="center"/>
    </xf>
    <xf numFmtId="10" fontId="1" fillId="10" borderId="0" xfId="0" applyNumberFormat="1" applyFont="1" applyFill="1" applyBorder="1" applyAlignment="1">
      <alignment vertical="center"/>
    </xf>
    <xf numFmtId="164" fontId="1" fillId="10" borderId="4" xfId="0" applyNumberFormat="1" applyFont="1" applyFill="1" applyBorder="1" applyAlignment="1">
      <alignment vertical="center"/>
    </xf>
    <xf numFmtId="164" fontId="1" fillId="11" borderId="33" xfId="0" applyNumberFormat="1" applyFont="1" applyFill="1" applyBorder="1" applyAlignment="1">
      <alignment vertical="center"/>
    </xf>
    <xf numFmtId="166" fontId="0" fillId="11" borderId="50" xfId="0" applyNumberFormat="1" applyFill="1" applyBorder="1" applyAlignment="1">
      <alignment vertical="center"/>
    </xf>
    <xf numFmtId="0" fontId="2" fillId="10" borderId="0" xfId="0" applyFont="1" applyFill="1" applyAlignment="1">
      <alignment vertical="center"/>
    </xf>
    <xf numFmtId="0" fontId="1" fillId="10" borderId="0" xfId="0" applyFont="1" applyFill="1" applyAlignment="1">
      <alignment vertical="center"/>
    </xf>
    <xf numFmtId="4" fontId="2" fillId="0" borderId="4" xfId="0" applyNumberFormat="1" applyFont="1" applyBorder="1" applyAlignment="1">
      <alignment vertical="center" wrapText="1"/>
    </xf>
    <xf numFmtId="0" fontId="14" fillId="0" borderId="21" xfId="0" applyFont="1" applyBorder="1" applyAlignment="1">
      <alignment horizontal="center" vertical="center"/>
    </xf>
    <xf numFmtId="0" fontId="14" fillId="0" borderId="56" xfId="0" applyFont="1" applyBorder="1" applyAlignment="1">
      <alignment horizontal="center" vertical="center"/>
    </xf>
    <xf numFmtId="0" fontId="14" fillId="0" borderId="31" xfId="0" applyFont="1" applyBorder="1" applyAlignment="1">
      <alignment horizontal="center" vertical="center"/>
    </xf>
    <xf numFmtId="0" fontId="3" fillId="0" borderId="8" xfId="0" applyFont="1" applyBorder="1" applyAlignment="1">
      <alignment vertical="center"/>
    </xf>
    <xf numFmtId="165" fontId="3" fillId="0" borderId="26" xfId="0" applyNumberFormat="1" applyFont="1" applyBorder="1" applyAlignment="1">
      <alignment vertical="center"/>
    </xf>
    <xf numFmtId="164" fontId="3" fillId="0" borderId="26" xfId="0" applyNumberFormat="1" applyFont="1" applyBorder="1" applyAlignment="1">
      <alignment vertical="center"/>
    </xf>
    <xf numFmtId="164" fontId="2" fillId="0" borderId="9" xfId="0" applyNumberFormat="1" applyFont="1" applyBorder="1" applyAlignment="1">
      <alignment vertical="center"/>
    </xf>
    <xf numFmtId="10" fontId="3" fillId="4" borderId="0" xfId="0" applyNumberFormat="1" applyFont="1" applyFill="1" applyBorder="1" applyAlignment="1">
      <alignment vertical="center"/>
    </xf>
    <xf numFmtId="164" fontId="2" fillId="0" borderId="4" xfId="0" applyNumberFormat="1" applyFont="1" applyBorder="1" applyAlignment="1">
      <alignment vertical="center"/>
    </xf>
    <xf numFmtId="0" fontId="3" fillId="7" borderId="33" xfId="0" applyFont="1" applyFill="1" applyBorder="1" applyAlignment="1">
      <alignment vertical="center"/>
    </xf>
    <xf numFmtId="166" fontId="3" fillId="7" borderId="50" xfId="0" applyNumberFormat="1" applyFont="1" applyFill="1" applyBorder="1" applyAlignment="1">
      <alignment vertical="center"/>
    </xf>
    <xf numFmtId="0" fontId="4" fillId="0" borderId="0" xfId="0" applyFont="1" applyAlignment="1">
      <alignment vertical="center"/>
    </xf>
    <xf numFmtId="0" fontId="3" fillId="0" borderId="0" xfId="0" applyFont="1" applyAlignment="1">
      <alignment vertical="center"/>
    </xf>
    <xf numFmtId="0" fontId="11" fillId="0" borderId="21" xfId="0" applyFont="1" applyBorder="1" applyAlignment="1">
      <alignment horizontal="center" vertical="center"/>
    </xf>
    <xf numFmtId="164" fontId="0" fillId="0" borderId="9" xfId="0" applyNumberFormat="1" applyBorder="1" applyAlignment="1">
      <alignment vertical="center"/>
    </xf>
    <xf numFmtId="10" fontId="0" fillId="4" borderId="0" xfId="0" applyNumberFormat="1" applyFill="1" applyBorder="1" applyAlignment="1">
      <alignment vertical="center"/>
    </xf>
    <xf numFmtId="164" fontId="0" fillId="0" borderId="4" xfId="0" applyNumberFormat="1" applyBorder="1" applyAlignment="1">
      <alignment vertical="center"/>
    </xf>
    <xf numFmtId="164" fontId="0" fillId="7" borderId="33" xfId="0" applyNumberFormat="1" applyFill="1" applyBorder="1" applyAlignment="1">
      <alignment vertical="center"/>
    </xf>
    <xf numFmtId="166" fontId="0" fillId="7" borderId="50" xfId="0" applyNumberFormat="1" applyFill="1" applyBorder="1" applyAlignment="1">
      <alignment vertical="center"/>
    </xf>
    <xf numFmtId="2" fontId="2" fillId="0" borderId="31" xfId="0" applyNumberFormat="1" applyFont="1" applyBorder="1" applyAlignment="1">
      <alignment horizontal="right" vertical="center"/>
    </xf>
    <xf numFmtId="165" fontId="0" fillId="0" borderId="8" xfId="0" applyNumberFormat="1" applyBorder="1" applyAlignment="1">
      <alignment vertical="center"/>
    </xf>
    <xf numFmtId="164" fontId="10" fillId="0" borderId="8" xfId="0" applyNumberFormat="1" applyFont="1" applyBorder="1" applyAlignment="1">
      <alignment vertical="center"/>
    </xf>
    <xf numFmtId="164" fontId="0" fillId="0" borderId="8" xfId="0" applyNumberFormat="1" applyBorder="1" applyAlignment="1">
      <alignment vertical="center"/>
    </xf>
    <xf numFmtId="0" fontId="2" fillId="0" borderId="32" xfId="0" applyFont="1" applyBorder="1" applyAlignment="1">
      <alignment vertical="center"/>
    </xf>
    <xf numFmtId="2" fontId="2" fillId="0" borderId="7" xfId="0" applyNumberFormat="1" applyFont="1" applyBorder="1" applyAlignment="1">
      <alignment vertical="center"/>
    </xf>
    <xf numFmtId="0" fontId="10" fillId="0" borderId="21" xfId="0" applyFont="1" applyBorder="1" applyAlignment="1">
      <alignment horizontal="center" vertical="center"/>
    </xf>
    <xf numFmtId="10" fontId="2" fillId="4" borderId="0" xfId="0" applyNumberFormat="1" applyFont="1" applyFill="1" applyBorder="1" applyAlignment="1">
      <alignment vertical="center"/>
    </xf>
    <xf numFmtId="0" fontId="1" fillId="10" borderId="32" xfId="0" applyFont="1" applyFill="1" applyBorder="1" applyAlignment="1">
      <alignment vertical="center" wrapText="1"/>
    </xf>
    <xf numFmtId="2" fontId="1" fillId="10" borderId="8" xfId="0" applyNumberFormat="1" applyFont="1" applyFill="1" applyBorder="1" applyAlignment="1">
      <alignment vertical="center"/>
    </xf>
    <xf numFmtId="165" fontId="1" fillId="10" borderId="8" xfId="0" applyNumberFormat="1" applyFont="1" applyFill="1" applyBorder="1" applyAlignment="1">
      <alignment vertical="center"/>
    </xf>
    <xf numFmtId="164" fontId="1" fillId="10" borderId="8" xfId="0" applyNumberFormat="1" applyFont="1" applyFill="1" applyBorder="1" applyAlignment="1">
      <alignment vertical="center"/>
    </xf>
    <xf numFmtId="164" fontId="27" fillId="17" borderId="46" xfId="0" applyNumberFormat="1" applyFont="1" applyFill="1" applyBorder="1" applyAlignment="1">
      <alignment wrapText="1"/>
    </xf>
    <xf numFmtId="164" fontId="27" fillId="0" borderId="47" xfId="0" applyNumberFormat="1" applyFont="1" applyBorder="1" applyAlignment="1">
      <alignment vertical="center" wrapText="1"/>
    </xf>
    <xf numFmtId="0" fontId="8" fillId="13" borderId="0" xfId="0" applyFont="1" applyFill="1" applyAlignment="1">
      <alignment vertical="center"/>
    </xf>
    <xf numFmtId="0" fontId="8" fillId="13" borderId="0" xfId="0" applyFont="1" applyFill="1" applyAlignment="1">
      <alignment horizontal="right" vertical="center"/>
    </xf>
    <xf numFmtId="0" fontId="8" fillId="13" borderId="0" xfId="0" applyFont="1" applyFill="1" applyAlignment="1">
      <alignment horizontal="left" vertical="center"/>
    </xf>
    <xf numFmtId="0" fontId="5" fillId="0" borderId="0" xfId="0" applyFont="1" applyAlignment="1"/>
    <xf numFmtId="0" fontId="28" fillId="0" borderId="0" xfId="0" applyFont="1"/>
    <xf numFmtId="0" fontId="28" fillId="0" borderId="14" xfId="0" applyFont="1" applyBorder="1"/>
    <xf numFmtId="0" fontId="0" fillId="0" borderId="14" xfId="0" applyBorder="1" applyAlignment="1">
      <alignment vertical="center"/>
    </xf>
    <xf numFmtId="0" fontId="2" fillId="0" borderId="14" xfId="0" applyFont="1" applyBorder="1" applyAlignment="1">
      <alignment horizontal="right" vertical="center"/>
    </xf>
    <xf numFmtId="3" fontId="3" fillId="18" borderId="14" xfId="0" applyNumberFormat="1" applyFont="1" applyFill="1" applyBorder="1" applyAlignment="1">
      <alignment horizontal="center" vertical="center"/>
    </xf>
    <xf numFmtId="0" fontId="1" fillId="18" borderId="0" xfId="0" applyFont="1" applyFill="1" applyAlignment="1">
      <alignment vertical="center"/>
    </xf>
    <xf numFmtId="0" fontId="2" fillId="0" borderId="68" xfId="0" applyFont="1" applyBorder="1" applyAlignment="1">
      <alignment vertical="center"/>
    </xf>
    <xf numFmtId="0" fontId="0" fillId="0" borderId="68" xfId="0" applyBorder="1" applyAlignment="1">
      <alignment horizontal="right" vertical="center"/>
    </xf>
    <xf numFmtId="3" fontId="0" fillId="0" borderId="14" xfId="0" applyNumberFormat="1" applyBorder="1" applyAlignment="1">
      <alignment horizontal="center" vertical="center"/>
    </xf>
    <xf numFmtId="0" fontId="5" fillId="0" borderId="14" xfId="0" applyFont="1" applyBorder="1"/>
    <xf numFmtId="0" fontId="1" fillId="0" borderId="14" xfId="0" applyFont="1" applyBorder="1" applyAlignment="1">
      <alignment vertical="center"/>
    </xf>
    <xf numFmtId="0" fontId="1" fillId="0" borderId="14" xfId="0" applyFont="1" applyBorder="1" applyAlignment="1">
      <alignment horizontal="right" vertical="center"/>
    </xf>
    <xf numFmtId="0" fontId="1" fillId="0" borderId="14"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right" vertical="center"/>
    </xf>
    <xf numFmtId="0" fontId="0" fillId="0" borderId="0" xfId="0" applyBorder="1" applyAlignment="1">
      <alignment horizontal="center" vertical="center"/>
    </xf>
    <xf numFmtId="0" fontId="1" fillId="0" borderId="69" xfId="0" applyFont="1" applyBorder="1"/>
    <xf numFmtId="0" fontId="2" fillId="0" borderId="62" xfId="0" applyFont="1" applyBorder="1"/>
    <xf numFmtId="0" fontId="2" fillId="0" borderId="69" xfId="0" quotePrefix="1" applyFont="1" applyBorder="1"/>
    <xf numFmtId="0" fontId="0" fillId="0" borderId="62" xfId="0" applyBorder="1"/>
    <xf numFmtId="0" fontId="0" fillId="0" borderId="67" xfId="0" applyBorder="1"/>
    <xf numFmtId="0" fontId="7" fillId="13" borderId="0" xfId="0" applyFont="1" applyFill="1" applyBorder="1"/>
    <xf numFmtId="0" fontId="1" fillId="0" borderId="70" xfId="0" applyFont="1" applyBorder="1"/>
    <xf numFmtId="0" fontId="24" fillId="0" borderId="70" xfId="0" applyFont="1" applyBorder="1"/>
    <xf numFmtId="0" fontId="0" fillId="0" borderId="71" xfId="0" applyBorder="1"/>
    <xf numFmtId="0" fontId="1" fillId="0" borderId="60" xfId="0" applyFont="1" applyBorder="1" applyAlignment="1">
      <alignment horizontal="left"/>
    </xf>
    <xf numFmtId="0" fontId="10" fillId="0" borderId="0" xfId="0" applyFont="1" applyBorder="1"/>
    <xf numFmtId="0" fontId="1" fillId="0" borderId="46" xfId="0" applyFont="1" applyBorder="1"/>
    <xf numFmtId="10" fontId="11" fillId="0" borderId="48" xfId="0" applyNumberFormat="1" applyFont="1" applyBorder="1" applyAlignment="1">
      <alignment horizontal="left"/>
    </xf>
    <xf numFmtId="0" fontId="1" fillId="0" borderId="32" xfId="0" applyFont="1" applyBorder="1" applyAlignment="1">
      <alignment vertical="center" wrapText="1"/>
    </xf>
    <xf numFmtId="0" fontId="1" fillId="0" borderId="0" xfId="0" applyFont="1" applyBorder="1" applyAlignment="1">
      <alignment horizontal="center"/>
    </xf>
    <xf numFmtId="0" fontId="1" fillId="0" borderId="62" xfId="0" applyFont="1" applyBorder="1" applyAlignment="1">
      <alignment horizontal="center" vertical="center"/>
    </xf>
    <xf numFmtId="0" fontId="1" fillId="0" borderId="0" xfId="0" applyFont="1" applyBorder="1" applyAlignment="1">
      <alignment horizontal="center" vertical="center"/>
    </xf>
    <xf numFmtId="0" fontId="1" fillId="0" borderId="61" xfId="0" applyFont="1" applyBorder="1" applyAlignment="1">
      <alignment horizontal="center" vertical="center"/>
    </xf>
    <xf numFmtId="4" fontId="0" fillId="0" borderId="8" xfId="0" applyNumberFormat="1" applyBorder="1" applyAlignment="1">
      <alignment vertical="center"/>
    </xf>
    <xf numFmtId="4" fontId="0" fillId="0" borderId="8" xfId="0" applyNumberFormat="1" applyBorder="1"/>
    <xf numFmtId="4" fontId="9" fillId="0" borderId="8" xfId="0" applyNumberFormat="1" applyFont="1" applyBorder="1"/>
    <xf numFmtId="0" fontId="1" fillId="14" borderId="0" xfId="0" applyFont="1" applyFill="1" applyAlignment="1">
      <alignment horizontal="right"/>
    </xf>
    <xf numFmtId="0" fontId="2" fillId="0" borderId="62" xfId="0" applyFont="1" applyBorder="1" applyAlignment="1">
      <alignment horizontal="right"/>
    </xf>
    <xf numFmtId="164" fontId="2" fillId="7" borderId="33" xfId="0" applyNumberFormat="1" applyFont="1" applyFill="1" applyBorder="1" applyAlignment="1">
      <alignment vertical="center"/>
    </xf>
    <xf numFmtId="166" fontId="1" fillId="11" borderId="50" xfId="0" applyNumberFormat="1" applyFont="1" applyFill="1" applyBorder="1" applyAlignment="1">
      <alignment vertical="center"/>
    </xf>
    <xf numFmtId="0" fontId="19" fillId="0" borderId="47" xfId="0" applyFont="1" applyBorder="1" applyAlignment="1">
      <alignment vertical="center" wrapText="1"/>
    </xf>
    <xf numFmtId="0" fontId="16" fillId="0" borderId="0" xfId="0" applyNumberFormat="1" applyFont="1" applyAlignment="1">
      <alignment vertical="center"/>
    </xf>
    <xf numFmtId="4" fontId="1" fillId="10" borderId="4" xfId="0" applyNumberFormat="1" applyFont="1" applyFill="1" applyBorder="1" applyAlignment="1">
      <alignment vertical="center"/>
    </xf>
    <xf numFmtId="4" fontId="1" fillId="10" borderId="4" xfId="0" applyNumberFormat="1" applyFont="1" applyFill="1" applyBorder="1" applyAlignment="1">
      <alignment vertical="center" wrapText="1"/>
    </xf>
    <xf numFmtId="4" fontId="0" fillId="0" borderId="4" xfId="0" applyNumberFormat="1" applyBorder="1" applyAlignment="1">
      <alignment wrapText="1"/>
    </xf>
    <xf numFmtId="0" fontId="29" fillId="0" borderId="0" xfId="0" applyFont="1" applyAlignment="1">
      <alignment vertical="center" wrapText="1"/>
    </xf>
    <xf numFmtId="0" fontId="25" fillId="0" borderId="0" xfId="0" applyFont="1" applyAlignment="1">
      <alignment horizontal="right"/>
    </xf>
    <xf numFmtId="0" fontId="30" fillId="15" borderId="47" xfId="0" applyFont="1" applyFill="1" applyBorder="1" applyAlignment="1">
      <alignment horizontal="center" vertical="center" wrapText="1"/>
    </xf>
    <xf numFmtId="0" fontId="30" fillId="16" borderId="0" xfId="0" applyFont="1" applyFill="1" applyAlignment="1">
      <alignment vertical="center" wrapText="1"/>
    </xf>
    <xf numFmtId="164" fontId="27" fillId="0" borderId="62" xfId="0" applyNumberFormat="1" applyFont="1" applyBorder="1" applyAlignment="1">
      <alignment vertical="center"/>
    </xf>
    <xf numFmtId="164" fontId="27" fillId="0" borderId="64" xfId="0" applyNumberFormat="1" applyFont="1" applyBorder="1"/>
    <xf numFmtId="0" fontId="31" fillId="0" borderId="0" xfId="0" applyFont="1" applyAlignment="1">
      <alignment vertical="center" wrapText="1"/>
    </xf>
    <xf numFmtId="164" fontId="27" fillId="16" borderId="46" xfId="0" applyNumberFormat="1" applyFont="1" applyFill="1" applyBorder="1" applyAlignment="1">
      <alignment vertical="center" wrapText="1"/>
    </xf>
    <xf numFmtId="164" fontId="27" fillId="0" borderId="0" xfId="0" applyNumberFormat="1" applyFont="1" applyAlignment="1">
      <alignment vertical="center" wrapText="1"/>
    </xf>
    <xf numFmtId="0" fontId="26" fillId="0" borderId="0" xfId="0" applyFont="1" applyAlignment="1">
      <alignment horizontal="center" vertical="center"/>
    </xf>
    <xf numFmtId="0" fontId="30" fillId="16" borderId="0" xfId="0" applyFont="1" applyFill="1" applyAlignment="1">
      <alignment horizontal="center" vertical="center" wrapText="1"/>
    </xf>
    <xf numFmtId="0" fontId="2" fillId="0" borderId="0" xfId="0" applyFont="1" applyAlignment="1">
      <alignment horizontal="center" vertical="center"/>
    </xf>
    <xf numFmtId="164" fontId="16" fillId="0" borderId="0" xfId="0" applyNumberFormat="1" applyFont="1" applyAlignment="1">
      <alignment vertical="center"/>
    </xf>
    <xf numFmtId="0" fontId="16" fillId="0" borderId="0" xfId="0" applyFont="1" applyAlignment="1">
      <alignment vertical="center"/>
    </xf>
    <xf numFmtId="0" fontId="26" fillId="0" borderId="0" xfId="0" applyFont="1" applyAlignment="1">
      <alignment vertical="center"/>
    </xf>
    <xf numFmtId="0" fontId="21" fillId="0" borderId="0" xfId="0" applyFont="1" applyAlignment="1">
      <alignment horizontal="right" vertical="center"/>
    </xf>
    <xf numFmtId="0" fontId="32" fillId="0" borderId="0" xfId="0" applyFont="1"/>
    <xf numFmtId="0" fontId="32" fillId="0" borderId="0" xfId="0" applyFont="1" applyAlignment="1">
      <alignment vertical="center"/>
    </xf>
    <xf numFmtId="2" fontId="33" fillId="0" borderId="0" xfId="0" applyNumberFormat="1" applyFont="1"/>
    <xf numFmtId="0" fontId="22" fillId="0" borderId="0" xfId="0" applyFont="1" applyAlignment="1">
      <alignment vertical="center"/>
    </xf>
    <xf numFmtId="164" fontId="27" fillId="0" borderId="64" xfId="0" applyNumberFormat="1" applyFont="1" applyBorder="1" applyAlignment="1">
      <alignment vertical="center"/>
    </xf>
    <xf numFmtId="0" fontId="31" fillId="0" borderId="0" xfId="0" applyFont="1" applyAlignment="1">
      <alignment vertical="center"/>
    </xf>
    <xf numFmtId="0" fontId="29" fillId="0" borderId="0" xfId="0" applyFont="1" applyAlignment="1">
      <alignment vertical="center"/>
    </xf>
    <xf numFmtId="164" fontId="27" fillId="17" borderId="46" xfId="0" applyNumberFormat="1" applyFont="1" applyFill="1" applyBorder="1" applyAlignment="1">
      <alignment vertical="center" wrapText="1"/>
    </xf>
    <xf numFmtId="0" fontId="1" fillId="0" borderId="0" xfId="0" applyFont="1" applyAlignment="1">
      <alignment horizontal="center"/>
    </xf>
    <xf numFmtId="0" fontId="1" fillId="0" borderId="0" xfId="0" applyFont="1" applyAlignment="1">
      <alignment horizontal="center" vertical="center"/>
    </xf>
    <xf numFmtId="10" fontId="12" fillId="0" borderId="21" xfId="0" applyNumberFormat="1" applyFont="1" applyBorder="1" applyAlignment="1">
      <alignment horizontal="center"/>
    </xf>
    <xf numFmtId="0" fontId="1" fillId="10" borderId="32" xfId="0" applyFont="1" applyFill="1" applyBorder="1" applyAlignment="1">
      <alignment vertical="center"/>
    </xf>
    <xf numFmtId="9" fontId="11" fillId="10" borderId="21" xfId="0" applyNumberFormat="1" applyFont="1" applyFill="1" applyBorder="1" applyAlignment="1">
      <alignment horizontal="center" vertical="center"/>
    </xf>
    <xf numFmtId="9" fontId="11" fillId="10" borderId="56" xfId="0" applyNumberFormat="1" applyFont="1" applyFill="1" applyBorder="1" applyAlignment="1">
      <alignment horizontal="center" vertical="center"/>
    </xf>
    <xf numFmtId="9" fontId="11" fillId="10" borderId="31" xfId="0" applyNumberFormat="1" applyFont="1" applyFill="1" applyBorder="1" applyAlignment="1">
      <alignment horizontal="center" vertical="center"/>
    </xf>
    <xf numFmtId="4" fontId="1" fillId="10" borderId="8" xfId="0" applyNumberFormat="1" applyFont="1" applyFill="1" applyBorder="1" applyAlignment="1">
      <alignment vertical="center" wrapText="1"/>
    </xf>
    <xf numFmtId="164" fontId="1" fillId="11" borderId="50" xfId="0" applyNumberFormat="1" applyFont="1" applyFill="1" applyBorder="1" applyAlignment="1">
      <alignment vertical="center"/>
    </xf>
    <xf numFmtId="164" fontId="7" fillId="12" borderId="4" xfId="0" applyNumberFormat="1" applyFont="1" applyFill="1" applyBorder="1"/>
    <xf numFmtId="0" fontId="2" fillId="0" borderId="0" xfId="0" applyFont="1" applyBorder="1" applyAlignment="1">
      <alignment horizontal="right"/>
    </xf>
    <xf numFmtId="167" fontId="2" fillId="0" borderId="56" xfId="0" applyNumberFormat="1" applyFont="1" applyBorder="1" applyAlignment="1">
      <alignment horizontal="center" vertical="center"/>
    </xf>
    <xf numFmtId="167" fontId="2" fillId="0" borderId="7" xfId="0" applyNumberFormat="1" applyFont="1" applyBorder="1" applyAlignment="1">
      <alignment horizontal="center" vertical="center"/>
    </xf>
    <xf numFmtId="164" fontId="35" fillId="0" borderId="0" xfId="0" applyNumberFormat="1" applyFont="1"/>
    <xf numFmtId="166" fontId="36" fillId="0" borderId="0" xfId="0" applyNumberFormat="1" applyFont="1" applyAlignment="1">
      <alignment vertical="center"/>
    </xf>
    <xf numFmtId="3" fontId="36" fillId="0" borderId="0" xfId="0" applyNumberFormat="1" applyFont="1" applyAlignment="1">
      <alignment horizontal="center"/>
    </xf>
    <xf numFmtId="2" fontId="33" fillId="0" borderId="0" xfId="0" applyNumberFormat="1" applyFont="1" applyAlignment="1">
      <alignment vertical="center"/>
    </xf>
    <xf numFmtId="164" fontId="15" fillId="0" borderId="0" xfId="0" applyNumberFormat="1" applyFont="1" applyAlignment="1">
      <alignment vertical="center" wrapText="1"/>
    </xf>
    <xf numFmtId="164" fontId="15" fillId="0" borderId="0" xfId="0" applyNumberFormat="1" applyFont="1" applyAlignment="1">
      <alignment vertical="center"/>
    </xf>
    <xf numFmtId="0" fontId="15" fillId="0" borderId="0" xfId="0" applyNumberFormat="1" applyFont="1" applyAlignment="1">
      <alignment vertical="center" wrapText="1"/>
    </xf>
    <xf numFmtId="164" fontId="20" fillId="0" borderId="0" xfId="0" applyNumberFormat="1" applyFont="1" applyBorder="1"/>
    <xf numFmtId="164" fontId="27" fillId="0" borderId="0" xfId="0" applyNumberFormat="1" applyFont="1" applyBorder="1"/>
    <xf numFmtId="164" fontId="27" fillId="0" borderId="0" xfId="0" applyNumberFormat="1" applyFont="1" applyBorder="1" applyAlignment="1">
      <alignment vertical="center"/>
    </xf>
    <xf numFmtId="0" fontId="37" fillId="0" borderId="0" xfId="0" applyFont="1" applyAlignment="1">
      <alignment vertical="center"/>
    </xf>
    <xf numFmtId="164" fontId="2" fillId="0" borderId="0" xfId="0" applyNumberFormat="1" applyFont="1"/>
    <xf numFmtId="2" fontId="2" fillId="0" borderId="7" xfId="0" applyNumberFormat="1" applyFont="1" applyBorder="1" applyAlignment="1">
      <alignment horizontal="center" vertical="center"/>
    </xf>
    <xf numFmtId="10" fontId="6" fillId="14" borderId="0" xfId="0" applyNumberFormat="1" applyFont="1" applyFill="1" applyBorder="1" applyAlignment="1">
      <alignment horizontal="left"/>
    </xf>
    <xf numFmtId="2" fontId="2" fillId="0" borderId="56" xfId="0" applyNumberFormat="1" applyFont="1" applyBorder="1" applyAlignment="1">
      <alignment horizontal="center" vertical="center"/>
    </xf>
    <xf numFmtId="0" fontId="2" fillId="0" borderId="32" xfId="0" applyFont="1" applyBorder="1" applyAlignment="1">
      <alignment vertical="center" wrapText="1"/>
    </xf>
    <xf numFmtId="166" fontId="2" fillId="7" borderId="50" xfId="0" applyNumberFormat="1" applyFont="1" applyFill="1" applyBorder="1" applyAlignment="1">
      <alignment vertical="center"/>
    </xf>
    <xf numFmtId="164" fontId="0" fillId="0" borderId="0" xfId="0" applyNumberFormat="1" applyBorder="1"/>
    <xf numFmtId="4" fontId="2" fillId="0" borderId="8" xfId="0" applyNumberFormat="1" applyFont="1" applyBorder="1" applyAlignment="1">
      <alignment vertical="center"/>
    </xf>
    <xf numFmtId="165" fontId="2" fillId="0" borderId="8" xfId="0" applyNumberFormat="1" applyFont="1" applyBorder="1" applyAlignment="1">
      <alignment vertical="center"/>
    </xf>
    <xf numFmtId="164" fontId="2" fillId="0" borderId="8" xfId="0" applyNumberFormat="1" applyFont="1" applyBorder="1" applyAlignment="1">
      <alignment vertical="center"/>
    </xf>
    <xf numFmtId="0" fontId="9" fillId="21" borderId="4" xfId="0" applyFont="1" applyFill="1" applyBorder="1" applyAlignment="1"/>
    <xf numFmtId="9" fontId="12" fillId="21" borderId="21" xfId="0" applyNumberFormat="1" applyFont="1" applyFill="1" applyBorder="1" applyAlignment="1">
      <alignment horizontal="center"/>
    </xf>
    <xf numFmtId="9" fontId="12" fillId="21" borderId="56" xfId="0" applyNumberFormat="1" applyFont="1" applyFill="1" applyBorder="1" applyAlignment="1">
      <alignment horizontal="center"/>
    </xf>
    <xf numFmtId="9" fontId="12" fillId="21" borderId="31" xfId="0" applyNumberFormat="1" applyFont="1" applyFill="1" applyBorder="1" applyAlignment="1">
      <alignment horizontal="center"/>
    </xf>
    <xf numFmtId="4" fontId="9" fillId="21" borderId="8" xfId="0" applyNumberFormat="1" applyFont="1" applyFill="1" applyBorder="1"/>
    <xf numFmtId="165" fontId="9" fillId="21" borderId="8" xfId="0" applyNumberFormat="1" applyFont="1" applyFill="1" applyBorder="1"/>
    <xf numFmtId="164" fontId="9" fillId="21" borderId="8" xfId="0" applyNumberFormat="1" applyFont="1" applyFill="1" applyBorder="1"/>
    <xf numFmtId="164" fontId="9" fillId="21" borderId="9" xfId="0" applyNumberFormat="1" applyFont="1" applyFill="1" applyBorder="1"/>
    <xf numFmtId="10" fontId="9" fillId="21" borderId="0" xfId="0" applyNumberFormat="1" applyFont="1" applyFill="1" applyBorder="1"/>
    <xf numFmtId="164" fontId="9" fillId="21" borderId="4" xfId="0" applyNumberFormat="1" applyFont="1" applyFill="1" applyBorder="1"/>
    <xf numFmtId="164" fontId="9" fillId="22" borderId="33" xfId="0" applyNumberFormat="1" applyFont="1" applyFill="1" applyBorder="1"/>
    <xf numFmtId="166" fontId="9" fillId="22" borderId="50" xfId="0" applyNumberFormat="1" applyFont="1" applyFill="1" applyBorder="1"/>
    <xf numFmtId="0" fontId="9" fillId="21" borderId="0" xfId="0" applyFont="1" applyFill="1"/>
    <xf numFmtId="9" fontId="11" fillId="0" borderId="21" xfId="0" applyNumberFormat="1" applyFont="1" applyBorder="1" applyAlignment="1">
      <alignment horizontal="center" vertical="center"/>
    </xf>
    <xf numFmtId="2" fontId="0" fillId="0" borderId="7" xfId="0" applyNumberFormat="1" applyBorder="1" applyAlignment="1">
      <alignment vertical="center"/>
    </xf>
    <xf numFmtId="164" fontId="2" fillId="0" borderId="0" xfId="0" applyNumberFormat="1" applyFont="1" applyAlignment="1">
      <alignment vertical="center"/>
    </xf>
    <xf numFmtId="0" fontId="38" fillId="9" borderId="0" xfId="0" applyFont="1" applyFill="1"/>
    <xf numFmtId="10" fontId="38" fillId="9" borderId="0" xfId="0" applyNumberFormat="1" applyFont="1" applyFill="1"/>
    <xf numFmtId="0" fontId="39" fillId="9" borderId="0" xfId="0" applyFont="1" applyFill="1"/>
    <xf numFmtId="164" fontId="38" fillId="9" borderId="0" xfId="0" applyNumberFormat="1" applyFont="1" applyFill="1" applyBorder="1"/>
    <xf numFmtId="10" fontId="38" fillId="9" borderId="0" xfId="0" applyNumberFormat="1" applyFont="1" applyFill="1" applyBorder="1"/>
    <xf numFmtId="10" fontId="38" fillId="9" borderId="0" xfId="0" applyNumberFormat="1" applyFont="1" applyFill="1" applyBorder="1" applyAlignment="1">
      <alignment horizontal="right"/>
    </xf>
    <xf numFmtId="0" fontId="38" fillId="9" borderId="0" xfId="0" applyFont="1" applyFill="1" applyBorder="1"/>
    <xf numFmtId="164" fontId="39" fillId="9" borderId="0" xfId="0" applyNumberFormat="1" applyFont="1" applyFill="1" applyAlignment="1">
      <alignment horizontal="center"/>
    </xf>
    <xf numFmtId="0" fontId="39" fillId="0" borderId="0" xfId="0" applyFont="1"/>
    <xf numFmtId="0" fontId="0" fillId="0" borderId="0" xfId="0" applyFill="1"/>
    <xf numFmtId="0" fontId="6" fillId="23" borderId="0" xfId="0" applyFont="1" applyFill="1" applyAlignment="1">
      <alignment horizontal="left" wrapText="1"/>
    </xf>
    <xf numFmtId="0" fontId="3" fillId="23" borderId="0" xfId="0" applyFont="1" applyFill="1" applyAlignment="1">
      <alignment horizontal="left" wrapText="1"/>
    </xf>
    <xf numFmtId="0" fontId="1" fillId="0" borderId="35" xfId="0" applyFont="1" applyBorder="1" applyAlignment="1">
      <alignment wrapText="1"/>
    </xf>
    <xf numFmtId="0" fontId="1" fillId="0" borderId="36" xfId="0" applyFont="1" applyBorder="1" applyAlignment="1">
      <alignment wrapText="1"/>
    </xf>
    <xf numFmtId="0" fontId="2" fillId="0" borderId="66" xfId="0" applyFont="1" applyBorder="1" applyAlignment="1">
      <alignment vertical="center"/>
    </xf>
    <xf numFmtId="0" fontId="2" fillId="0" borderId="61" xfId="0" applyFont="1" applyBorder="1" applyAlignment="1">
      <alignment horizontal="right" vertical="center"/>
    </xf>
    <xf numFmtId="0" fontId="2" fillId="0" borderId="66" xfId="0" quotePrefix="1" applyFont="1" applyBorder="1" applyAlignment="1">
      <alignment vertical="center"/>
    </xf>
    <xf numFmtId="0" fontId="1" fillId="0" borderId="61" xfId="0" quotePrefix="1" applyFont="1" applyBorder="1" applyAlignment="1">
      <alignment vertical="center"/>
    </xf>
    <xf numFmtId="0" fontId="0" fillId="0" borderId="65" xfId="0" applyBorder="1" applyAlignment="1">
      <alignment vertical="center"/>
    </xf>
    <xf numFmtId="3" fontId="11" fillId="0" borderId="60" xfId="0" applyNumberFormat="1" applyFont="1" applyBorder="1" applyAlignment="1">
      <alignment vertical="center"/>
    </xf>
    <xf numFmtId="0" fontId="40" fillId="24" borderId="0" xfId="0" applyFont="1" applyFill="1" applyBorder="1" applyAlignment="1">
      <alignment horizontal="center" vertical="center" wrapText="1"/>
    </xf>
    <xf numFmtId="0" fontId="41" fillId="0" borderId="0" xfId="0" applyFont="1" applyFill="1" applyBorder="1"/>
    <xf numFmtId="0" fontId="2" fillId="14" borderId="0" xfId="0" applyFont="1" applyFill="1" applyBorder="1"/>
    <xf numFmtId="0" fontId="40" fillId="14" borderId="0" xfId="0" applyFont="1" applyFill="1" applyBorder="1" applyAlignment="1">
      <alignment horizontal="center" vertical="center" wrapText="1"/>
    </xf>
    <xf numFmtId="0" fontId="40" fillId="14" borderId="0" xfId="0" applyFont="1" applyFill="1" applyBorder="1" applyAlignment="1">
      <alignment horizontal="center" vertical="center"/>
    </xf>
    <xf numFmtId="0" fontId="41" fillId="14" borderId="0" xfId="0" applyFont="1" applyFill="1" applyBorder="1"/>
    <xf numFmtId="0" fontId="42" fillId="14" borderId="0" xfId="0" applyFont="1" applyFill="1" applyBorder="1" applyAlignment="1">
      <alignment vertical="center" wrapText="1"/>
    </xf>
    <xf numFmtId="4" fontId="40" fillId="24" borderId="0" xfId="0" applyNumberFormat="1" applyFont="1" applyFill="1" applyBorder="1" applyAlignment="1">
      <alignment horizontal="center" vertical="center"/>
    </xf>
    <xf numFmtId="166" fontId="7" fillId="6" borderId="4" xfId="0" applyNumberFormat="1" applyFont="1" applyFill="1" applyBorder="1"/>
    <xf numFmtId="166" fontId="0" fillId="0" borderId="10" xfId="0" applyNumberFormat="1" applyBorder="1"/>
    <xf numFmtId="166" fontId="1" fillId="5" borderId="13" xfId="0" applyNumberFormat="1" applyFont="1" applyFill="1" applyBorder="1"/>
    <xf numFmtId="166" fontId="0" fillId="0" borderId="16" xfId="0" applyNumberFormat="1" applyBorder="1"/>
    <xf numFmtId="166" fontId="1" fillId="0" borderId="4" xfId="0" applyNumberFormat="1" applyFont="1" applyBorder="1"/>
    <xf numFmtId="166" fontId="1" fillId="0" borderId="10" xfId="0" applyNumberFormat="1" applyFont="1" applyBorder="1"/>
    <xf numFmtId="166" fontId="1" fillId="0" borderId="16" xfId="0" applyNumberFormat="1" applyFont="1" applyBorder="1"/>
    <xf numFmtId="0" fontId="16" fillId="0" borderId="0" xfId="0" applyFont="1" applyAlignment="1">
      <alignment horizontal="right" vertical="center"/>
    </xf>
    <xf numFmtId="0" fontId="19" fillId="0" borderId="0" xfId="0" applyFont="1" applyBorder="1" applyAlignment="1">
      <alignment vertical="center" wrapText="1"/>
    </xf>
    <xf numFmtId="164" fontId="20" fillId="0" borderId="0" xfId="0" applyNumberFormat="1" applyFont="1" applyBorder="1" applyAlignment="1">
      <alignment vertical="center"/>
    </xf>
    <xf numFmtId="164" fontId="27" fillId="0" borderId="0" xfId="0" applyNumberFormat="1" applyFont="1" applyBorder="1" applyAlignment="1">
      <alignment vertical="center" wrapText="1"/>
    </xf>
    <xf numFmtId="166" fontId="35" fillId="0" borderId="0" xfId="0" applyNumberFormat="1" applyFont="1" applyAlignment="1">
      <alignment vertical="center"/>
    </xf>
    <xf numFmtId="3" fontId="36" fillId="0" borderId="0" xfId="0" applyNumberFormat="1" applyFont="1" applyAlignment="1">
      <alignment horizontal="center" vertical="center"/>
    </xf>
    <xf numFmtId="0" fontId="16" fillId="0" borderId="0" xfId="0" applyNumberFormat="1" applyFont="1" applyAlignment="1">
      <alignment horizontal="center" vertical="center"/>
    </xf>
    <xf numFmtId="4" fontId="16" fillId="0" borderId="0" xfId="0" applyNumberFormat="1" applyFont="1" applyAlignment="1">
      <alignment horizontal="center" vertical="center"/>
    </xf>
    <xf numFmtId="0" fontId="22" fillId="0" borderId="47" xfId="0" applyFont="1" applyBorder="1" applyAlignment="1">
      <alignment vertical="center" wrapText="1"/>
    </xf>
    <xf numFmtId="164" fontId="20" fillId="0" borderId="47" xfId="0" applyNumberFormat="1" applyFont="1" applyBorder="1" applyAlignment="1">
      <alignment vertical="center" wrapText="1"/>
    </xf>
    <xf numFmtId="0" fontId="15" fillId="0" borderId="0" xfId="0" applyNumberFormat="1" applyFont="1" applyAlignment="1">
      <alignment horizontal="center"/>
    </xf>
    <xf numFmtId="0" fontId="15" fillId="0" borderId="0" xfId="0" applyNumberFormat="1" applyFont="1" applyAlignment="1">
      <alignment horizontal="center" vertical="center" wrapText="1"/>
    </xf>
    <xf numFmtId="0" fontId="15" fillId="0" borderId="0" xfId="0" applyNumberFormat="1" applyFont="1" applyAlignment="1">
      <alignment horizontal="center" vertical="center"/>
    </xf>
    <xf numFmtId="4" fontId="15" fillId="0" borderId="0" xfId="0" applyNumberFormat="1" applyFont="1" applyAlignment="1">
      <alignment horizontal="center" vertical="center"/>
    </xf>
    <xf numFmtId="165" fontId="1" fillId="0" borderId="8" xfId="0" applyNumberFormat="1" applyFont="1" applyBorder="1" applyAlignment="1">
      <alignment vertical="center"/>
    </xf>
    <xf numFmtId="0" fontId="0" fillId="0" borderId="66" xfId="0" applyBorder="1"/>
    <xf numFmtId="0" fontId="0" fillId="0" borderId="61" xfId="0" applyBorder="1" applyAlignment="1">
      <alignment horizontal="right"/>
    </xf>
    <xf numFmtId="164" fontId="0" fillId="0" borderId="46" xfId="0" applyNumberFormat="1" applyBorder="1"/>
    <xf numFmtId="164" fontId="0" fillId="0" borderId="47" xfId="0" applyNumberFormat="1" applyBorder="1" applyAlignment="1">
      <alignment horizontal="right"/>
    </xf>
    <xf numFmtId="0" fontId="0" fillId="0" borderId="46" xfId="0" applyBorder="1"/>
    <xf numFmtId="166" fontId="1" fillId="0" borderId="63" xfId="0" applyNumberFormat="1" applyFont="1" applyBorder="1"/>
    <xf numFmtId="0" fontId="6" fillId="4" borderId="0" xfId="0" applyFont="1" applyFill="1" applyBorder="1" applyAlignment="1">
      <alignment horizontal="center"/>
    </xf>
    <xf numFmtId="0" fontId="19" fillId="0" borderId="0" xfId="0" applyFont="1" applyBorder="1" applyAlignment="1">
      <alignment horizontal="right" vertical="center"/>
    </xf>
    <xf numFmtId="4" fontId="20" fillId="0" borderId="0" xfId="0" applyNumberFormat="1" applyFont="1" applyBorder="1" applyAlignment="1">
      <alignment vertical="center"/>
    </xf>
    <xf numFmtId="4" fontId="27" fillId="0" borderId="0" xfId="0" applyNumberFormat="1" applyFont="1" applyBorder="1" applyAlignment="1">
      <alignment vertical="center" wrapText="1"/>
    </xf>
    <xf numFmtId="9" fontId="12" fillId="25" borderId="21" xfId="0" applyNumberFormat="1" applyFont="1" applyFill="1" applyBorder="1" applyAlignment="1">
      <alignment horizontal="center"/>
    </xf>
    <xf numFmtId="9" fontId="12" fillId="25" borderId="56" xfId="0" applyNumberFormat="1" applyFont="1" applyFill="1" applyBorder="1" applyAlignment="1">
      <alignment horizontal="center"/>
    </xf>
    <xf numFmtId="9" fontId="12" fillId="25" borderId="31" xfId="0" applyNumberFormat="1" applyFont="1" applyFill="1" applyBorder="1" applyAlignment="1">
      <alignment horizontal="center"/>
    </xf>
    <xf numFmtId="0" fontId="43" fillId="25" borderId="4" xfId="0" applyFont="1" applyFill="1" applyBorder="1" applyAlignment="1"/>
    <xf numFmtId="4" fontId="43" fillId="25" borderId="8" xfId="0" applyNumberFormat="1" applyFont="1" applyFill="1" applyBorder="1"/>
    <xf numFmtId="165" fontId="43" fillId="25" borderId="8" xfId="0" applyNumberFormat="1" applyFont="1" applyFill="1" applyBorder="1"/>
    <xf numFmtId="164" fontId="43" fillId="25" borderId="8" xfId="0" applyNumberFormat="1" applyFont="1" applyFill="1" applyBorder="1"/>
    <xf numFmtId="164" fontId="43" fillId="25" borderId="9" xfId="0" applyNumberFormat="1" applyFont="1" applyFill="1" applyBorder="1"/>
    <xf numFmtId="10" fontId="43" fillId="25" borderId="0" xfId="0" applyNumberFormat="1" applyFont="1" applyFill="1" applyBorder="1"/>
    <xf numFmtId="164" fontId="43" fillId="25" borderId="4" xfId="0" applyNumberFormat="1" applyFont="1" applyFill="1" applyBorder="1"/>
    <xf numFmtId="164" fontId="43" fillId="26" borderId="33" xfId="0" applyNumberFormat="1" applyFont="1" applyFill="1" applyBorder="1"/>
    <xf numFmtId="166" fontId="43" fillId="26" borderId="50" xfId="0" applyNumberFormat="1" applyFont="1" applyFill="1" applyBorder="1"/>
    <xf numFmtId="0" fontId="43" fillId="25" borderId="0" xfId="0" applyFont="1" applyFill="1"/>
    <xf numFmtId="164" fontId="1" fillId="25" borderId="13" xfId="0" applyNumberFormat="1" applyFont="1" applyFill="1" applyBorder="1"/>
    <xf numFmtId="166" fontId="1" fillId="25" borderId="64" xfId="0" applyNumberFormat="1" applyFont="1" applyFill="1" applyBorder="1"/>
    <xf numFmtId="0" fontId="1" fillId="25" borderId="74" xfId="0" applyFont="1" applyFill="1" applyBorder="1"/>
    <xf numFmtId="0" fontId="0" fillId="25" borderId="74" xfId="0" applyFill="1" applyBorder="1"/>
    <xf numFmtId="164" fontId="0" fillId="25" borderId="74" xfId="0" applyNumberFormat="1" applyFill="1" applyBorder="1"/>
    <xf numFmtId="164" fontId="1" fillId="25" borderId="74" xfId="0" applyNumberFormat="1" applyFont="1" applyFill="1" applyBorder="1"/>
    <xf numFmtId="164" fontId="1" fillId="25" borderId="74" xfId="0" applyNumberFormat="1" applyFont="1" applyFill="1" applyBorder="1" applyAlignment="1">
      <alignment horizontal="center" vertical="center"/>
    </xf>
    <xf numFmtId="0" fontId="19" fillId="27" borderId="61" xfId="0" applyFont="1" applyFill="1" applyBorder="1" applyAlignment="1">
      <alignment vertical="center" wrapText="1"/>
    </xf>
    <xf numFmtId="164" fontId="20" fillId="27" borderId="47" xfId="0" applyNumberFormat="1" applyFont="1" applyFill="1" applyBorder="1" applyAlignment="1">
      <alignment vertical="center"/>
    </xf>
    <xf numFmtId="164" fontId="27" fillId="27" borderId="62" xfId="0" applyNumberFormat="1" applyFont="1" applyFill="1" applyBorder="1" applyAlignment="1">
      <alignment vertical="center"/>
    </xf>
    <xf numFmtId="4" fontId="46" fillId="0" borderId="8" xfId="0" applyNumberFormat="1" applyFont="1" applyBorder="1" applyAlignment="1">
      <alignment vertical="center"/>
    </xf>
    <xf numFmtId="44" fontId="0" fillId="0" borderId="0" xfId="3" applyFont="1" applyAlignment="1">
      <alignment vertical="center"/>
    </xf>
    <xf numFmtId="44" fontId="0" fillId="0" borderId="0" xfId="3" applyFont="1"/>
    <xf numFmtId="44" fontId="0" fillId="0" borderId="0" xfId="0" applyNumberFormat="1"/>
    <xf numFmtId="44" fontId="1" fillId="0" borderId="0" xfId="0" applyNumberFormat="1" applyFont="1"/>
    <xf numFmtId="10" fontId="0" fillId="0" borderId="0" xfId="1" applyNumberFormat="1" applyFont="1"/>
    <xf numFmtId="4" fontId="0" fillId="0" borderId="0" xfId="0" applyNumberFormat="1" applyAlignment="1">
      <alignment vertical="center"/>
    </xf>
    <xf numFmtId="165" fontId="33" fillId="0" borderId="0" xfId="0" applyNumberFormat="1" applyFont="1" applyAlignment="1">
      <alignment vertical="center"/>
    </xf>
    <xf numFmtId="44" fontId="0" fillId="0" borderId="0" xfId="0" applyNumberFormat="1" applyAlignment="1">
      <alignment vertical="center"/>
    </xf>
    <xf numFmtId="164" fontId="1" fillId="0" borderId="0" xfId="0" applyNumberFormat="1" applyFont="1" applyBorder="1"/>
    <xf numFmtId="44" fontId="0" fillId="0" borderId="0" xfId="3" applyFont="1" applyBorder="1" applyAlignment="1">
      <alignment vertical="center"/>
    </xf>
    <xf numFmtId="164" fontId="0" fillId="0" borderId="0" xfId="0" applyNumberFormat="1" applyFill="1" applyBorder="1"/>
    <xf numFmtId="164" fontId="1" fillId="0" borderId="0" xfId="0" applyNumberFormat="1" applyFont="1" applyFill="1" applyBorder="1"/>
    <xf numFmtId="44" fontId="0" fillId="0" borderId="0" xfId="3" applyFont="1" applyFill="1" applyBorder="1" applyAlignment="1">
      <alignment vertical="center"/>
    </xf>
    <xf numFmtId="44" fontId="0" fillId="0" borderId="0" xfId="0" applyNumberFormat="1" applyFill="1" applyBorder="1"/>
    <xf numFmtId="0" fontId="0" fillId="0" borderId="78" xfId="0" applyFill="1" applyBorder="1"/>
    <xf numFmtId="0" fontId="0" fillId="0" borderId="0" xfId="0" applyFill="1" applyBorder="1"/>
    <xf numFmtId="0" fontId="0" fillId="0" borderId="79" xfId="0" applyFill="1" applyBorder="1"/>
    <xf numFmtId="164" fontId="0" fillId="0" borderId="78" xfId="0" applyNumberFormat="1" applyFill="1" applyBorder="1"/>
    <xf numFmtId="164" fontId="1" fillId="0" borderId="79" xfId="0" applyNumberFormat="1" applyFont="1" applyFill="1" applyBorder="1"/>
    <xf numFmtId="44" fontId="0" fillId="0" borderId="78" xfId="3" applyFont="1" applyFill="1" applyBorder="1" applyAlignment="1">
      <alignment vertical="center"/>
    </xf>
    <xf numFmtId="164" fontId="1" fillId="0" borderId="79" xfId="0" applyNumberFormat="1" applyFont="1" applyFill="1" applyBorder="1" applyAlignment="1">
      <alignment vertical="center"/>
    </xf>
    <xf numFmtId="44" fontId="0" fillId="0" borderId="78" xfId="0" applyNumberFormat="1" applyFill="1" applyBorder="1"/>
    <xf numFmtId="44" fontId="1" fillId="0" borderId="79" xfId="0" applyNumberFormat="1" applyFont="1" applyFill="1" applyBorder="1"/>
    <xf numFmtId="164" fontId="1" fillId="0" borderId="78" xfId="0" applyNumberFormat="1" applyFont="1" applyFill="1" applyBorder="1"/>
    <xf numFmtId="0" fontId="0" fillId="0" borderId="80" xfId="0" applyFill="1" applyBorder="1"/>
    <xf numFmtId="0" fontId="0" fillId="0" borderId="81" xfId="0" applyFill="1" applyBorder="1"/>
    <xf numFmtId="0" fontId="0" fillId="0" borderId="82" xfId="0" applyFill="1" applyBorder="1"/>
    <xf numFmtId="0" fontId="0" fillId="0" borderId="86" xfId="0" applyBorder="1"/>
    <xf numFmtId="0" fontId="0" fillId="0" borderId="87" xfId="0" applyBorder="1"/>
    <xf numFmtId="164" fontId="0" fillId="0" borderId="86" xfId="0" applyNumberFormat="1" applyBorder="1"/>
    <xf numFmtId="164" fontId="1" fillId="0" borderId="87" xfId="0" applyNumberFormat="1" applyFont="1" applyBorder="1"/>
    <xf numFmtId="0" fontId="0" fillId="0" borderId="86" xfId="0" applyBorder="1" applyAlignment="1">
      <alignment vertical="center"/>
    </xf>
    <xf numFmtId="0" fontId="0" fillId="0" borderId="87" xfId="0" applyBorder="1" applyAlignment="1">
      <alignment vertical="center"/>
    </xf>
    <xf numFmtId="44" fontId="0" fillId="0" borderId="86" xfId="3" applyFont="1" applyBorder="1" applyAlignment="1">
      <alignment vertical="center"/>
    </xf>
    <xf numFmtId="164" fontId="1" fillId="0" borderId="87" xfId="0" applyNumberFormat="1" applyFont="1" applyBorder="1" applyAlignment="1">
      <alignment vertical="center"/>
    </xf>
    <xf numFmtId="164" fontId="1" fillId="0" borderId="86" xfId="0" applyNumberFormat="1" applyFont="1" applyBorder="1"/>
    <xf numFmtId="0" fontId="0" fillId="0" borderId="88" xfId="0" applyBorder="1"/>
    <xf numFmtId="0" fontId="0" fillId="0" borderId="89" xfId="0" applyBorder="1"/>
    <xf numFmtId="0" fontId="0" fillId="0" borderId="90" xfId="0" applyBorder="1"/>
    <xf numFmtId="0" fontId="49" fillId="0" borderId="0" xfId="0" applyFont="1" applyFill="1"/>
    <xf numFmtId="0" fontId="0" fillId="0" borderId="70" xfId="0" applyBorder="1"/>
    <xf numFmtId="10" fontId="0" fillId="0" borderId="70" xfId="1" applyNumberFormat="1" applyFont="1" applyBorder="1"/>
    <xf numFmtId="10" fontId="0" fillId="0" borderId="71" xfId="1" applyNumberFormat="1" applyFont="1" applyBorder="1"/>
    <xf numFmtId="0" fontId="0" fillId="0" borderId="65" xfId="0" applyBorder="1"/>
    <xf numFmtId="164" fontId="48" fillId="0" borderId="86" xfId="0" applyNumberFormat="1" applyFont="1" applyBorder="1" applyAlignment="1">
      <alignment vertical="center" wrapText="1"/>
    </xf>
    <xf numFmtId="164" fontId="48" fillId="0" borderId="0" xfId="0" applyNumberFormat="1" applyFont="1" applyBorder="1" applyAlignment="1">
      <alignment vertical="center" wrapText="1"/>
    </xf>
    <xf numFmtId="165" fontId="51" fillId="0" borderId="0" xfId="0" applyNumberFormat="1" applyFont="1" applyAlignment="1">
      <alignment vertical="center"/>
    </xf>
    <xf numFmtId="165" fontId="51" fillId="0" borderId="0" xfId="0" applyNumberFormat="1" applyFont="1"/>
    <xf numFmtId="44" fontId="0" fillId="0" borderId="48" xfId="3" applyFont="1" applyBorder="1"/>
    <xf numFmtId="0" fontId="49" fillId="29" borderId="46" xfId="0" applyFont="1" applyFill="1" applyBorder="1"/>
    <xf numFmtId="0" fontId="2" fillId="0" borderId="0" xfId="0" applyFont="1" applyFill="1" applyBorder="1" applyProtection="1">
      <protection hidden="1"/>
    </xf>
    <xf numFmtId="0" fontId="2" fillId="0" borderId="0" xfId="0" applyFont="1" applyFill="1" applyBorder="1" applyAlignment="1" applyProtection="1">
      <alignment horizontal="right"/>
      <protection hidden="1"/>
    </xf>
    <xf numFmtId="0" fontId="33" fillId="0" borderId="0" xfId="0" applyFont="1" applyFill="1" applyBorder="1" applyProtection="1">
      <protection hidden="1"/>
    </xf>
    <xf numFmtId="0" fontId="55" fillId="0" borderId="0" xfId="0" applyFont="1" applyBorder="1" applyProtection="1">
      <protection hidden="1"/>
    </xf>
    <xf numFmtId="2" fontId="55" fillId="0" borderId="0" xfId="0" applyNumberFormat="1" applyFont="1" applyBorder="1" applyProtection="1">
      <protection hidden="1"/>
    </xf>
    <xf numFmtId="0" fontId="54" fillId="30" borderId="74" xfId="0" applyFont="1" applyFill="1" applyBorder="1" applyAlignment="1" applyProtection="1">
      <alignment horizontal="center" vertical="center" wrapText="1"/>
      <protection hidden="1"/>
    </xf>
    <xf numFmtId="2" fontId="54" fillId="30" borderId="74" xfId="0" applyNumberFormat="1" applyFont="1" applyFill="1" applyBorder="1" applyAlignment="1" applyProtection="1">
      <alignment horizontal="center" vertical="center" wrapText="1"/>
      <protection hidden="1"/>
    </xf>
    <xf numFmtId="0" fontId="54" fillId="30" borderId="92" xfId="0" applyFont="1" applyFill="1" applyBorder="1" applyAlignment="1" applyProtection="1">
      <alignment horizontal="center" vertical="center" wrapText="1"/>
      <protection hidden="1"/>
    </xf>
    <xf numFmtId="0" fontId="54" fillId="14" borderId="0" xfId="0" quotePrefix="1" applyFont="1" applyFill="1" applyBorder="1" applyAlignment="1" applyProtection="1">
      <alignment horizontal="center" vertical="center" wrapText="1"/>
      <protection hidden="1"/>
    </xf>
    <xf numFmtId="0" fontId="24" fillId="14" borderId="0" xfId="0" quotePrefix="1" applyFont="1" applyFill="1" applyBorder="1" applyAlignment="1" applyProtection="1">
      <alignment vertical="center" wrapText="1"/>
      <protection hidden="1"/>
    </xf>
    <xf numFmtId="168" fontId="54" fillId="0" borderId="0" xfId="0" applyNumberFormat="1" applyFont="1" applyBorder="1" applyAlignment="1" applyProtection="1">
      <alignment horizontal="center" vertical="center"/>
      <protection hidden="1"/>
    </xf>
    <xf numFmtId="168" fontId="54" fillId="0" borderId="93" xfId="0" applyNumberFormat="1" applyFont="1" applyBorder="1" applyAlignment="1" applyProtection="1">
      <alignment horizontal="center" vertical="center"/>
      <protection hidden="1"/>
    </xf>
    <xf numFmtId="168" fontId="53" fillId="0" borderId="94" xfId="0" applyNumberFormat="1" applyFont="1" applyBorder="1" applyAlignment="1" applyProtection="1">
      <alignment vertical="center"/>
      <protection hidden="1"/>
    </xf>
    <xf numFmtId="168" fontId="2" fillId="0" borderId="0" xfId="0" applyNumberFormat="1" applyFont="1" applyBorder="1" applyAlignment="1" applyProtection="1">
      <alignment vertical="center"/>
      <protection hidden="1"/>
    </xf>
    <xf numFmtId="168" fontId="53" fillId="0" borderId="0" xfId="0" applyNumberFormat="1" applyFont="1" applyBorder="1" applyAlignment="1" applyProtection="1">
      <alignment vertical="center"/>
      <protection hidden="1"/>
    </xf>
    <xf numFmtId="0" fontId="53" fillId="0" borderId="91" xfId="0" quotePrefix="1" applyFont="1" applyFill="1" applyBorder="1" applyAlignment="1" applyProtection="1">
      <alignment horizontal="left" vertical="center" wrapText="1"/>
      <protection hidden="1"/>
    </xf>
    <xf numFmtId="0" fontId="24" fillId="14" borderId="74" xfId="0" quotePrefix="1" applyFont="1" applyFill="1" applyBorder="1" applyAlignment="1" applyProtection="1">
      <alignment vertical="center" wrapText="1"/>
      <protection hidden="1"/>
    </xf>
    <xf numFmtId="168" fontId="55" fillId="31" borderId="74" xfId="0" applyNumberFormat="1" applyFont="1" applyFill="1" applyBorder="1" applyAlignment="1" applyProtection="1">
      <alignment vertical="center"/>
      <protection locked="0" hidden="1"/>
    </xf>
    <xf numFmtId="0" fontId="53" fillId="14" borderId="0" xfId="0" quotePrefix="1" applyFont="1" applyFill="1" applyBorder="1" applyAlignment="1" applyProtection="1">
      <alignment vertical="center" wrapText="1"/>
      <protection hidden="1"/>
    </xf>
    <xf numFmtId="0" fontId="55" fillId="0" borderId="0" xfId="0" applyFont="1" applyBorder="1" applyAlignment="1" applyProtection="1">
      <alignment vertical="center"/>
      <protection hidden="1"/>
    </xf>
    <xf numFmtId="168" fontId="54" fillId="0" borderId="0" xfId="0" applyNumberFormat="1" applyFont="1" applyBorder="1" applyAlignment="1" applyProtection="1">
      <alignment horizontal="right" vertical="center"/>
      <protection hidden="1"/>
    </xf>
    <xf numFmtId="168" fontId="23" fillId="0" borderId="0" xfId="3" applyNumberFormat="1" applyFont="1" applyBorder="1" applyAlignment="1" applyProtection="1">
      <alignment vertical="center"/>
      <protection hidden="1"/>
    </xf>
    <xf numFmtId="0" fontId="24" fillId="14" borderId="14" xfId="0" quotePrefix="1" applyFont="1" applyFill="1" applyBorder="1" applyAlignment="1" applyProtection="1">
      <alignment vertical="center" wrapText="1"/>
      <protection hidden="1"/>
    </xf>
    <xf numFmtId="0" fontId="24" fillId="14" borderId="97" xfId="0" quotePrefix="1" applyFont="1" applyFill="1" applyBorder="1" applyAlignment="1" applyProtection="1">
      <alignment vertical="center" wrapText="1"/>
      <protection hidden="1"/>
    </xf>
    <xf numFmtId="168" fontId="55" fillId="0" borderId="0" xfId="0" applyNumberFormat="1" applyFont="1" applyBorder="1" applyAlignment="1" applyProtection="1">
      <alignment vertical="center"/>
      <protection hidden="1"/>
    </xf>
    <xf numFmtId="168" fontId="23" fillId="0" borderId="14" xfId="0" applyNumberFormat="1" applyFont="1" applyBorder="1" applyAlignment="1" applyProtection="1">
      <alignment horizontal="left" vertical="center"/>
      <protection hidden="1"/>
    </xf>
    <xf numFmtId="0" fontId="54" fillId="0" borderId="0" xfId="0" applyFont="1" applyBorder="1" applyProtection="1">
      <protection hidden="1"/>
    </xf>
    <xf numFmtId="0" fontId="23" fillId="0" borderId="0" xfId="0" applyFont="1" applyBorder="1" applyProtection="1">
      <protection hidden="1"/>
    </xf>
    <xf numFmtId="168" fontId="54" fillId="0" borderId="0" xfId="4" applyNumberFormat="1" applyFont="1" applyBorder="1" applyProtection="1">
      <protection hidden="1"/>
    </xf>
    <xf numFmtId="168" fontId="54" fillId="0" borderId="0" xfId="0" applyNumberFormat="1" applyFont="1" applyBorder="1" applyProtection="1">
      <protection hidden="1"/>
    </xf>
    <xf numFmtId="0" fontId="2" fillId="0" borderId="0" xfId="0" applyFont="1" applyBorder="1" applyProtection="1">
      <protection hidden="1"/>
    </xf>
    <xf numFmtId="2" fontId="2" fillId="0" borderId="0" xfId="0" applyNumberFormat="1" applyFont="1" applyBorder="1" applyProtection="1">
      <protection hidden="1"/>
    </xf>
    <xf numFmtId="0" fontId="54" fillId="30" borderId="91" xfId="0" applyFont="1" applyFill="1" applyBorder="1" applyAlignment="1" applyProtection="1">
      <alignment horizontal="center" vertical="center" wrapText="1"/>
      <protection hidden="1"/>
    </xf>
    <xf numFmtId="168" fontId="23" fillId="20" borderId="95" xfId="0" applyNumberFormat="1" applyFont="1" applyFill="1" applyBorder="1" applyAlignment="1" applyProtection="1">
      <alignment horizontal="right" vertical="center" wrapText="1"/>
      <protection hidden="1"/>
    </xf>
    <xf numFmtId="168" fontId="23" fillId="20" borderId="99" xfId="0" applyNumberFormat="1" applyFont="1" applyFill="1" applyBorder="1" applyAlignment="1" applyProtection="1">
      <alignment horizontal="right" vertical="center" wrapText="1"/>
      <protection hidden="1"/>
    </xf>
    <xf numFmtId="168" fontId="27" fillId="0" borderId="14" xfId="0" applyNumberFormat="1" applyFont="1" applyBorder="1" applyAlignment="1" applyProtection="1">
      <alignment horizontal="left" vertical="center" wrapText="1"/>
      <protection hidden="1"/>
    </xf>
    <xf numFmtId="168" fontId="54" fillId="20" borderId="65" xfId="0" applyNumberFormat="1" applyFont="1" applyFill="1" applyBorder="1" applyAlignment="1" applyProtection="1">
      <alignment vertical="center"/>
      <protection hidden="1"/>
    </xf>
    <xf numFmtId="168" fontId="53" fillId="0" borderId="74" xfId="0" applyNumberFormat="1" applyFont="1" applyBorder="1" applyAlignment="1" applyProtection="1">
      <alignment horizontal="center" vertical="center"/>
      <protection hidden="1"/>
    </xf>
    <xf numFmtId="168" fontId="53" fillId="0" borderId="74" xfId="0" applyNumberFormat="1" applyFont="1" applyBorder="1" applyAlignment="1" applyProtection="1">
      <alignment vertical="center"/>
      <protection hidden="1"/>
    </xf>
    <xf numFmtId="168" fontId="54" fillId="20" borderId="48" xfId="0" applyNumberFormat="1" applyFont="1" applyFill="1" applyBorder="1" applyAlignment="1" applyProtection="1">
      <alignment vertical="center"/>
      <protection hidden="1"/>
    </xf>
    <xf numFmtId="168" fontId="24" fillId="14" borderId="0" xfId="0" quotePrefix="1" applyNumberFormat="1" applyFont="1" applyFill="1" applyBorder="1" applyAlignment="1" applyProtection="1">
      <alignment vertical="center" wrapText="1"/>
      <protection hidden="1"/>
    </xf>
    <xf numFmtId="168" fontId="53" fillId="0" borderId="101" xfId="0" applyNumberFormat="1" applyFont="1" applyBorder="1" applyAlignment="1" applyProtection="1">
      <alignment horizontal="center" vertical="center"/>
      <protection hidden="1"/>
    </xf>
    <xf numFmtId="168" fontId="53" fillId="0" borderId="101" xfId="0" applyNumberFormat="1" applyFont="1" applyBorder="1" applyAlignment="1" applyProtection="1">
      <alignment vertical="center"/>
      <protection hidden="1"/>
    </xf>
    <xf numFmtId="168" fontId="53" fillId="0" borderId="14" xfId="0" applyNumberFormat="1" applyFont="1" applyBorder="1" applyAlignment="1" applyProtection="1">
      <alignment horizontal="center" vertical="center"/>
      <protection hidden="1"/>
    </xf>
    <xf numFmtId="168" fontId="53" fillId="0" borderId="14" xfId="0" applyNumberFormat="1" applyFont="1" applyBorder="1" applyAlignment="1" applyProtection="1">
      <alignment vertical="center"/>
      <protection hidden="1"/>
    </xf>
    <xf numFmtId="168" fontId="53" fillId="0" borderId="97" xfId="0" applyNumberFormat="1" applyFont="1" applyBorder="1" applyAlignment="1" applyProtection="1">
      <alignment horizontal="center" vertical="center"/>
      <protection hidden="1"/>
    </xf>
    <xf numFmtId="168" fontId="53" fillId="0" borderId="97" xfId="0" applyNumberFormat="1" applyFont="1" applyBorder="1" applyAlignment="1" applyProtection="1">
      <alignment vertical="center"/>
      <protection hidden="1"/>
    </xf>
    <xf numFmtId="168" fontId="53" fillId="0" borderId="28" xfId="0" applyNumberFormat="1" applyFont="1" applyBorder="1" applyAlignment="1" applyProtection="1">
      <alignment horizontal="left" vertical="center"/>
      <protection hidden="1"/>
    </xf>
    <xf numFmtId="168" fontId="55" fillId="0" borderId="60" xfId="0" applyNumberFormat="1" applyFont="1" applyBorder="1" applyAlignment="1" applyProtection="1">
      <alignment vertical="center"/>
      <protection hidden="1"/>
    </xf>
    <xf numFmtId="168" fontId="54" fillId="20" borderId="14" xfId="4" applyNumberFormat="1" applyFont="1" applyFill="1" applyBorder="1" applyAlignment="1" applyProtection="1">
      <alignment vertical="center"/>
      <protection hidden="1"/>
    </xf>
    <xf numFmtId="168" fontId="53" fillId="0" borderId="14" xfId="4" applyNumberFormat="1" applyFont="1" applyBorder="1" applyAlignment="1" applyProtection="1">
      <alignment vertical="center"/>
      <protection hidden="1"/>
    </xf>
    <xf numFmtId="168" fontId="1" fillId="0" borderId="28" xfId="0" applyNumberFormat="1" applyFont="1" applyBorder="1" applyAlignment="1" applyProtection="1">
      <alignment horizontal="left" vertical="center"/>
      <protection hidden="1"/>
    </xf>
    <xf numFmtId="168" fontId="27" fillId="0" borderId="60" xfId="0" applyNumberFormat="1" applyFont="1" applyBorder="1" applyAlignment="1" applyProtection="1">
      <alignment vertical="center"/>
      <protection hidden="1"/>
    </xf>
    <xf numFmtId="168" fontId="1" fillId="20" borderId="14" xfId="4" applyNumberFormat="1" applyFont="1" applyFill="1" applyBorder="1" applyAlignment="1" applyProtection="1">
      <alignment vertical="center"/>
      <protection hidden="1"/>
    </xf>
    <xf numFmtId="169" fontId="53" fillId="14" borderId="74" xfId="0" quotePrefix="1" applyNumberFormat="1" applyFont="1" applyFill="1" applyBorder="1" applyAlignment="1" applyProtection="1">
      <alignment horizontal="center" vertical="center" wrapText="1"/>
      <protection hidden="1"/>
    </xf>
    <xf numFmtId="10" fontId="53" fillId="0" borderId="60" xfId="1" applyNumberFormat="1" applyFont="1" applyBorder="1" applyAlignment="1" applyProtection="1">
      <alignment horizontal="center" vertical="center"/>
      <protection hidden="1"/>
    </xf>
    <xf numFmtId="169" fontId="53" fillId="14" borderId="14" xfId="0" quotePrefix="1" applyNumberFormat="1" applyFont="1" applyFill="1" applyBorder="1" applyAlignment="1" applyProtection="1">
      <alignment horizontal="center" vertical="center" wrapText="1"/>
      <protection hidden="1"/>
    </xf>
    <xf numFmtId="168" fontId="55" fillId="31" borderId="14" xfId="0" applyNumberFormat="1" applyFont="1" applyFill="1" applyBorder="1" applyAlignment="1" applyProtection="1">
      <alignment vertical="center"/>
      <protection locked="0" hidden="1"/>
    </xf>
    <xf numFmtId="0" fontId="53" fillId="0" borderId="100" xfId="0" quotePrefix="1" applyFont="1" applyFill="1" applyBorder="1" applyAlignment="1" applyProtection="1">
      <alignment horizontal="left" vertical="center" wrapText="1"/>
      <protection hidden="1"/>
    </xf>
    <xf numFmtId="0" fontId="24" fillId="14" borderId="101" xfId="0" quotePrefix="1" applyFont="1" applyFill="1" applyBorder="1" applyAlignment="1" applyProtection="1">
      <alignment vertical="center" wrapText="1"/>
      <protection hidden="1"/>
    </xf>
    <xf numFmtId="169" fontId="53" fillId="14" borderId="101" xfId="0" quotePrefix="1" applyNumberFormat="1" applyFont="1" applyFill="1" applyBorder="1" applyAlignment="1" applyProtection="1">
      <alignment horizontal="center" vertical="center" wrapText="1"/>
      <protection hidden="1"/>
    </xf>
    <xf numFmtId="168" fontId="55" fillId="31" borderId="101" xfId="0" applyNumberFormat="1" applyFont="1" applyFill="1" applyBorder="1" applyAlignment="1" applyProtection="1">
      <alignment vertical="center"/>
      <protection locked="0" hidden="1"/>
    </xf>
    <xf numFmtId="169" fontId="53" fillId="14" borderId="97" xfId="0" quotePrefix="1" applyNumberFormat="1" applyFont="1" applyFill="1" applyBorder="1" applyAlignment="1" applyProtection="1">
      <alignment horizontal="center" vertical="center" wrapText="1"/>
      <protection hidden="1"/>
    </xf>
    <xf numFmtId="168" fontId="55" fillId="31" borderId="97" xfId="0" applyNumberFormat="1" applyFont="1" applyFill="1" applyBorder="1" applyAlignment="1" applyProtection="1">
      <alignment vertical="center"/>
      <protection locked="0" hidden="1"/>
    </xf>
    <xf numFmtId="0" fontId="2" fillId="0" borderId="0" xfId="0" applyFont="1" applyFill="1" applyProtection="1">
      <protection hidden="1"/>
    </xf>
    <xf numFmtId="0" fontId="2" fillId="0" borderId="0" xfId="0" applyFont="1" applyProtection="1">
      <protection hidden="1"/>
    </xf>
    <xf numFmtId="0" fontId="19" fillId="0" borderId="45" xfId="0" applyFont="1" applyBorder="1" applyAlignment="1" applyProtection="1">
      <alignment horizontal="left" vertical="center" wrapText="1"/>
      <protection hidden="1"/>
    </xf>
    <xf numFmtId="0" fontId="19" fillId="0" borderId="96" xfId="0" applyFont="1" applyBorder="1" applyAlignment="1" applyProtection="1">
      <alignment horizontal="left" vertical="center" wrapText="1"/>
      <protection hidden="1"/>
    </xf>
    <xf numFmtId="0" fontId="19" fillId="0" borderId="0" xfId="0" applyFont="1" applyFill="1" applyBorder="1" applyAlignment="1" applyProtection="1">
      <alignment horizontal="center" vertical="center" wrapText="1"/>
      <protection hidden="1"/>
    </xf>
    <xf numFmtId="0" fontId="57" fillId="0" borderId="0" xfId="0" applyFont="1" applyFill="1" applyProtection="1">
      <protection hidden="1"/>
    </xf>
    <xf numFmtId="164" fontId="53" fillId="0" borderId="92" xfId="0" applyNumberFormat="1" applyFont="1" applyBorder="1" applyAlignment="1" applyProtection="1">
      <alignment vertical="center"/>
      <protection hidden="1"/>
    </xf>
    <xf numFmtId="164" fontId="54" fillId="20" borderId="92" xfId="0" applyNumberFormat="1" applyFont="1" applyFill="1" applyBorder="1" applyAlignment="1" applyProtection="1">
      <alignment vertical="center"/>
      <protection hidden="1"/>
    </xf>
    <xf numFmtId="164" fontId="53" fillId="0" borderId="0" xfId="0" applyNumberFormat="1" applyFont="1" applyBorder="1" applyAlignment="1" applyProtection="1">
      <alignment vertical="center"/>
      <protection hidden="1"/>
    </xf>
    <xf numFmtId="164" fontId="53" fillId="0" borderId="105" xfId="0" applyNumberFormat="1" applyFont="1" applyBorder="1" applyAlignment="1" applyProtection="1">
      <alignment vertical="center"/>
      <protection hidden="1"/>
    </xf>
    <xf numFmtId="164" fontId="53" fillId="0" borderId="102" xfId="0" applyNumberFormat="1" applyFont="1" applyBorder="1" applyAlignment="1" applyProtection="1">
      <alignment vertical="center"/>
      <protection hidden="1"/>
    </xf>
    <xf numFmtId="164" fontId="53" fillId="0" borderId="98" xfId="0" applyNumberFormat="1" applyFont="1" applyBorder="1" applyAlignment="1" applyProtection="1">
      <alignment vertical="center"/>
      <protection hidden="1"/>
    </xf>
    <xf numFmtId="164" fontId="54" fillId="20" borderId="104" xfId="0" applyNumberFormat="1" applyFont="1" applyFill="1" applyBorder="1" applyAlignment="1" applyProtection="1">
      <alignment vertical="center"/>
      <protection hidden="1"/>
    </xf>
    <xf numFmtId="164" fontId="23" fillId="0" borderId="0" xfId="3" applyNumberFormat="1" applyFont="1" applyBorder="1" applyAlignment="1" applyProtection="1">
      <alignment vertical="center"/>
      <protection hidden="1"/>
    </xf>
    <xf numFmtId="164" fontId="54" fillId="20" borderId="65" xfId="0" applyNumberFormat="1" applyFont="1" applyFill="1" applyBorder="1" applyAlignment="1" applyProtection="1">
      <alignment vertical="center"/>
      <protection hidden="1"/>
    </xf>
    <xf numFmtId="164" fontId="55" fillId="0" borderId="0" xfId="0" applyNumberFormat="1" applyFont="1" applyBorder="1" applyAlignment="1" applyProtection="1">
      <alignment vertical="center"/>
      <protection hidden="1"/>
    </xf>
    <xf numFmtId="164" fontId="54" fillId="20" borderId="14" xfId="4" applyNumberFormat="1" applyFont="1" applyFill="1" applyBorder="1" applyAlignment="1" applyProtection="1">
      <alignment vertical="center"/>
      <protection hidden="1"/>
    </xf>
    <xf numFmtId="164" fontId="53" fillId="0" borderId="14" xfId="4" applyNumberFormat="1" applyFont="1" applyBorder="1" applyAlignment="1" applyProtection="1">
      <alignment vertical="center"/>
      <protection hidden="1"/>
    </xf>
    <xf numFmtId="164" fontId="1" fillId="20" borderId="14" xfId="4" applyNumberFormat="1" applyFont="1" applyFill="1" applyBorder="1" applyAlignment="1" applyProtection="1">
      <alignment vertical="center"/>
      <protection hidden="1"/>
    </xf>
    <xf numFmtId="0" fontId="2" fillId="0" borderId="0" xfId="0" applyFont="1" applyAlignment="1" applyProtection="1">
      <alignment horizontal="left"/>
      <protection hidden="1"/>
    </xf>
    <xf numFmtId="0" fontId="1" fillId="0" borderId="0" xfId="0" applyFont="1" applyAlignment="1" applyProtection="1">
      <alignment horizontal="left"/>
      <protection hidden="1"/>
    </xf>
    <xf numFmtId="168" fontId="23" fillId="0" borderId="0" xfId="0" applyNumberFormat="1" applyFont="1" applyBorder="1" applyAlignment="1" applyProtection="1">
      <alignment horizontal="right"/>
      <protection hidden="1"/>
    </xf>
    <xf numFmtId="9" fontId="2" fillId="0" borderId="0" xfId="0" applyNumberFormat="1" applyFont="1" applyProtection="1">
      <protection hidden="1"/>
    </xf>
    <xf numFmtId="168" fontId="55" fillId="0" borderId="103" xfId="0" applyNumberFormat="1" applyFont="1" applyFill="1" applyBorder="1" applyAlignment="1" applyProtection="1">
      <alignment vertical="center"/>
      <protection hidden="1"/>
    </xf>
    <xf numFmtId="9" fontId="55" fillId="0" borderId="14" xfId="0" applyNumberFormat="1" applyFont="1" applyFill="1" applyBorder="1" applyAlignment="1" applyProtection="1">
      <alignment horizontal="right" vertical="center"/>
      <protection hidden="1"/>
    </xf>
    <xf numFmtId="0" fontId="6" fillId="4" borderId="0" xfId="0" applyFont="1" applyFill="1" applyBorder="1" applyAlignment="1">
      <alignment horizontal="center"/>
    </xf>
    <xf numFmtId="0" fontId="42" fillId="14" borderId="0" xfId="0" applyFont="1" applyFill="1" applyBorder="1" applyAlignment="1">
      <alignment horizontal="center" wrapText="1"/>
    </xf>
    <xf numFmtId="0" fontId="7" fillId="0" borderId="72" xfId="0" applyFont="1" applyBorder="1" applyAlignment="1">
      <alignment horizontal="center"/>
    </xf>
    <xf numFmtId="0" fontId="4" fillId="0" borderId="44" xfId="0" applyFont="1" applyBorder="1" applyAlignment="1">
      <alignment wrapText="1"/>
    </xf>
    <xf numFmtId="0" fontId="0" fillId="0" borderId="73" xfId="0" applyBorder="1" applyAlignment="1">
      <alignment wrapText="1"/>
    </xf>
    <xf numFmtId="0" fontId="42" fillId="0" borderId="44" xfId="0" applyFont="1" applyBorder="1" applyAlignment="1">
      <alignment horizontal="center" wrapText="1"/>
    </xf>
    <xf numFmtId="0" fontId="42" fillId="0" borderId="73" xfId="0" applyFont="1" applyBorder="1" applyAlignment="1">
      <alignment horizontal="center" wrapText="1"/>
    </xf>
    <xf numFmtId="164" fontId="15" fillId="13" borderId="0" xfId="0" applyNumberFormat="1" applyFont="1" applyFill="1" applyAlignment="1">
      <alignment horizontal="center"/>
    </xf>
    <xf numFmtId="0" fontId="49" fillId="19" borderId="75" xfId="0" applyFont="1" applyFill="1" applyBorder="1" applyAlignment="1">
      <alignment horizontal="center"/>
    </xf>
    <xf numFmtId="0" fontId="49" fillId="19" borderId="76" xfId="0" applyFont="1" applyFill="1" applyBorder="1" applyAlignment="1">
      <alignment horizontal="center"/>
    </xf>
    <xf numFmtId="0" fontId="49" fillId="19" borderId="77" xfId="0" applyFont="1" applyFill="1" applyBorder="1" applyAlignment="1">
      <alignment horizontal="center"/>
    </xf>
    <xf numFmtId="0" fontId="49" fillId="28" borderId="83" xfId="0" applyFont="1" applyFill="1" applyBorder="1" applyAlignment="1">
      <alignment horizontal="center" vertical="center"/>
    </xf>
    <xf numFmtId="0" fontId="49" fillId="28" borderId="84" xfId="0" applyFont="1" applyFill="1" applyBorder="1" applyAlignment="1">
      <alignment horizontal="center" vertical="center"/>
    </xf>
    <xf numFmtId="0" fontId="49" fillId="28" borderId="85" xfId="0" applyFont="1" applyFill="1" applyBorder="1" applyAlignment="1">
      <alignment horizontal="center" vertical="center"/>
    </xf>
    <xf numFmtId="0" fontId="49" fillId="29" borderId="69" xfId="0" applyFont="1" applyFill="1" applyBorder="1" applyAlignment="1">
      <alignment horizontal="center"/>
    </xf>
    <xf numFmtId="0" fontId="0" fillId="29" borderId="67" xfId="0" applyFill="1" applyBorder="1" applyAlignment="1">
      <alignment horizontal="center"/>
    </xf>
    <xf numFmtId="2" fontId="50" fillId="0" borderId="87" xfId="0" applyNumberFormat="1" applyFont="1" applyBorder="1" applyAlignment="1">
      <alignment horizontal="center" vertical="center" wrapText="1"/>
    </xf>
    <xf numFmtId="168" fontId="54" fillId="0" borderId="46" xfId="0" applyNumberFormat="1" applyFont="1" applyBorder="1" applyAlignment="1" applyProtection="1">
      <alignment horizontal="right" vertical="center"/>
      <protection hidden="1"/>
    </xf>
    <xf numFmtId="168" fontId="54" fillId="0" borderId="95" xfId="0" applyNumberFormat="1" applyFont="1" applyBorder="1" applyAlignment="1" applyProtection="1">
      <alignment horizontal="right" vertical="center"/>
      <protection hidden="1"/>
    </xf>
    <xf numFmtId="168" fontId="54" fillId="0" borderId="66" xfId="0" applyNumberFormat="1" applyFont="1" applyBorder="1" applyAlignment="1" applyProtection="1">
      <alignment horizontal="right" vertical="center"/>
      <protection hidden="1"/>
    </xf>
    <xf numFmtId="168" fontId="54" fillId="0" borderId="99" xfId="0" applyNumberFormat="1" applyFont="1" applyBorder="1" applyAlignment="1" applyProtection="1">
      <alignment horizontal="right" vertical="center"/>
      <protection hidden="1"/>
    </xf>
    <xf numFmtId="0" fontId="53" fillId="0" borderId="0" xfId="0" applyFont="1" applyBorder="1" applyAlignment="1" applyProtection="1">
      <alignment horizontal="justify" vertical="center" wrapText="1"/>
      <protection hidden="1"/>
    </xf>
    <xf numFmtId="0" fontId="54" fillId="0" borderId="46" xfId="0" applyFont="1" applyFill="1" applyBorder="1" applyAlignment="1" applyProtection="1">
      <alignment horizontal="center" vertical="center"/>
      <protection hidden="1"/>
    </xf>
    <xf numFmtId="0" fontId="54" fillId="0" borderId="47" xfId="0" applyFont="1" applyFill="1" applyBorder="1" applyAlignment="1" applyProtection="1">
      <alignment horizontal="center" vertical="center"/>
      <protection hidden="1"/>
    </xf>
    <xf numFmtId="0" fontId="54" fillId="0" borderId="48" xfId="0" applyFont="1" applyFill="1" applyBorder="1" applyAlignment="1" applyProtection="1">
      <alignment horizontal="center" vertical="center"/>
      <protection hidden="1"/>
    </xf>
  </cellXfs>
  <cellStyles count="5">
    <cellStyle name="Coma" xfId="4" builtinId="3"/>
    <cellStyle name="Moneda" xfId="3" builtinId="4"/>
    <cellStyle name="Normal" xfId="0" builtinId="0"/>
    <cellStyle name="Normal 2" xfId="2"/>
    <cellStyle name="Percentat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114300</xdr:rowOff>
    </xdr:from>
    <xdr:to>
      <xdr:col>13</xdr:col>
      <xdr:colOff>518160</xdr:colOff>
      <xdr:row>38</xdr:row>
      <xdr:rowOff>30480</xdr:rowOff>
    </xdr:to>
    <xdr:pic>
      <xdr:nvPicPr>
        <xdr:cNvPr id="2" name="Imatge 1"/>
        <xdr:cNvPicPr/>
      </xdr:nvPicPr>
      <xdr:blipFill rotWithShape="1">
        <a:blip xmlns:r="http://schemas.openxmlformats.org/officeDocument/2006/relationships" r:embed="rId1"/>
        <a:srcRect l="12334" t="16532" r="10852" b="8916"/>
        <a:stretch/>
      </xdr:blipFill>
      <xdr:spPr bwMode="auto">
        <a:xfrm>
          <a:off x="0" y="449580"/>
          <a:ext cx="8442960" cy="595122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O15:Q32"/>
  <sheetViews>
    <sheetView workbookViewId="0">
      <selection activeCell="P43" sqref="P43"/>
    </sheetView>
  </sheetViews>
  <sheetFormatPr defaultRowHeight="12.75" x14ac:dyDescent="0.2"/>
  <cols>
    <col min="15" max="15" width="11.85546875" bestFit="1" customWidth="1"/>
    <col min="16" max="16" width="11.85546875" style="74" bestFit="1" customWidth="1"/>
    <col min="17" max="17" width="7.140625" bestFit="1" customWidth="1"/>
  </cols>
  <sheetData>
    <row r="15" spans="15:16" x14ac:dyDescent="0.2">
      <c r="O15" s="74">
        <v>5665.24</v>
      </c>
      <c r="P15" s="74">
        <v>7430.99</v>
      </c>
    </row>
    <row r="16" spans="15:16" x14ac:dyDescent="0.2">
      <c r="O16" s="74">
        <v>13830.84</v>
      </c>
      <c r="P16" s="74">
        <v>18173.32</v>
      </c>
    </row>
    <row r="17" spans="15:17" x14ac:dyDescent="0.2">
      <c r="O17" s="74">
        <v>13579.56</v>
      </c>
      <c r="P17" s="74">
        <v>17775.599999999999</v>
      </c>
    </row>
    <row r="18" spans="15:17" x14ac:dyDescent="0.2">
      <c r="O18" s="74">
        <v>19599.240000000002</v>
      </c>
      <c r="P18" s="74">
        <v>25753.4</v>
      </c>
    </row>
    <row r="19" spans="15:17" x14ac:dyDescent="0.2">
      <c r="O19" s="74">
        <v>20565.240000000002</v>
      </c>
      <c r="P19" s="74">
        <v>27022.73</v>
      </c>
    </row>
    <row r="20" spans="15:17" x14ac:dyDescent="0.2">
      <c r="O20" s="74">
        <v>17205.64</v>
      </c>
      <c r="P20" s="74">
        <v>22608.47</v>
      </c>
    </row>
    <row r="21" spans="15:17" x14ac:dyDescent="0.2">
      <c r="O21" s="74">
        <v>11738.64</v>
      </c>
      <c r="P21" s="74">
        <v>15424.68</v>
      </c>
    </row>
    <row r="22" spans="15:17" x14ac:dyDescent="0.2">
      <c r="O22" s="74">
        <v>19599.240000000002</v>
      </c>
      <c r="P22" s="74">
        <v>25753.4</v>
      </c>
    </row>
    <row r="23" spans="15:17" x14ac:dyDescent="0.2">
      <c r="O23" s="74">
        <v>19599.240000000002</v>
      </c>
      <c r="P23" s="74">
        <v>25753.4</v>
      </c>
    </row>
    <row r="24" spans="15:17" x14ac:dyDescent="0.2">
      <c r="O24" s="74">
        <v>31110.12</v>
      </c>
      <c r="P24" s="74">
        <v>40878.839999999997</v>
      </c>
    </row>
    <row r="25" spans="15:17" x14ac:dyDescent="0.2">
      <c r="O25" s="74">
        <v>13830.84</v>
      </c>
      <c r="P25" s="74">
        <v>18713.72</v>
      </c>
    </row>
    <row r="26" spans="15:17" x14ac:dyDescent="0.2">
      <c r="O26" s="74">
        <v>13830.84</v>
      </c>
      <c r="P26" s="74">
        <v>18713.72</v>
      </c>
    </row>
    <row r="27" spans="15:17" x14ac:dyDescent="0.2">
      <c r="O27" s="74">
        <v>14467.56</v>
      </c>
      <c r="P27" s="74">
        <v>19010.37</v>
      </c>
    </row>
    <row r="28" spans="15:17" x14ac:dyDescent="0.2">
      <c r="O28" s="74">
        <v>5297.04</v>
      </c>
      <c r="P28" s="74">
        <v>6980.31</v>
      </c>
    </row>
    <row r="29" spans="15:17" x14ac:dyDescent="0.2">
      <c r="O29" s="74">
        <v>13037.64</v>
      </c>
      <c r="P29" s="74">
        <v>17066.28</v>
      </c>
    </row>
    <row r="30" spans="15:17" x14ac:dyDescent="0.2">
      <c r="O30" s="74">
        <v>15521.04</v>
      </c>
      <c r="P30" s="74">
        <v>20394.650000000001</v>
      </c>
    </row>
    <row r="31" spans="15:17" x14ac:dyDescent="0.2">
      <c r="O31" s="54">
        <f>SUM(O15:O30)</f>
        <v>248477.96</v>
      </c>
      <c r="P31" s="54">
        <f>SUM(P15:P30)</f>
        <v>327453.88</v>
      </c>
      <c r="Q31" s="57">
        <f>P31/O31-1</f>
        <v>0.31783873306107324</v>
      </c>
    </row>
    <row r="32" spans="15:17" x14ac:dyDescent="0.2">
      <c r="Q32" s="74"/>
    </row>
  </sheetData>
  <pageMargins left="0.70866141732283472" right="0.70866141732283472" top="0.74803149606299213" bottom="0.74803149606299213" header="0.31496062992125984" footer="0.31496062992125984"/>
  <pageSetup paperSize="9" scale="86" orientation="landscape" verticalDpi="0"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03"/>
  <sheetViews>
    <sheetView topLeftCell="A25" zoomScale="90" zoomScaleNormal="90" workbookViewId="0">
      <selection activeCell="A46" sqref="A46"/>
    </sheetView>
  </sheetViews>
  <sheetFormatPr defaultColWidth="11.5703125" defaultRowHeight="12.75" x14ac:dyDescent="0.2"/>
  <cols>
    <col min="1" max="1" width="83.5703125" customWidth="1"/>
    <col min="2" max="3" width="12.85546875" style="359" customWidth="1"/>
    <col min="4" max="4" width="13.85546875" style="359" customWidth="1"/>
    <col min="5" max="5" width="19.140625" customWidth="1"/>
    <col min="6" max="7" width="14.85546875" customWidth="1"/>
    <col min="8" max="8" width="14.42578125" style="74" customWidth="1"/>
    <col min="9" max="9" width="16.85546875" customWidth="1"/>
    <col min="10" max="10" width="8.42578125" style="57" bestFit="1" customWidth="1"/>
    <col min="11" max="11" width="16" style="58" bestFit="1" customWidth="1"/>
    <col min="12" max="12" width="16" style="58" customWidth="1"/>
    <col min="13" max="13" width="14" style="58" bestFit="1" customWidth="1"/>
    <col min="14" max="14" width="16" style="58" customWidth="1"/>
    <col min="15" max="15" width="14" style="58" bestFit="1" customWidth="1"/>
    <col min="16" max="16" width="17" style="153" bestFit="1" customWidth="1"/>
    <col min="17" max="17" width="15.42578125" customWidth="1"/>
    <col min="18" max="18" width="7.140625" style="55" bestFit="1" customWidth="1"/>
    <col min="19" max="19" width="11.5703125" style="55"/>
  </cols>
  <sheetData>
    <row r="1" spans="1:17" s="417" customFormat="1" ht="30" x14ac:dyDescent="0.4">
      <c r="A1" s="409" t="s">
        <v>79</v>
      </c>
      <c r="B1" s="410"/>
      <c r="C1" s="410"/>
      <c r="D1" s="410"/>
      <c r="E1" s="410"/>
      <c r="F1" s="411"/>
      <c r="G1" s="411"/>
      <c r="H1" s="412"/>
      <c r="I1" s="413"/>
      <c r="J1" s="414"/>
      <c r="K1" s="415"/>
      <c r="L1" s="415"/>
      <c r="M1" s="415"/>
      <c r="N1" s="415"/>
      <c r="O1" s="415"/>
      <c r="P1" s="416"/>
      <c r="Q1" s="411"/>
    </row>
    <row r="2" spans="1:17" s="52" customFormat="1" ht="7.5" customHeight="1" x14ac:dyDescent="0.25">
      <c r="A2" s="49"/>
      <c r="B2" s="48"/>
      <c r="C2" s="48"/>
      <c r="D2" s="48"/>
      <c r="E2" s="47"/>
      <c r="F2" s="50"/>
      <c r="G2" s="50"/>
      <c r="H2" s="50"/>
      <c r="I2" s="51"/>
      <c r="J2" s="51"/>
      <c r="K2" s="56"/>
      <c r="L2" s="56"/>
      <c r="M2" s="56"/>
      <c r="N2" s="56"/>
      <c r="O2" s="56"/>
      <c r="P2" s="151"/>
    </row>
    <row r="3" spans="1:17" s="55" customFormat="1" ht="16.5" x14ac:dyDescent="0.25">
      <c r="A3" s="59" t="s">
        <v>11</v>
      </c>
      <c r="B3" s="60"/>
      <c r="C3" s="60"/>
      <c r="D3" s="60"/>
      <c r="E3" s="59"/>
      <c r="F3" s="61"/>
      <c r="G3" s="61"/>
      <c r="H3" s="61"/>
      <c r="I3" s="59"/>
      <c r="J3" s="204"/>
      <c r="K3" s="73"/>
      <c r="L3" s="73"/>
      <c r="M3" s="73"/>
      <c r="N3" s="73"/>
      <c r="O3" s="73"/>
      <c r="P3" s="152"/>
    </row>
    <row r="4" spans="1:17" s="55" customFormat="1" ht="16.5" x14ac:dyDescent="0.25">
      <c r="A4" s="63" t="s">
        <v>12</v>
      </c>
      <c r="B4" s="63"/>
      <c r="C4" s="63"/>
      <c r="D4" s="63"/>
      <c r="E4" s="64"/>
      <c r="F4" s="65"/>
      <c r="G4" s="65"/>
      <c r="H4" s="67"/>
      <c r="I4" s="632"/>
      <c r="J4" s="632"/>
      <c r="K4" s="632"/>
      <c r="L4" s="465"/>
      <c r="M4" s="465"/>
      <c r="N4" s="465"/>
      <c r="O4" s="465"/>
      <c r="P4" s="319"/>
    </row>
    <row r="5" spans="1:17" s="154" customFormat="1" ht="16.5" x14ac:dyDescent="0.25">
      <c r="A5" s="183"/>
      <c r="B5" s="183"/>
      <c r="C5" s="183"/>
      <c r="D5" s="183"/>
      <c r="E5" s="184"/>
      <c r="F5" s="185"/>
      <c r="G5" s="185"/>
      <c r="H5" s="185"/>
      <c r="I5" s="186"/>
      <c r="J5" s="205"/>
      <c r="K5" s="186"/>
      <c r="L5" s="186"/>
      <c r="M5" s="186"/>
      <c r="N5" s="186"/>
      <c r="O5" s="186"/>
      <c r="P5" s="187"/>
      <c r="Q5" s="187"/>
    </row>
    <row r="6" spans="1:17" s="154" customFormat="1" ht="16.5" x14ac:dyDescent="0.25">
      <c r="A6" s="285" t="s">
        <v>31</v>
      </c>
      <c r="B6" s="285"/>
      <c r="C6" s="285"/>
      <c r="D6" s="285"/>
      <c r="E6" s="285"/>
      <c r="F6" s="286"/>
      <c r="G6" s="287"/>
      <c r="H6" s="285"/>
      <c r="I6" s="186"/>
      <c r="J6" s="205"/>
      <c r="K6" s="186"/>
      <c r="L6" s="186"/>
      <c r="M6" s="186"/>
      <c r="N6" s="186"/>
      <c r="O6" s="186"/>
      <c r="P6" s="187"/>
      <c r="Q6" s="187"/>
    </row>
    <row r="7" spans="1:17" s="154" customFormat="1" ht="15.6" customHeight="1" x14ac:dyDescent="0.3">
      <c r="A7" s="288"/>
      <c r="B7" s="385" t="s">
        <v>61</v>
      </c>
      <c r="C7" s="289"/>
      <c r="D7" s="290"/>
      <c r="E7" s="291"/>
      <c r="F7" s="292" t="s">
        <v>32</v>
      </c>
      <c r="G7" s="293">
        <f>G8-G9</f>
        <v>1677</v>
      </c>
      <c r="H7" s="294" t="s">
        <v>33</v>
      </c>
      <c r="I7" s="186"/>
      <c r="J7" s="205"/>
      <c r="K7" s="186"/>
      <c r="L7" s="186"/>
      <c r="M7" s="186"/>
      <c r="N7" s="186"/>
      <c r="O7" s="186"/>
      <c r="P7" s="187"/>
      <c r="Q7" s="187"/>
    </row>
    <row r="8" spans="1:17" s="154" customFormat="1" ht="15.6" customHeight="1" x14ac:dyDescent="0.3">
      <c r="A8" s="288"/>
      <c r="B8" s="288"/>
      <c r="C8" s="289"/>
      <c r="D8" s="289"/>
      <c r="E8" s="295"/>
      <c r="F8" s="296" t="s">
        <v>34</v>
      </c>
      <c r="G8" s="297">
        <v>1701</v>
      </c>
      <c r="H8" s="192" t="s">
        <v>35</v>
      </c>
      <c r="I8" s="186"/>
      <c r="J8" s="205"/>
      <c r="K8" s="186"/>
      <c r="L8" s="186"/>
      <c r="M8" s="186"/>
      <c r="N8" s="186"/>
      <c r="O8" s="186"/>
      <c r="P8" s="187"/>
      <c r="Q8" s="187"/>
    </row>
    <row r="9" spans="1:17" s="154" customFormat="1" ht="15.6" customHeight="1" x14ac:dyDescent="0.3">
      <c r="A9" s="288"/>
      <c r="B9" s="288"/>
      <c r="C9" s="298"/>
      <c r="D9" s="298"/>
      <c r="E9" s="299"/>
      <c r="F9" s="300" t="s">
        <v>36</v>
      </c>
      <c r="G9" s="301">
        <v>24</v>
      </c>
      <c r="H9" s="189" t="s">
        <v>37</v>
      </c>
      <c r="I9" s="186"/>
      <c r="J9" s="205"/>
      <c r="K9" s="186"/>
      <c r="L9" s="186"/>
      <c r="M9" s="186"/>
      <c r="N9" s="186"/>
      <c r="O9" s="186"/>
      <c r="P9" s="431"/>
      <c r="Q9" s="187"/>
    </row>
    <row r="10" spans="1:17" s="154" customFormat="1" ht="3.6" customHeight="1" x14ac:dyDescent="0.3">
      <c r="A10" s="288"/>
      <c r="B10" s="288"/>
      <c r="C10" s="289"/>
      <c r="D10" s="289"/>
      <c r="E10" s="302"/>
      <c r="F10" s="303"/>
      <c r="G10" s="304"/>
      <c r="H10" s="192"/>
      <c r="I10" s="186"/>
      <c r="J10" s="205"/>
      <c r="K10" s="186"/>
      <c r="L10" s="186"/>
      <c r="M10" s="186"/>
      <c r="N10" s="186"/>
      <c r="O10" s="186"/>
      <c r="P10" s="187"/>
      <c r="Q10" s="187"/>
    </row>
    <row r="11" spans="1:17" s="154" customFormat="1" ht="17.25" thickBot="1" x14ac:dyDescent="0.3">
      <c r="A11" s="55"/>
      <c r="B11" s="60"/>
      <c r="D11" s="326" t="s">
        <v>42</v>
      </c>
      <c r="E11" s="60"/>
      <c r="F11" s="60"/>
      <c r="G11" s="59"/>
      <c r="H11" s="61" t="s">
        <v>18</v>
      </c>
      <c r="I11" s="61"/>
      <c r="K11" s="186"/>
      <c r="L11" s="186"/>
      <c r="M11" s="186"/>
      <c r="N11" s="186"/>
      <c r="O11" s="186"/>
      <c r="P11" s="432"/>
      <c r="Q11" s="433"/>
    </row>
    <row r="12" spans="1:17" s="55" customFormat="1" ht="15.75" x14ac:dyDescent="0.25">
      <c r="A12" s="305" t="s">
        <v>28</v>
      </c>
      <c r="B12" s="306"/>
      <c r="C12" s="327" t="s">
        <v>52</v>
      </c>
      <c r="D12" s="320">
        <f>365-104-14</f>
        <v>247</v>
      </c>
      <c r="E12" s="307" t="s">
        <v>53</v>
      </c>
      <c r="F12" s="308"/>
      <c r="G12" s="309"/>
      <c r="H12" s="310" t="s">
        <v>38</v>
      </c>
      <c r="I12" s="310"/>
      <c r="J12" s="206"/>
      <c r="K12" s="188"/>
      <c r="L12" s="188"/>
      <c r="M12" s="188"/>
      <c r="N12" s="188"/>
      <c r="O12" s="188"/>
      <c r="P12" s="434"/>
      <c r="Q12" s="434"/>
    </row>
    <row r="13" spans="1:17" s="55" customFormat="1" x14ac:dyDescent="0.2">
      <c r="A13" s="311" t="s">
        <v>62</v>
      </c>
      <c r="B13" s="58"/>
      <c r="C13" s="369" t="s">
        <v>65</v>
      </c>
      <c r="D13" s="321">
        <v>104</v>
      </c>
      <c r="E13" s="312" t="s">
        <v>13</v>
      </c>
      <c r="F13" s="58"/>
      <c r="G13" s="313"/>
      <c r="H13" s="314" t="s">
        <v>39</v>
      </c>
      <c r="I13" s="66"/>
      <c r="J13" s="206"/>
      <c r="K13" s="188"/>
      <c r="L13" s="188"/>
      <c r="M13" s="188"/>
      <c r="N13" s="188"/>
      <c r="O13" s="188"/>
      <c r="P13" s="633"/>
      <c r="Q13" s="633"/>
    </row>
    <row r="14" spans="1:17" s="55" customFormat="1" ht="33.75" thickBot="1" x14ac:dyDescent="0.3">
      <c r="A14" s="423" t="s">
        <v>40</v>
      </c>
      <c r="B14" s="424"/>
      <c r="C14" s="424" t="s">
        <v>66</v>
      </c>
      <c r="D14" s="322">
        <v>14</v>
      </c>
      <c r="E14" s="425" t="s">
        <v>63</v>
      </c>
      <c r="F14" s="426" t="s">
        <v>64</v>
      </c>
      <c r="G14" s="427"/>
      <c r="H14" s="428">
        <f>G7</f>
        <v>1677</v>
      </c>
      <c r="I14" s="299" t="s">
        <v>41</v>
      </c>
      <c r="J14" s="206"/>
      <c r="K14" s="188"/>
      <c r="L14" s="419" t="s">
        <v>80</v>
      </c>
      <c r="M14" s="420">
        <v>50</v>
      </c>
      <c r="N14" s="419" t="s">
        <v>80</v>
      </c>
      <c r="O14" s="420">
        <v>50</v>
      </c>
      <c r="P14" s="435"/>
      <c r="Q14" s="435"/>
    </row>
    <row r="15" spans="1:17" s="192" customFormat="1" ht="24.75" thickBot="1" x14ac:dyDescent="0.25">
      <c r="A15" s="235"/>
      <c r="B15" s="235"/>
      <c r="E15" s="235"/>
      <c r="F15" s="235"/>
      <c r="G15" s="235"/>
      <c r="H15" s="235"/>
      <c r="I15" s="235"/>
      <c r="J15" s="206"/>
      <c r="K15" s="188"/>
      <c r="L15" s="55"/>
      <c r="M15" s="55"/>
      <c r="N15" s="55"/>
      <c r="O15" s="55"/>
      <c r="P15" s="429" t="s">
        <v>87</v>
      </c>
      <c r="Q15" s="436">
        <f>E54</f>
        <v>365</v>
      </c>
    </row>
    <row r="16" spans="1:17" s="154" customFormat="1" ht="17.25" thickTop="1" thickBot="1" x14ac:dyDescent="0.3">
      <c r="B16" s="315"/>
      <c r="E16"/>
      <c r="F16" s="316" t="s">
        <v>15</v>
      </c>
      <c r="G16" s="237"/>
      <c r="H16" s="317">
        <v>0.32500000000000001</v>
      </c>
      <c r="J16" s="207"/>
      <c r="K16" s="188"/>
      <c r="L16" s="634" t="s">
        <v>81</v>
      </c>
      <c r="M16" s="634"/>
      <c r="N16" s="634" t="s">
        <v>82</v>
      </c>
      <c r="O16" s="634"/>
      <c r="P16" s="430"/>
      <c r="Q16" s="430"/>
    </row>
    <row r="17" spans="1:19" s="192" customFormat="1" ht="34.35" customHeight="1" thickTop="1" thickBot="1" x14ac:dyDescent="0.3">
      <c r="A17" s="189"/>
      <c r="B17" s="360"/>
      <c r="C17" s="360"/>
      <c r="D17" s="360"/>
      <c r="E17" s="189"/>
      <c r="F17" s="190"/>
      <c r="G17" s="190"/>
      <c r="H17" s="190"/>
      <c r="I17" s="191"/>
      <c r="J17" s="191"/>
      <c r="K17" s="188"/>
      <c r="L17" s="635" t="s">
        <v>83</v>
      </c>
      <c r="M17" s="636"/>
      <c r="N17" s="635" t="s">
        <v>84</v>
      </c>
      <c r="O17" s="636"/>
      <c r="P17" s="637" t="s">
        <v>104</v>
      </c>
      <c r="Q17" s="638"/>
    </row>
    <row r="18" spans="1:19" s="189" customFormat="1" ht="39.75" thickTop="1" thickBot="1" x14ac:dyDescent="0.25">
      <c r="A18" s="193"/>
      <c r="B18" s="194" t="s">
        <v>0</v>
      </c>
      <c r="C18" s="195" t="s">
        <v>69</v>
      </c>
      <c r="D18" s="196" t="s">
        <v>54</v>
      </c>
      <c r="E18" s="197" t="s">
        <v>51</v>
      </c>
      <c r="F18" s="198" t="s">
        <v>1</v>
      </c>
      <c r="G18" s="198" t="s">
        <v>19</v>
      </c>
      <c r="H18" s="199" t="s">
        <v>2</v>
      </c>
      <c r="I18" s="200" t="s">
        <v>91</v>
      </c>
      <c r="J18" s="208"/>
      <c r="K18" s="201" t="s">
        <v>48</v>
      </c>
      <c r="L18" s="421" t="s">
        <v>85</v>
      </c>
      <c r="M18" s="422" t="s">
        <v>86</v>
      </c>
      <c r="N18" s="421" t="s">
        <v>85</v>
      </c>
      <c r="O18" s="422" t="s">
        <v>86</v>
      </c>
      <c r="P18" s="202" t="s">
        <v>49</v>
      </c>
      <c r="Q18" s="203" t="s">
        <v>50</v>
      </c>
      <c r="R18" s="192"/>
    </row>
    <row r="19" spans="1:19" ht="13.5" thickTop="1" x14ac:dyDescent="0.2">
      <c r="A19" s="1"/>
      <c r="B19" s="30"/>
      <c r="C19" s="169"/>
      <c r="D19" s="155"/>
      <c r="E19" s="2"/>
      <c r="F19" s="34"/>
      <c r="G19" s="34"/>
      <c r="H19" s="91"/>
      <c r="I19" s="3"/>
      <c r="J19" s="209"/>
      <c r="K19" s="109"/>
      <c r="L19" s="109"/>
      <c r="M19" s="109"/>
      <c r="N19" s="109"/>
      <c r="O19" s="109"/>
      <c r="P19" s="75"/>
      <c r="Q19" s="76"/>
      <c r="S19"/>
    </row>
    <row r="20" spans="1:19" s="250" customFormat="1" x14ac:dyDescent="0.2">
      <c r="A20" s="279" t="s">
        <v>44</v>
      </c>
      <c r="B20" s="238"/>
      <c r="C20" s="239"/>
      <c r="D20" s="240"/>
      <c r="E20" s="280"/>
      <c r="F20" s="281"/>
      <c r="G20" s="281"/>
      <c r="H20" s="282"/>
      <c r="I20" s="244"/>
      <c r="J20" s="245"/>
      <c r="K20" s="246" t="e">
        <f>SUM(I21:I52)</f>
        <v>#REF!</v>
      </c>
      <c r="L20" s="246"/>
      <c r="M20" s="246"/>
      <c r="N20" s="246"/>
      <c r="O20" s="246"/>
      <c r="P20" s="247"/>
      <c r="Q20" s="329"/>
      <c r="R20" s="249"/>
    </row>
    <row r="21" spans="1:19" s="235" customFormat="1" x14ac:dyDescent="0.2">
      <c r="A21" s="318" t="s">
        <v>72</v>
      </c>
      <c r="B21" s="265"/>
      <c r="C21" s="370"/>
      <c r="D21" s="271"/>
      <c r="E21" s="323"/>
      <c r="F21" s="272"/>
      <c r="G21" s="273"/>
      <c r="H21" s="274"/>
      <c r="I21" s="266"/>
      <c r="J21" s="267"/>
      <c r="K21" s="268"/>
      <c r="L21" s="268"/>
      <c r="M21" s="268"/>
      <c r="N21" s="268"/>
      <c r="O21" s="268"/>
      <c r="P21" s="269"/>
      <c r="Q21" s="270"/>
      <c r="R21" s="192"/>
    </row>
    <row r="22" spans="1:19" s="192" customFormat="1" x14ac:dyDescent="0.2">
      <c r="A22" s="387" t="s">
        <v>72</v>
      </c>
      <c r="B22" s="277"/>
      <c r="C22" s="370">
        <f>H14/222</f>
        <v>7.5540540540540544</v>
      </c>
      <c r="D22" s="271">
        <v>222</v>
      </c>
      <c r="E22" s="323">
        <f>C22*D22</f>
        <v>1677</v>
      </c>
      <c r="F22" s="391">
        <f t="shared" ref="F22:F23" si="0">E22/$G$7</f>
        <v>1</v>
      </c>
      <c r="G22" s="273" t="e">
        <f>#REF!+14*#REF!</f>
        <v>#REF!</v>
      </c>
      <c r="H22" s="392" t="e">
        <f t="shared" ref="H22:H23" si="1">G22*(1+$H$16)</f>
        <v>#REF!</v>
      </c>
      <c r="I22" s="258" t="e">
        <f t="shared" ref="I22:I23" si="2">F22*H22</f>
        <v>#REF!</v>
      </c>
      <c r="J22" s="278"/>
      <c r="K22" s="260"/>
      <c r="L22" s="260" t="e">
        <f>I22</f>
        <v>#REF!</v>
      </c>
      <c r="M22" s="260"/>
      <c r="N22" s="260"/>
      <c r="O22" s="260"/>
      <c r="P22" s="328"/>
      <c r="Q22" s="388"/>
    </row>
    <row r="23" spans="1:19" s="192" customFormat="1" x14ac:dyDescent="0.2">
      <c r="A23" s="387" t="s">
        <v>73</v>
      </c>
      <c r="B23" s="277"/>
      <c r="C23" s="370">
        <v>3</v>
      </c>
      <c r="D23" s="271">
        <v>222</v>
      </c>
      <c r="E23" s="390">
        <f t="shared" ref="E23" si="3">C23*D23</f>
        <v>666</v>
      </c>
      <c r="F23" s="391">
        <f t="shared" si="0"/>
        <v>0.39713774597495527</v>
      </c>
      <c r="G23" s="273" t="e">
        <f>#REF!+14*#REF!</f>
        <v>#REF!</v>
      </c>
      <c r="H23" s="392" t="e">
        <f t="shared" si="1"/>
        <v>#REF!</v>
      </c>
      <c r="I23" s="258" t="e">
        <f t="shared" si="2"/>
        <v>#REF!</v>
      </c>
      <c r="J23" s="278"/>
      <c r="K23" s="260"/>
      <c r="L23" s="260" t="e">
        <f t="shared" ref="L23:L51" si="4">I23</f>
        <v>#REF!</v>
      </c>
      <c r="M23" s="260"/>
      <c r="N23" s="260"/>
      <c r="O23" s="260"/>
      <c r="P23" s="328"/>
      <c r="Q23" s="388"/>
    </row>
    <row r="24" spans="1:19" s="235" customFormat="1" x14ac:dyDescent="0.2">
      <c r="A24" s="318" t="s">
        <v>67</v>
      </c>
      <c r="B24" s="265"/>
      <c r="C24" s="371"/>
      <c r="D24" s="271"/>
      <c r="E24" s="323"/>
      <c r="F24" s="272"/>
      <c r="G24" s="273"/>
      <c r="H24" s="274"/>
      <c r="I24" s="266"/>
      <c r="J24" s="267"/>
      <c r="K24" s="268"/>
      <c r="L24" s="260"/>
      <c r="M24" s="268"/>
      <c r="N24" s="268"/>
      <c r="O24" s="268"/>
      <c r="P24" s="269"/>
      <c r="Q24" s="270"/>
      <c r="R24" s="192"/>
    </row>
    <row r="25" spans="1:19" s="192" customFormat="1" x14ac:dyDescent="0.2">
      <c r="A25" s="387" t="s">
        <v>68</v>
      </c>
      <c r="B25" s="277"/>
      <c r="C25" s="371">
        <v>4</v>
      </c>
      <c r="D25" s="271">
        <v>222</v>
      </c>
      <c r="E25" s="323">
        <f>C25*D25</f>
        <v>888</v>
      </c>
      <c r="F25" s="272">
        <f>E25/$G$7</f>
        <v>0.52951699463327373</v>
      </c>
      <c r="G25" s="273" t="e">
        <f>#REF!</f>
        <v>#REF!</v>
      </c>
      <c r="H25" s="274" t="e">
        <f>G25*(1+$H$16)</f>
        <v>#REF!</v>
      </c>
      <c r="I25" s="266" t="e">
        <f t="shared" ref="I25:I29" si="5">F25*H25</f>
        <v>#REF!</v>
      </c>
      <c r="J25" s="278"/>
      <c r="K25" s="260"/>
      <c r="L25" s="260" t="e">
        <f t="shared" si="4"/>
        <v>#REF!</v>
      </c>
      <c r="M25" s="260"/>
      <c r="N25" s="260"/>
      <c r="O25" s="260"/>
      <c r="P25" s="328"/>
      <c r="Q25" s="388"/>
    </row>
    <row r="26" spans="1:19" s="192" customFormat="1" x14ac:dyDescent="0.2">
      <c r="A26" s="387" t="s">
        <v>99</v>
      </c>
      <c r="B26" s="277"/>
      <c r="C26" s="371">
        <f>(7*3+7.5*2+1.7703)/5</f>
        <v>7.5540599999999998</v>
      </c>
      <c r="D26" s="271">
        <v>222</v>
      </c>
      <c r="E26" s="323">
        <f t="shared" ref="E26:E28" si="6">C26*D26</f>
        <v>1677.0013199999999</v>
      </c>
      <c r="F26" s="272">
        <f t="shared" ref="F26:F42" si="7">E26/$G$7</f>
        <v>1.0000007871198568</v>
      </c>
      <c r="G26" s="273" t="e">
        <f>#REF!</f>
        <v>#REF!</v>
      </c>
      <c r="H26" s="274" t="e">
        <f t="shared" ref="H26:H29" si="8">G26*(1+$H$16)</f>
        <v>#REF!</v>
      </c>
      <c r="I26" s="266" t="e">
        <f t="shared" si="5"/>
        <v>#REF!</v>
      </c>
      <c r="J26" s="278"/>
      <c r="K26" s="260"/>
      <c r="L26" s="260" t="e">
        <f t="shared" si="4"/>
        <v>#REF!</v>
      </c>
      <c r="M26" s="260"/>
      <c r="N26" s="260"/>
      <c r="O26" s="260"/>
      <c r="P26" s="328"/>
      <c r="Q26" s="388"/>
    </row>
    <row r="27" spans="1:19" s="192" customFormat="1" x14ac:dyDescent="0.2">
      <c r="A27" s="387" t="s">
        <v>100</v>
      </c>
      <c r="B27" s="277"/>
      <c r="C27" s="371">
        <f>(7*3+7.5*2+1.7703)/5</f>
        <v>7.5540599999999998</v>
      </c>
      <c r="D27" s="271">
        <v>222</v>
      </c>
      <c r="E27" s="323">
        <f t="shared" si="6"/>
        <v>1677.0013199999999</v>
      </c>
      <c r="F27" s="272">
        <f t="shared" si="7"/>
        <v>1.0000007871198568</v>
      </c>
      <c r="G27" s="273" t="e">
        <f>#REF!</f>
        <v>#REF!</v>
      </c>
      <c r="H27" s="274" t="e">
        <f t="shared" si="8"/>
        <v>#REF!</v>
      </c>
      <c r="I27" s="266" t="e">
        <f t="shared" si="5"/>
        <v>#REF!</v>
      </c>
      <c r="J27" s="278"/>
      <c r="K27" s="260"/>
      <c r="L27" s="260" t="e">
        <f t="shared" si="4"/>
        <v>#REF!</v>
      </c>
      <c r="M27" s="260"/>
      <c r="N27" s="260"/>
      <c r="O27" s="260"/>
      <c r="P27" s="328"/>
      <c r="Q27" s="388"/>
    </row>
    <row r="28" spans="1:19" s="192" customFormat="1" x14ac:dyDescent="0.2">
      <c r="A28" s="387" t="s">
        <v>75</v>
      </c>
      <c r="B28" s="277"/>
      <c r="C28" s="370">
        <f>(3*247+12*4)/247</f>
        <v>3.1943319838056681</v>
      </c>
      <c r="D28" s="271">
        <v>247</v>
      </c>
      <c r="E28" s="323">
        <f t="shared" si="6"/>
        <v>789</v>
      </c>
      <c r="F28" s="272">
        <f t="shared" ref="F28" si="9">E28/1677</f>
        <v>0.47048300536672627</v>
      </c>
      <c r="G28" s="273" t="e">
        <f>#REF!</f>
        <v>#REF!</v>
      </c>
      <c r="H28" s="274" t="e">
        <f t="shared" si="8"/>
        <v>#REF!</v>
      </c>
      <c r="I28" s="266" t="e">
        <f t="shared" si="5"/>
        <v>#REF!</v>
      </c>
      <c r="J28" s="278"/>
      <c r="K28" s="260"/>
      <c r="L28" s="260" t="e">
        <f t="shared" si="4"/>
        <v>#REF!</v>
      </c>
      <c r="M28" s="260"/>
      <c r="N28" s="260"/>
      <c r="O28" s="260"/>
      <c r="P28" s="328"/>
      <c r="Q28" s="388"/>
    </row>
    <row r="29" spans="1:19" s="192" customFormat="1" ht="25.5" x14ac:dyDescent="0.2">
      <c r="A29" s="387" t="s">
        <v>76</v>
      </c>
      <c r="B29" s="277"/>
      <c r="C29" s="371">
        <v>4.25</v>
      </c>
      <c r="D29" s="271">
        <v>247</v>
      </c>
      <c r="E29" s="323">
        <f>C29*D29</f>
        <v>1049.75</v>
      </c>
      <c r="F29" s="272">
        <f t="shared" ref="F29:F30" si="10">E29/$G$7</f>
        <v>0.62596899224806202</v>
      </c>
      <c r="G29" s="273" t="e">
        <f>#REF!</f>
        <v>#REF!</v>
      </c>
      <c r="H29" s="274" t="e">
        <f t="shared" si="8"/>
        <v>#REF!</v>
      </c>
      <c r="I29" s="266" t="e">
        <f t="shared" si="5"/>
        <v>#REF!</v>
      </c>
      <c r="J29" s="278"/>
      <c r="K29" s="260"/>
      <c r="L29" s="260" t="e">
        <f t="shared" si="4"/>
        <v>#REF!</v>
      </c>
      <c r="M29" s="260"/>
      <c r="N29" s="260"/>
      <c r="O29" s="260"/>
      <c r="P29" s="328"/>
      <c r="Q29" s="388"/>
    </row>
    <row r="30" spans="1:19" s="235" customFormat="1" ht="38.25" x14ac:dyDescent="0.2">
      <c r="A30" s="318" t="s">
        <v>111</v>
      </c>
      <c r="B30" s="265"/>
      <c r="C30" s="384"/>
      <c r="D30" s="276"/>
      <c r="E30" s="492">
        <f>SUM(E31:E37)</f>
        <v>28106</v>
      </c>
      <c r="F30" s="458">
        <f t="shared" si="10"/>
        <v>16.759689922480622</v>
      </c>
      <c r="G30" s="273"/>
      <c r="H30" s="274"/>
      <c r="I30" s="266"/>
      <c r="J30" s="267"/>
      <c r="K30" s="268"/>
      <c r="L30" s="260"/>
      <c r="M30" s="268"/>
      <c r="N30" s="268"/>
      <c r="O30" s="268"/>
      <c r="P30" s="269"/>
      <c r="Q30" s="270"/>
      <c r="R30" s="192"/>
    </row>
    <row r="31" spans="1:19" s="192" customFormat="1" x14ac:dyDescent="0.2">
      <c r="A31" s="275" t="s">
        <v>70</v>
      </c>
      <c r="B31" s="277"/>
      <c r="C31" s="386">
        <f>7*3+7*2+5.5*1</f>
        <v>40.5</v>
      </c>
      <c r="D31" s="271">
        <f>D12</f>
        <v>247</v>
      </c>
      <c r="E31" s="323">
        <f>C31*D31</f>
        <v>10003.5</v>
      </c>
      <c r="F31" s="272">
        <f t="shared" si="7"/>
        <v>5.9651162790697674</v>
      </c>
      <c r="G31" s="273" t="e">
        <f>#REF!</f>
        <v>#REF!</v>
      </c>
      <c r="H31" s="274" t="e">
        <f>G31*(1+$H$16)</f>
        <v>#REF!</v>
      </c>
      <c r="I31" s="266" t="e">
        <f t="shared" ref="I31:I37" si="11">F31*H31</f>
        <v>#REF!</v>
      </c>
      <c r="J31" s="278"/>
      <c r="K31" s="268"/>
      <c r="L31" s="260" t="e">
        <f t="shared" si="4"/>
        <v>#REF!</v>
      </c>
      <c r="M31" s="268"/>
      <c r="N31" s="268"/>
      <c r="O31" s="268"/>
      <c r="P31" s="269"/>
      <c r="Q31" s="270"/>
    </row>
    <row r="32" spans="1:19" s="192" customFormat="1" x14ac:dyDescent="0.2">
      <c r="A32" s="275" t="s">
        <v>71</v>
      </c>
      <c r="B32" s="277"/>
      <c r="C32" s="384">
        <f>11*3</f>
        <v>33</v>
      </c>
      <c r="D32" s="271">
        <f>D12+D13</f>
        <v>351</v>
      </c>
      <c r="E32" s="323">
        <f t="shared" ref="E32:E35" si="12">C32*D32</f>
        <v>11583</v>
      </c>
      <c r="F32" s="272">
        <f t="shared" si="7"/>
        <v>6.9069767441860463</v>
      </c>
      <c r="G32" s="273" t="e">
        <f>#REF!</f>
        <v>#REF!</v>
      </c>
      <c r="H32" s="274" t="e">
        <f t="shared" ref="H32:H37" si="13">G32*(1+$H$16)</f>
        <v>#REF!</v>
      </c>
      <c r="I32" s="266" t="e">
        <f t="shared" si="11"/>
        <v>#REF!</v>
      </c>
      <c r="J32" s="278"/>
      <c r="K32" s="268"/>
      <c r="L32" s="260" t="e">
        <f t="shared" si="4"/>
        <v>#REF!</v>
      </c>
      <c r="M32" s="268"/>
      <c r="N32" s="268"/>
      <c r="O32" s="268"/>
      <c r="P32" s="269"/>
      <c r="Q32" s="270"/>
    </row>
    <row r="33" spans="1:18" s="192" customFormat="1" x14ac:dyDescent="0.2">
      <c r="A33" s="275" t="s">
        <v>77</v>
      </c>
      <c r="B33" s="277"/>
      <c r="C33" s="384">
        <f>11*3</f>
        <v>33</v>
      </c>
      <c r="D33" s="271">
        <f>D14</f>
        <v>14</v>
      </c>
      <c r="E33" s="323">
        <f t="shared" si="12"/>
        <v>462</v>
      </c>
      <c r="F33" s="272">
        <f t="shared" si="7"/>
        <v>0.27549194991055453</v>
      </c>
      <c r="G33" s="273" t="e">
        <f>#REF!</f>
        <v>#REF!</v>
      </c>
      <c r="H33" s="274" t="e">
        <f t="shared" si="13"/>
        <v>#REF!</v>
      </c>
      <c r="I33" s="266" t="e">
        <f t="shared" si="11"/>
        <v>#REF!</v>
      </c>
      <c r="J33" s="278"/>
      <c r="K33" s="268"/>
      <c r="L33" s="260" t="e">
        <f t="shared" si="4"/>
        <v>#REF!</v>
      </c>
      <c r="M33" s="268"/>
      <c r="N33" s="268"/>
      <c r="O33" s="268"/>
      <c r="P33" s="269"/>
      <c r="Q33" s="270"/>
    </row>
    <row r="34" spans="1:18" s="192" customFormat="1" x14ac:dyDescent="0.2">
      <c r="A34" s="275" t="s">
        <v>115</v>
      </c>
      <c r="B34" s="277"/>
      <c r="C34" s="384">
        <f>C33/2</f>
        <v>16.5</v>
      </c>
      <c r="D34" s="271">
        <v>14</v>
      </c>
      <c r="E34" s="323">
        <f t="shared" si="12"/>
        <v>231</v>
      </c>
      <c r="F34" s="272">
        <f t="shared" si="7"/>
        <v>0.13774597495527727</v>
      </c>
      <c r="G34" s="273" t="e">
        <f>#REF!</f>
        <v>#REF!</v>
      </c>
      <c r="H34" s="274" t="e">
        <f t="shared" si="13"/>
        <v>#REF!</v>
      </c>
      <c r="I34" s="266" t="e">
        <f t="shared" si="11"/>
        <v>#REF!</v>
      </c>
      <c r="J34" s="278"/>
      <c r="K34" s="268"/>
      <c r="L34" s="260" t="e">
        <f t="shared" si="4"/>
        <v>#REF!</v>
      </c>
      <c r="M34" s="268"/>
      <c r="N34" s="268"/>
      <c r="O34" s="268"/>
      <c r="P34" s="269"/>
      <c r="Q34" s="270"/>
    </row>
    <row r="35" spans="1:18" s="192" customFormat="1" x14ac:dyDescent="0.2">
      <c r="A35" s="275" t="s">
        <v>60</v>
      </c>
      <c r="B35" s="277"/>
      <c r="C35" s="384">
        <f>12+12+12+7</f>
        <v>43</v>
      </c>
      <c r="D35" s="271">
        <f>D13</f>
        <v>104</v>
      </c>
      <c r="E35" s="323">
        <f t="shared" si="12"/>
        <v>4472</v>
      </c>
      <c r="F35" s="272">
        <f t="shared" si="7"/>
        <v>2.6666666666666665</v>
      </c>
      <c r="G35" s="273" t="e">
        <f>#REF!</f>
        <v>#REF!</v>
      </c>
      <c r="H35" s="274" t="e">
        <f t="shared" si="13"/>
        <v>#REF!</v>
      </c>
      <c r="I35" s="266" t="e">
        <f t="shared" si="11"/>
        <v>#REF!</v>
      </c>
      <c r="J35" s="278"/>
      <c r="K35" s="268"/>
      <c r="L35" s="260" t="e">
        <f t="shared" si="4"/>
        <v>#REF!</v>
      </c>
      <c r="M35" s="268"/>
      <c r="N35" s="268"/>
      <c r="O35" s="268"/>
      <c r="P35" s="269"/>
      <c r="Q35" s="270"/>
    </row>
    <row r="36" spans="1:18" s="192" customFormat="1" x14ac:dyDescent="0.2">
      <c r="A36" s="275" t="s">
        <v>78</v>
      </c>
      <c r="B36" s="277"/>
      <c r="C36" s="384">
        <f>12+12+12+7</f>
        <v>43</v>
      </c>
      <c r="D36" s="271">
        <f>D14</f>
        <v>14</v>
      </c>
      <c r="E36" s="323">
        <f>C36*D36*1.5</f>
        <v>903</v>
      </c>
      <c r="F36" s="272">
        <f t="shared" si="7"/>
        <v>0.53846153846153844</v>
      </c>
      <c r="G36" s="273" t="e">
        <f>#REF!</f>
        <v>#REF!</v>
      </c>
      <c r="H36" s="274" t="e">
        <f t="shared" si="13"/>
        <v>#REF!</v>
      </c>
      <c r="I36" s="266" t="e">
        <f t="shared" si="11"/>
        <v>#REF!</v>
      </c>
      <c r="J36" s="278"/>
      <c r="K36" s="268"/>
      <c r="L36" s="260" t="e">
        <f t="shared" si="4"/>
        <v>#REF!</v>
      </c>
      <c r="M36" s="268"/>
      <c r="N36" s="268"/>
      <c r="O36" s="268"/>
      <c r="P36" s="269"/>
      <c r="Q36" s="270"/>
      <c r="R36" s="408" t="e">
        <f>H35/H14</f>
        <v>#REF!</v>
      </c>
    </row>
    <row r="37" spans="1:18" s="192" customFormat="1" x14ac:dyDescent="0.2">
      <c r="A37" s="275" t="s">
        <v>116</v>
      </c>
      <c r="B37" s="277"/>
      <c r="C37" s="384">
        <f>C36/2</f>
        <v>21.5</v>
      </c>
      <c r="D37" s="271">
        <f>D14</f>
        <v>14</v>
      </c>
      <c r="E37" s="323">
        <f>C37*D37*1.5</f>
        <v>451.5</v>
      </c>
      <c r="F37" s="272">
        <f t="shared" si="7"/>
        <v>0.26923076923076922</v>
      </c>
      <c r="G37" s="273" t="e">
        <f>#REF!</f>
        <v>#REF!</v>
      </c>
      <c r="H37" s="274" t="e">
        <f t="shared" si="13"/>
        <v>#REF!</v>
      </c>
      <c r="I37" s="266" t="e">
        <f t="shared" si="11"/>
        <v>#REF!</v>
      </c>
      <c r="J37" s="278"/>
      <c r="K37" s="268"/>
      <c r="L37" s="260" t="e">
        <f t="shared" si="4"/>
        <v>#REF!</v>
      </c>
      <c r="M37" s="268"/>
      <c r="N37" s="268"/>
      <c r="O37" s="268"/>
      <c r="P37" s="269"/>
      <c r="Q37" s="270"/>
    </row>
    <row r="38" spans="1:18" s="235" customFormat="1" ht="38.25" x14ac:dyDescent="0.2">
      <c r="A38" s="318" t="s">
        <v>110</v>
      </c>
      <c r="B38" s="265"/>
      <c r="C38" s="384"/>
      <c r="D38" s="276"/>
      <c r="E38" s="492">
        <f>SUM(E39:E42)</f>
        <v>5126</v>
      </c>
      <c r="F38" s="458">
        <f t="shared" si="7"/>
        <v>3.0566487775790101</v>
      </c>
      <c r="G38" s="273"/>
      <c r="H38" s="274"/>
      <c r="I38" s="266"/>
      <c r="J38" s="267"/>
      <c r="K38" s="268"/>
      <c r="L38" s="260"/>
      <c r="M38" s="268"/>
      <c r="N38" s="268"/>
      <c r="O38" s="268"/>
      <c r="P38" s="269"/>
      <c r="Q38" s="270"/>
      <c r="R38" s="192"/>
    </row>
    <row r="39" spans="1:18" s="235" customFormat="1" x14ac:dyDescent="0.2">
      <c r="A39" s="275" t="s">
        <v>59</v>
      </c>
      <c r="B39" s="265"/>
      <c r="C39" s="384">
        <v>14</v>
      </c>
      <c r="D39" s="276">
        <f>D12</f>
        <v>247</v>
      </c>
      <c r="E39" s="323">
        <f>C39*D39</f>
        <v>3458</v>
      </c>
      <c r="F39" s="272">
        <f t="shared" si="7"/>
        <v>2.0620155038759691</v>
      </c>
      <c r="G39" s="273" t="e">
        <f>#REF!</f>
        <v>#REF!</v>
      </c>
      <c r="H39" s="274" t="e">
        <f>G39*(1+$H$16)</f>
        <v>#REF!</v>
      </c>
      <c r="I39" s="266" t="e">
        <f>F39*H39</f>
        <v>#REF!</v>
      </c>
      <c r="J39" s="267"/>
      <c r="K39" s="268"/>
      <c r="L39" s="260" t="e">
        <f t="shared" si="4"/>
        <v>#REF!</v>
      </c>
      <c r="M39" s="268"/>
      <c r="N39" s="268"/>
      <c r="O39" s="268"/>
      <c r="P39" s="269"/>
      <c r="Q39" s="270"/>
      <c r="R39" s="192"/>
    </row>
    <row r="40" spans="1:18" s="235" customFormat="1" x14ac:dyDescent="0.2">
      <c r="A40" s="275" t="s">
        <v>60</v>
      </c>
      <c r="B40" s="265"/>
      <c r="C40" s="384">
        <v>12</v>
      </c>
      <c r="D40" s="276">
        <f t="shared" ref="D40" si="14">D13</f>
        <v>104</v>
      </c>
      <c r="E40" s="323">
        <f>C40*D40</f>
        <v>1248</v>
      </c>
      <c r="F40" s="272">
        <f t="shared" si="7"/>
        <v>0.7441860465116279</v>
      </c>
      <c r="G40" s="273" t="e">
        <f>#REF!</f>
        <v>#REF!</v>
      </c>
      <c r="H40" s="274" t="e">
        <f>G40*(1+$H$16)</f>
        <v>#REF!</v>
      </c>
      <c r="I40" s="266" t="e">
        <f>F40*H40</f>
        <v>#REF!</v>
      </c>
      <c r="J40" s="267"/>
      <c r="K40" s="268"/>
      <c r="L40" s="260" t="e">
        <f t="shared" si="4"/>
        <v>#REF!</v>
      </c>
      <c r="M40" s="268"/>
      <c r="N40" s="268"/>
      <c r="O40" s="268"/>
      <c r="P40" s="269"/>
      <c r="Q40" s="270"/>
      <c r="R40" s="192"/>
    </row>
    <row r="41" spans="1:18" s="235" customFormat="1" x14ac:dyDescent="0.2">
      <c r="A41" s="275" t="s">
        <v>78</v>
      </c>
      <c r="B41" s="265"/>
      <c r="C41" s="384">
        <v>12</v>
      </c>
      <c r="D41" s="276">
        <f>D14</f>
        <v>14</v>
      </c>
      <c r="E41" s="323">
        <f>C41*D41</f>
        <v>168</v>
      </c>
      <c r="F41" s="272">
        <f t="shared" si="7"/>
        <v>0.1001788908765653</v>
      </c>
      <c r="G41" s="273" t="e">
        <f>#REF!</f>
        <v>#REF!</v>
      </c>
      <c r="H41" s="274" t="e">
        <f>G41*(1+$H$16)</f>
        <v>#REF!</v>
      </c>
      <c r="I41" s="266" t="e">
        <f>F41*H41</f>
        <v>#REF!</v>
      </c>
      <c r="J41" s="267"/>
      <c r="K41" s="268"/>
      <c r="L41" s="260" t="e">
        <f t="shared" si="4"/>
        <v>#REF!</v>
      </c>
      <c r="M41" s="268"/>
      <c r="N41" s="268"/>
      <c r="O41" s="268"/>
      <c r="P41" s="269"/>
      <c r="Q41" s="270"/>
      <c r="R41" s="192"/>
    </row>
    <row r="42" spans="1:18" s="235" customFormat="1" x14ac:dyDescent="0.2">
      <c r="A42" s="275" t="s">
        <v>116</v>
      </c>
      <c r="B42" s="265"/>
      <c r="C42" s="384">
        <v>12</v>
      </c>
      <c r="D42" s="276">
        <f>D14</f>
        <v>14</v>
      </c>
      <c r="E42" s="323">
        <f>C42*D42*1.5</f>
        <v>252</v>
      </c>
      <c r="F42" s="272">
        <f t="shared" si="7"/>
        <v>0.15026833631484796</v>
      </c>
      <c r="G42" s="273" t="e">
        <f>#REF!</f>
        <v>#REF!</v>
      </c>
      <c r="H42" s="274" t="e">
        <f>G42*(1+$H$16)</f>
        <v>#REF!</v>
      </c>
      <c r="I42" s="266" t="e">
        <f>F42*H42</f>
        <v>#REF!</v>
      </c>
      <c r="J42" s="267"/>
      <c r="K42" s="268"/>
      <c r="L42" s="260" t="e">
        <f t="shared" si="4"/>
        <v>#REF!</v>
      </c>
      <c r="M42" s="268"/>
      <c r="N42" s="268"/>
      <c r="O42" s="268"/>
      <c r="P42" s="269"/>
      <c r="Q42" s="270"/>
      <c r="R42" s="192"/>
    </row>
    <row r="43" spans="1:18" s="55" customFormat="1" ht="5.0999999999999996" customHeight="1" x14ac:dyDescent="0.2">
      <c r="A43" s="68"/>
      <c r="B43" s="131"/>
      <c r="C43" s="171"/>
      <c r="D43" s="157"/>
      <c r="E43" s="324"/>
      <c r="F43" s="35"/>
      <c r="G43" s="35"/>
      <c r="H43" s="69"/>
      <c r="I43" s="6"/>
      <c r="J43" s="210"/>
      <c r="K43" s="111"/>
      <c r="L43" s="260"/>
      <c r="M43" s="111"/>
      <c r="N43" s="111"/>
      <c r="O43" s="111"/>
      <c r="P43" s="78"/>
      <c r="Q43" s="140"/>
    </row>
    <row r="44" spans="1:18" s="405" customFormat="1" x14ac:dyDescent="0.2">
      <c r="A44" s="393" t="s">
        <v>74</v>
      </c>
      <c r="B44" s="394"/>
      <c r="C44" s="395"/>
      <c r="D44" s="396"/>
      <c r="E44" s="397"/>
      <c r="F44" s="398"/>
      <c r="G44" s="398"/>
      <c r="H44" s="399"/>
      <c r="I44" s="400">
        <v>73140.320000000007</v>
      </c>
      <c r="J44" s="401"/>
      <c r="K44" s="402"/>
      <c r="L44" s="402">
        <f>I44</f>
        <v>73140.320000000007</v>
      </c>
      <c r="M44" s="402"/>
      <c r="N44" s="402"/>
      <c r="O44" s="402"/>
      <c r="P44" s="403"/>
      <c r="Q44" s="404"/>
    </row>
    <row r="45" spans="1:18" s="89" customFormat="1" ht="4.5" customHeight="1" x14ac:dyDescent="0.2">
      <c r="A45" s="86"/>
      <c r="B45" s="132"/>
      <c r="C45" s="173"/>
      <c r="D45" s="159"/>
      <c r="E45" s="325"/>
      <c r="F45" s="87"/>
      <c r="G45" s="87"/>
      <c r="H45" s="92"/>
      <c r="I45" s="88"/>
      <c r="J45" s="211"/>
      <c r="K45" s="112"/>
      <c r="L45" s="112"/>
      <c r="M45" s="112"/>
      <c r="N45" s="112"/>
      <c r="O45" s="112"/>
      <c r="P45" s="90"/>
      <c r="Q45" s="141"/>
    </row>
    <row r="46" spans="1:18" s="481" customFormat="1" x14ac:dyDescent="0.2">
      <c r="A46" s="472" t="s">
        <v>113</v>
      </c>
      <c r="B46" s="469"/>
      <c r="C46" s="470"/>
      <c r="D46" s="471"/>
      <c r="E46" s="473"/>
      <c r="F46" s="474"/>
      <c r="G46" s="474"/>
      <c r="H46" s="475"/>
      <c r="I46" s="476">
        <v>80844.42</v>
      </c>
      <c r="J46" s="477"/>
      <c r="K46" s="478"/>
      <c r="L46" s="478">
        <f>I46</f>
        <v>80844.42</v>
      </c>
      <c r="M46" s="478"/>
      <c r="N46" s="478"/>
      <c r="O46" s="478"/>
      <c r="P46" s="479"/>
      <c r="Q46" s="480"/>
    </row>
    <row r="47" spans="1:18" s="89" customFormat="1" ht="4.5" customHeight="1" x14ac:dyDescent="0.2">
      <c r="A47" s="86"/>
      <c r="B47" s="132"/>
      <c r="C47" s="173"/>
      <c r="D47" s="159"/>
      <c r="E47" s="325"/>
      <c r="F47" s="87"/>
      <c r="G47" s="87"/>
      <c r="H47" s="92"/>
      <c r="I47" s="88"/>
      <c r="J47" s="211"/>
      <c r="K47" s="112"/>
      <c r="L47" s="112"/>
      <c r="M47" s="112"/>
      <c r="N47" s="112"/>
      <c r="O47" s="112"/>
      <c r="P47" s="90"/>
      <c r="Q47" s="141"/>
    </row>
    <row r="48" spans="1:18" s="89" customFormat="1" x14ac:dyDescent="0.2">
      <c r="A48" s="86" t="s">
        <v>58</v>
      </c>
      <c r="B48" s="361" t="e">
        <f>#REF!</f>
        <v>#REF!</v>
      </c>
      <c r="C48" s="173"/>
      <c r="D48" s="159"/>
      <c r="E48" s="324"/>
      <c r="F48" s="87"/>
      <c r="G48" s="87"/>
      <c r="H48" s="92"/>
      <c r="I48" s="88" t="e">
        <f>SUM($I$21:$I$46)*B48</f>
        <v>#REF!</v>
      </c>
      <c r="J48" s="211"/>
      <c r="K48" s="112"/>
      <c r="L48" s="260" t="e">
        <f t="shared" si="4"/>
        <v>#REF!</v>
      </c>
      <c r="M48" s="112"/>
      <c r="N48" s="112"/>
      <c r="O48" s="112"/>
      <c r="P48" s="328"/>
      <c r="Q48" s="141"/>
    </row>
    <row r="49" spans="1:19" s="89" customFormat="1" x14ac:dyDescent="0.2">
      <c r="A49" s="86" t="s">
        <v>17</v>
      </c>
      <c r="B49" s="361">
        <v>0.05</v>
      </c>
      <c r="C49" s="173"/>
      <c r="D49" s="159"/>
      <c r="E49" s="325"/>
      <c r="F49" s="87"/>
      <c r="G49" s="87"/>
      <c r="H49" s="92"/>
      <c r="I49" s="88" t="e">
        <f t="shared" ref="I49:I51" si="15">SUM($I$21:$I$46)*B49</f>
        <v>#REF!</v>
      </c>
      <c r="J49" s="211"/>
      <c r="K49" s="112"/>
      <c r="L49" s="260" t="e">
        <f t="shared" si="4"/>
        <v>#REF!</v>
      </c>
      <c r="M49" s="112"/>
      <c r="N49" s="112"/>
      <c r="O49" s="112"/>
      <c r="P49" s="328"/>
      <c r="Q49" s="141"/>
    </row>
    <row r="50" spans="1:19" s="89" customFormat="1" x14ac:dyDescent="0.2">
      <c r="A50" s="86" t="s">
        <v>46</v>
      </c>
      <c r="B50" s="361">
        <v>0.01</v>
      </c>
      <c r="C50" s="173"/>
      <c r="D50" s="159"/>
      <c r="E50" s="325"/>
      <c r="F50" s="87"/>
      <c r="G50" s="87"/>
      <c r="H50" s="92"/>
      <c r="I50" s="88" t="e">
        <f t="shared" si="15"/>
        <v>#REF!</v>
      </c>
      <c r="J50" s="211"/>
      <c r="K50" s="112"/>
      <c r="L50" s="260" t="e">
        <f t="shared" si="4"/>
        <v>#REF!</v>
      </c>
      <c r="M50" s="112"/>
      <c r="N50" s="112"/>
      <c r="O50" s="112"/>
      <c r="P50" s="328"/>
      <c r="Q50" s="141"/>
    </row>
    <row r="51" spans="1:19" s="89" customFormat="1" x14ac:dyDescent="0.2">
      <c r="A51" s="86" t="s">
        <v>3</v>
      </c>
      <c r="B51" s="361">
        <v>0.02</v>
      </c>
      <c r="C51" s="173"/>
      <c r="D51" s="159"/>
      <c r="E51" s="325"/>
      <c r="F51" s="87"/>
      <c r="G51" s="87"/>
      <c r="H51" s="92"/>
      <c r="I51" s="88" t="e">
        <f t="shared" si="15"/>
        <v>#REF!</v>
      </c>
      <c r="J51" s="211"/>
      <c r="K51" s="112"/>
      <c r="L51" s="260" t="e">
        <f t="shared" si="4"/>
        <v>#REF!</v>
      </c>
      <c r="M51" s="112"/>
      <c r="N51" s="112"/>
      <c r="O51" s="112"/>
      <c r="P51" s="328"/>
      <c r="Q51" s="141"/>
    </row>
    <row r="52" spans="1:19" s="89" customFormat="1" ht="4.5" customHeight="1" x14ac:dyDescent="0.2">
      <c r="A52" s="86"/>
      <c r="B52" s="132"/>
      <c r="C52" s="173"/>
      <c r="D52" s="159"/>
      <c r="E52" s="325"/>
      <c r="F52" s="87"/>
      <c r="G52" s="87"/>
      <c r="H52" s="92"/>
      <c r="I52" s="88"/>
      <c r="J52" s="211"/>
      <c r="K52" s="112"/>
      <c r="L52" s="112"/>
      <c r="M52" s="112"/>
      <c r="N52" s="112"/>
      <c r="O52" s="112"/>
      <c r="P52" s="90"/>
      <c r="Q52" s="141"/>
    </row>
    <row r="53" spans="1:19" s="250" customFormat="1" ht="38.25" x14ac:dyDescent="0.2">
      <c r="A53" s="362" t="s">
        <v>45</v>
      </c>
      <c r="B53" s="363"/>
      <c r="C53" s="364"/>
      <c r="D53" s="365"/>
      <c r="E53" s="366" t="s">
        <v>101</v>
      </c>
      <c r="F53" s="281"/>
      <c r="G53" s="281" t="s">
        <v>103</v>
      </c>
      <c r="H53" s="282"/>
      <c r="I53" s="244"/>
      <c r="J53" s="245"/>
      <c r="K53" s="246"/>
      <c r="L53" s="246"/>
      <c r="M53" s="246"/>
      <c r="N53" s="246"/>
      <c r="O53" s="246"/>
      <c r="P53" s="247">
        <f>I54</f>
        <v>12410</v>
      </c>
      <c r="Q53" s="367">
        <f>P53/E54</f>
        <v>34</v>
      </c>
      <c r="R53" s="249"/>
    </row>
    <row r="54" spans="1:19" s="235" customFormat="1" ht="25.5" x14ac:dyDescent="0.2">
      <c r="A54" s="387" t="s">
        <v>102</v>
      </c>
      <c r="B54" s="406"/>
      <c r="C54" s="407"/>
      <c r="D54" s="276"/>
      <c r="E54" s="323">
        <f>365</f>
        <v>365</v>
      </c>
      <c r="F54" s="272"/>
      <c r="G54" s="273">
        <v>34</v>
      </c>
      <c r="H54" s="274"/>
      <c r="I54" s="266">
        <f>E54*G54</f>
        <v>12410</v>
      </c>
      <c r="J54" s="267"/>
      <c r="K54" s="268"/>
      <c r="L54" s="268"/>
      <c r="M54" s="268"/>
      <c r="N54" s="268"/>
      <c r="O54" s="268"/>
      <c r="P54" s="269"/>
      <c r="Q54" s="270"/>
      <c r="R54" s="192"/>
    </row>
    <row r="55" spans="1:19" ht="5.0999999999999996" customHeight="1" x14ac:dyDescent="0.2">
      <c r="A55" s="5"/>
      <c r="B55" s="133"/>
      <c r="C55" s="172"/>
      <c r="D55" s="158"/>
      <c r="E55" s="324"/>
      <c r="F55" s="35"/>
      <c r="G55" s="35"/>
      <c r="H55" s="69"/>
      <c r="I55" s="6"/>
      <c r="J55" s="209"/>
      <c r="K55" s="111"/>
      <c r="L55" s="111"/>
      <c r="M55" s="111"/>
      <c r="N55" s="111"/>
      <c r="O55" s="111"/>
      <c r="P55" s="77"/>
      <c r="Q55" s="140"/>
      <c r="S55"/>
    </row>
    <row r="56" spans="1:19" s="128" customFormat="1" ht="15.75" x14ac:dyDescent="0.25">
      <c r="A56" s="120" t="s">
        <v>4</v>
      </c>
      <c r="B56" s="134"/>
      <c r="C56" s="174"/>
      <c r="D56" s="160"/>
      <c r="E56" s="121"/>
      <c r="F56" s="122"/>
      <c r="G56" s="122"/>
      <c r="H56" s="123"/>
      <c r="I56" s="124" t="e">
        <f>SUM(I20:I55)</f>
        <v>#REF!</v>
      </c>
      <c r="J56" s="212" t="e">
        <f>I56/I94</f>
        <v>#REF!</v>
      </c>
      <c r="K56" s="125" t="e">
        <f>SUM(K20:K55)</f>
        <v>#REF!</v>
      </c>
      <c r="L56" s="125" t="e">
        <f>SUM(L22:L54)</f>
        <v>#REF!</v>
      </c>
      <c r="M56" s="437" t="e">
        <f>L56/$M$14/365</f>
        <v>#REF!</v>
      </c>
      <c r="N56" s="125"/>
      <c r="O56" s="125"/>
      <c r="P56" s="126">
        <f>P20+P53</f>
        <v>12410</v>
      </c>
      <c r="Q56" s="143">
        <f>Q20+Q53</f>
        <v>34</v>
      </c>
      <c r="R56" s="127"/>
    </row>
    <row r="57" spans="1:19" x14ac:dyDescent="0.2">
      <c r="A57" s="5"/>
      <c r="B57" s="130"/>
      <c r="C57" s="170"/>
      <c r="D57" s="156"/>
      <c r="E57" s="7"/>
      <c r="F57" s="35"/>
      <c r="G57" s="35"/>
      <c r="H57" s="69"/>
      <c r="I57" s="6"/>
      <c r="J57" s="209"/>
      <c r="K57" s="111"/>
      <c r="L57" s="111"/>
      <c r="M57" s="111"/>
      <c r="N57" s="111"/>
      <c r="O57" s="111"/>
      <c r="P57" s="77"/>
      <c r="Q57" s="140"/>
      <c r="S57"/>
    </row>
    <row r="58" spans="1:19" s="62" customFormat="1" ht="15.75" x14ac:dyDescent="0.25">
      <c r="A58" s="103" t="s">
        <v>47</v>
      </c>
      <c r="B58" s="135"/>
      <c r="C58" s="175"/>
      <c r="D58" s="161"/>
      <c r="E58" s="104"/>
      <c r="F58" s="105"/>
      <c r="G58" s="105"/>
      <c r="H58" s="106"/>
      <c r="I58" s="107"/>
      <c r="J58" s="212"/>
      <c r="K58" s="113"/>
      <c r="L58" s="113"/>
      <c r="M58" s="113"/>
      <c r="N58" s="113"/>
      <c r="O58" s="113"/>
      <c r="P58" s="108"/>
      <c r="Q58" s="144"/>
      <c r="R58" s="119"/>
    </row>
    <row r="59" spans="1:19" s="250" customFormat="1" x14ac:dyDescent="0.2">
      <c r="A59" s="332" t="e">
        <f>#REF!</f>
        <v>#REF!</v>
      </c>
      <c r="B59" s="238"/>
      <c r="C59" s="239"/>
      <c r="D59" s="240"/>
      <c r="E59" s="241"/>
      <c r="F59" s="242"/>
      <c r="G59" s="242"/>
      <c r="H59" s="243"/>
      <c r="I59" s="244"/>
      <c r="J59" s="245"/>
      <c r="K59" s="246" t="e">
        <f>SUM(I60:I66)</f>
        <v>#REF!</v>
      </c>
      <c r="L59" s="246"/>
      <c r="M59" s="246"/>
      <c r="N59" s="246"/>
      <c r="O59" s="246"/>
      <c r="P59" s="247"/>
      <c r="Q59" s="248"/>
      <c r="R59" s="249"/>
    </row>
    <row r="60" spans="1:19" s="264" customFormat="1" ht="12.75" customHeight="1" x14ac:dyDescent="0.2">
      <c r="A60" s="251" t="e">
        <f>#REF!</f>
        <v>#REF!</v>
      </c>
      <c r="B60" s="252"/>
      <c r="C60" s="253"/>
      <c r="D60" s="254"/>
      <c r="E60" s="255"/>
      <c r="F60" s="256"/>
      <c r="G60" s="256"/>
      <c r="H60" s="257"/>
      <c r="I60" s="258" t="e">
        <f>#REF!</f>
        <v>#REF!</v>
      </c>
      <c r="J60" s="259"/>
      <c r="K60" s="260"/>
      <c r="L60" s="260" t="e">
        <f>I60</f>
        <v>#REF!</v>
      </c>
      <c r="M60" s="260"/>
      <c r="N60" s="260"/>
      <c r="O60" s="260"/>
      <c r="P60" s="261"/>
      <c r="Q60" s="262"/>
      <c r="R60" s="263"/>
    </row>
    <row r="61" spans="1:19" s="264" customFormat="1" ht="12.75" customHeight="1" x14ac:dyDescent="0.2">
      <c r="A61" s="251" t="e">
        <f>#REF!</f>
        <v>#REF!</v>
      </c>
      <c r="B61" s="252"/>
      <c r="C61" s="253"/>
      <c r="D61" s="254"/>
      <c r="E61" s="255"/>
      <c r="F61" s="256"/>
      <c r="G61" s="256"/>
      <c r="H61" s="257"/>
      <c r="I61" s="258" t="e">
        <f>#REF!</f>
        <v>#REF!</v>
      </c>
      <c r="J61" s="259"/>
      <c r="K61" s="260"/>
      <c r="L61" s="260" t="e">
        <f t="shared" ref="L61:L66" si="16">I61</f>
        <v>#REF!</v>
      </c>
      <c r="M61" s="260"/>
      <c r="N61" s="260"/>
      <c r="O61" s="260"/>
      <c r="P61" s="261"/>
      <c r="Q61" s="262"/>
      <c r="R61" s="263"/>
    </row>
    <row r="62" spans="1:19" s="264" customFormat="1" ht="12.75" customHeight="1" x14ac:dyDescent="0.2">
      <c r="A62" s="251" t="e">
        <f>#REF!</f>
        <v>#REF!</v>
      </c>
      <c r="B62" s="252"/>
      <c r="C62" s="253"/>
      <c r="D62" s="254"/>
      <c r="E62" s="255"/>
      <c r="F62" s="256"/>
      <c r="G62" s="256"/>
      <c r="H62" s="257"/>
      <c r="I62" s="258" t="e">
        <f>#REF!</f>
        <v>#REF!</v>
      </c>
      <c r="J62" s="259"/>
      <c r="K62" s="260"/>
      <c r="L62" s="260" t="e">
        <f t="shared" si="16"/>
        <v>#REF!</v>
      </c>
      <c r="M62" s="260"/>
      <c r="N62" s="260"/>
      <c r="O62" s="260"/>
      <c r="P62" s="261"/>
      <c r="Q62" s="262"/>
      <c r="R62" s="263"/>
    </row>
    <row r="63" spans="1:19" s="264" customFormat="1" ht="12.75" customHeight="1" x14ac:dyDescent="0.2">
      <c r="A63" s="251" t="e">
        <f>#REF!</f>
        <v>#REF!</v>
      </c>
      <c r="B63" s="252"/>
      <c r="C63" s="253"/>
      <c r="D63" s="254"/>
      <c r="E63" s="255"/>
      <c r="F63" s="256"/>
      <c r="G63" s="256"/>
      <c r="H63" s="257"/>
      <c r="I63" s="258" t="e">
        <f>#REF!</f>
        <v>#REF!</v>
      </c>
      <c r="J63" s="259"/>
      <c r="K63" s="260"/>
      <c r="L63" s="260" t="e">
        <f t="shared" si="16"/>
        <v>#REF!</v>
      </c>
      <c r="M63" s="260"/>
      <c r="N63" s="260"/>
      <c r="O63" s="260"/>
      <c r="P63" s="261"/>
      <c r="Q63" s="262"/>
      <c r="R63" s="263"/>
    </row>
    <row r="64" spans="1:19" s="264" customFormat="1" ht="12.75" customHeight="1" x14ac:dyDescent="0.2">
      <c r="A64" s="251" t="e">
        <f>#REF!</f>
        <v>#REF!</v>
      </c>
      <c r="B64" s="252"/>
      <c r="C64" s="253"/>
      <c r="D64" s="254"/>
      <c r="E64" s="255"/>
      <c r="F64" s="256"/>
      <c r="G64" s="256"/>
      <c r="H64" s="257"/>
      <c r="I64" s="258" t="e">
        <f>#REF!</f>
        <v>#REF!</v>
      </c>
      <c r="J64" s="259"/>
      <c r="K64" s="260"/>
      <c r="L64" s="260" t="e">
        <f t="shared" si="16"/>
        <v>#REF!</v>
      </c>
      <c r="M64" s="260"/>
      <c r="N64" s="260"/>
      <c r="O64" s="260"/>
      <c r="P64" s="261"/>
      <c r="Q64" s="262"/>
      <c r="R64" s="263"/>
    </row>
    <row r="65" spans="1:19" s="264" customFormat="1" ht="12.75" customHeight="1" x14ac:dyDescent="0.2">
      <c r="A65" s="251" t="e">
        <f>#REF!</f>
        <v>#REF!</v>
      </c>
      <c r="B65" s="252"/>
      <c r="C65" s="253"/>
      <c r="D65" s="254"/>
      <c r="E65" s="255"/>
      <c r="F65" s="256"/>
      <c r="G65" s="256"/>
      <c r="H65" s="257"/>
      <c r="I65" s="258" t="e">
        <f>#REF!</f>
        <v>#REF!</v>
      </c>
      <c r="J65" s="259"/>
      <c r="K65" s="260"/>
      <c r="L65" s="260" t="e">
        <f t="shared" si="16"/>
        <v>#REF!</v>
      </c>
      <c r="M65" s="260"/>
      <c r="N65" s="260"/>
      <c r="O65" s="260"/>
      <c r="P65" s="261"/>
      <c r="Q65" s="262"/>
      <c r="R65" s="263"/>
    </row>
    <row r="66" spans="1:19" s="264" customFormat="1" ht="12.75" customHeight="1" x14ac:dyDescent="0.2">
      <c r="A66" s="251" t="e">
        <f>#REF!</f>
        <v>#REF!</v>
      </c>
      <c r="B66" s="252"/>
      <c r="C66" s="253"/>
      <c r="D66" s="254"/>
      <c r="E66" s="255"/>
      <c r="F66" s="256"/>
      <c r="G66" s="256"/>
      <c r="H66" s="257"/>
      <c r="I66" s="258" t="e">
        <f>#REF!</f>
        <v>#REF!</v>
      </c>
      <c r="J66" s="259"/>
      <c r="K66" s="260"/>
      <c r="L66" s="260" t="e">
        <f t="shared" si="16"/>
        <v>#REF!</v>
      </c>
      <c r="M66" s="260"/>
      <c r="N66" s="260"/>
      <c r="O66" s="260"/>
      <c r="P66" s="261"/>
      <c r="Q66" s="262"/>
      <c r="R66" s="263"/>
    </row>
    <row r="67" spans="1:19" s="250" customFormat="1" ht="13.35" customHeight="1" x14ac:dyDescent="0.2">
      <c r="A67" s="333" t="e">
        <f>#REF!</f>
        <v>#REF!</v>
      </c>
      <c r="B67" s="238"/>
      <c r="C67" s="239"/>
      <c r="D67" s="240"/>
      <c r="E67" s="241"/>
      <c r="F67" s="242"/>
      <c r="G67" s="242"/>
      <c r="H67" s="243"/>
      <c r="I67" s="244"/>
      <c r="J67" s="245"/>
      <c r="K67" s="246" t="e">
        <f>SUM(I68:I76)</f>
        <v>#REF!</v>
      </c>
      <c r="L67" s="246"/>
      <c r="M67" s="246"/>
      <c r="N67" s="246"/>
      <c r="O67" s="246"/>
      <c r="P67" s="247"/>
      <c r="Q67" s="248"/>
      <c r="R67" s="249"/>
    </row>
    <row r="68" spans="1:19" s="264" customFormat="1" ht="12.75" customHeight="1" x14ac:dyDescent="0.2">
      <c r="A68" s="251" t="s">
        <v>88</v>
      </c>
      <c r="B68" s="252"/>
      <c r="C68" s="253"/>
      <c r="D68" s="254"/>
      <c r="E68" s="255"/>
      <c r="F68" s="256"/>
      <c r="G68" s="256"/>
      <c r="H68" s="257"/>
      <c r="I68" s="258" t="e">
        <f>#REF!</f>
        <v>#REF!</v>
      </c>
      <c r="J68" s="259"/>
      <c r="K68" s="260"/>
      <c r="L68" s="260"/>
      <c r="M68" s="260"/>
      <c r="N68" s="260" t="e">
        <f>I68</f>
        <v>#REF!</v>
      </c>
      <c r="O68" s="260"/>
      <c r="P68" s="261"/>
      <c r="Q68" s="262"/>
      <c r="R68" s="263"/>
    </row>
    <row r="69" spans="1:19" s="264" customFormat="1" ht="12.75" customHeight="1" x14ac:dyDescent="0.2">
      <c r="A69" s="251" t="s">
        <v>89</v>
      </c>
      <c r="B69" s="252"/>
      <c r="C69" s="253"/>
      <c r="D69" s="254"/>
      <c r="E69" s="255"/>
      <c r="F69" s="256"/>
      <c r="G69" s="256"/>
      <c r="H69" s="257"/>
      <c r="I69" s="258" t="e">
        <f>#REF!</f>
        <v>#REF!</v>
      </c>
      <c r="J69" s="259"/>
      <c r="K69" s="260"/>
      <c r="L69" s="260"/>
      <c r="M69" s="260"/>
      <c r="N69" s="260" t="e">
        <f t="shared" ref="N69:N76" si="17">I69</f>
        <v>#REF!</v>
      </c>
      <c r="O69" s="260"/>
      <c r="P69" s="261"/>
      <c r="Q69" s="262"/>
      <c r="R69" s="263"/>
    </row>
    <row r="70" spans="1:19" s="264" customFormat="1" ht="12.75" customHeight="1" x14ac:dyDescent="0.2">
      <c r="A70" s="251" t="s">
        <v>90</v>
      </c>
      <c r="B70" s="252"/>
      <c r="C70" s="253"/>
      <c r="D70" s="254"/>
      <c r="E70" s="255"/>
      <c r="F70" s="256"/>
      <c r="G70" s="256"/>
      <c r="H70" s="257"/>
      <c r="I70" s="258" t="e">
        <f>#REF!</f>
        <v>#REF!</v>
      </c>
      <c r="J70" s="259"/>
      <c r="K70" s="260"/>
      <c r="L70" s="260"/>
      <c r="M70" s="260"/>
      <c r="N70" s="260" t="e">
        <f t="shared" si="17"/>
        <v>#REF!</v>
      </c>
      <c r="O70" s="260"/>
      <c r="P70" s="261"/>
      <c r="Q70" s="262"/>
      <c r="R70" s="263"/>
    </row>
    <row r="71" spans="1:19" s="264" customFormat="1" ht="12.75" customHeight="1" x14ac:dyDescent="0.2">
      <c r="A71" s="251" t="e">
        <f>#REF!</f>
        <v>#REF!</v>
      </c>
      <c r="B71" s="252"/>
      <c r="C71" s="253"/>
      <c r="D71" s="254"/>
      <c r="E71" s="255"/>
      <c r="F71" s="256"/>
      <c r="G71" s="256"/>
      <c r="H71" s="257"/>
      <c r="I71" s="258" t="e">
        <f>#REF!</f>
        <v>#REF!</v>
      </c>
      <c r="J71" s="259"/>
      <c r="K71" s="260"/>
      <c r="L71" s="260"/>
      <c r="M71" s="260"/>
      <c r="N71" s="260" t="e">
        <f t="shared" si="17"/>
        <v>#REF!</v>
      </c>
      <c r="O71" s="260"/>
      <c r="P71" s="261"/>
      <c r="Q71" s="262"/>
      <c r="R71" s="263"/>
    </row>
    <row r="72" spans="1:19" s="264" customFormat="1" ht="12.75" customHeight="1" x14ac:dyDescent="0.2">
      <c r="A72" s="251" t="e">
        <f>#REF!</f>
        <v>#REF!</v>
      </c>
      <c r="B72" s="252"/>
      <c r="C72" s="253"/>
      <c r="D72" s="254"/>
      <c r="E72" s="255"/>
      <c r="F72" s="256"/>
      <c r="G72" s="256"/>
      <c r="H72" s="257"/>
      <c r="I72" s="258" t="e">
        <f>#REF!</f>
        <v>#REF!</v>
      </c>
      <c r="J72" s="259"/>
      <c r="K72" s="260"/>
      <c r="L72" s="260"/>
      <c r="M72" s="260"/>
      <c r="N72" s="260" t="e">
        <f t="shared" si="17"/>
        <v>#REF!</v>
      </c>
      <c r="O72" s="260"/>
      <c r="P72" s="261"/>
      <c r="Q72" s="262"/>
      <c r="R72" s="263"/>
    </row>
    <row r="73" spans="1:19" s="264" customFormat="1" ht="12.75" customHeight="1" x14ac:dyDescent="0.2">
      <c r="A73" s="251" t="e">
        <f>#REF!</f>
        <v>#REF!</v>
      </c>
      <c r="B73" s="252"/>
      <c r="C73" s="253"/>
      <c r="D73" s="254"/>
      <c r="E73" s="255"/>
      <c r="F73" s="256"/>
      <c r="G73" s="256"/>
      <c r="H73" s="257"/>
      <c r="I73" s="258" t="e">
        <f>#REF!</f>
        <v>#REF!</v>
      </c>
      <c r="J73" s="259"/>
      <c r="K73" s="260"/>
      <c r="L73" s="260"/>
      <c r="M73" s="260"/>
      <c r="N73" s="260" t="e">
        <f t="shared" si="17"/>
        <v>#REF!</v>
      </c>
      <c r="O73" s="260"/>
      <c r="P73" s="261"/>
      <c r="Q73" s="262"/>
      <c r="R73" s="263"/>
    </row>
    <row r="74" spans="1:19" s="264" customFormat="1" ht="12.75" customHeight="1" x14ac:dyDescent="0.2">
      <c r="A74" s="251" t="e">
        <f>#REF!</f>
        <v>#REF!</v>
      </c>
      <c r="B74" s="252"/>
      <c r="C74" s="253"/>
      <c r="D74" s="254"/>
      <c r="E74" s="255"/>
      <c r="F74" s="256"/>
      <c r="G74" s="256"/>
      <c r="H74" s="257"/>
      <c r="I74" s="258" t="e">
        <f>#REF!</f>
        <v>#REF!</v>
      </c>
      <c r="J74" s="259"/>
      <c r="K74" s="260"/>
      <c r="L74" s="260"/>
      <c r="M74" s="260"/>
      <c r="N74" s="260" t="e">
        <f t="shared" si="17"/>
        <v>#REF!</v>
      </c>
      <c r="O74" s="260"/>
      <c r="P74" s="261"/>
      <c r="Q74" s="262"/>
      <c r="R74" s="263"/>
    </row>
    <row r="75" spans="1:19" s="264" customFormat="1" ht="12.75" customHeight="1" x14ac:dyDescent="0.2">
      <c r="A75" s="251" t="e">
        <f>#REF!</f>
        <v>#REF!</v>
      </c>
      <c r="B75" s="252"/>
      <c r="C75" s="253"/>
      <c r="D75" s="254"/>
      <c r="E75" s="255"/>
      <c r="F75" s="256"/>
      <c r="G75" s="256"/>
      <c r="H75" s="257"/>
      <c r="I75" s="258" t="e">
        <f>#REF!</f>
        <v>#REF!</v>
      </c>
      <c r="J75" s="259"/>
      <c r="K75" s="260"/>
      <c r="L75" s="260"/>
      <c r="M75" s="260"/>
      <c r="N75" s="260" t="e">
        <f t="shared" si="17"/>
        <v>#REF!</v>
      </c>
      <c r="O75" s="260"/>
      <c r="P75" s="261"/>
      <c r="Q75" s="262"/>
      <c r="R75" s="263"/>
    </row>
    <row r="76" spans="1:19" s="264" customFormat="1" ht="12.75" customHeight="1" x14ac:dyDescent="0.2">
      <c r="A76" s="251" t="e">
        <f>#REF!</f>
        <v>#REF!</v>
      </c>
      <c r="B76" s="252"/>
      <c r="C76" s="253"/>
      <c r="D76" s="254"/>
      <c r="E76" s="255"/>
      <c r="F76" s="256"/>
      <c r="G76" s="256"/>
      <c r="H76" s="257"/>
      <c r="I76" s="258" t="e">
        <f>#REF!</f>
        <v>#REF!</v>
      </c>
      <c r="J76" s="259"/>
      <c r="K76" s="260"/>
      <c r="L76" s="260"/>
      <c r="M76" s="260"/>
      <c r="N76" s="260" t="e">
        <f t="shared" si="17"/>
        <v>#REF!</v>
      </c>
      <c r="O76" s="260"/>
      <c r="P76" s="261"/>
      <c r="Q76" s="262"/>
      <c r="R76" s="263"/>
    </row>
    <row r="77" spans="1:19" s="250" customFormat="1" ht="13.35" customHeight="1" x14ac:dyDescent="0.2">
      <c r="A77" s="333" t="e">
        <f>#REF!</f>
        <v>#REF!</v>
      </c>
      <c r="B77" s="238"/>
      <c r="C77" s="239"/>
      <c r="D77" s="240"/>
      <c r="E77" s="241"/>
      <c r="F77" s="242"/>
      <c r="G77" s="242"/>
      <c r="H77" s="243"/>
      <c r="I77" s="244"/>
      <c r="J77" s="245"/>
      <c r="K77" s="246" t="e">
        <f>SUM(I78:I83)</f>
        <v>#REF!</v>
      </c>
      <c r="L77" s="246"/>
      <c r="M77" s="246"/>
      <c r="N77" s="246"/>
      <c r="O77" s="246"/>
      <c r="P77" s="247"/>
      <c r="Q77" s="248"/>
      <c r="R77" s="249"/>
    </row>
    <row r="78" spans="1:19" ht="12.75" customHeight="1" x14ac:dyDescent="0.2">
      <c r="A78" s="334" t="e">
        <f>#REF!</f>
        <v>#REF!</v>
      </c>
      <c r="B78" s="130"/>
      <c r="C78" s="170"/>
      <c r="D78" s="156"/>
      <c r="E78" s="7"/>
      <c r="F78" s="36"/>
      <c r="G78" s="36"/>
      <c r="H78" s="94"/>
      <c r="I78" s="6" t="e">
        <f>#REF!</f>
        <v>#REF!</v>
      </c>
      <c r="J78" s="209"/>
      <c r="K78" s="111"/>
      <c r="L78" s="111" t="e">
        <f>I78</f>
        <v>#REF!</v>
      </c>
      <c r="M78" s="111"/>
      <c r="N78" s="111"/>
      <c r="O78" s="111"/>
      <c r="P78" s="77"/>
      <c r="Q78" s="140"/>
      <c r="S78"/>
    </row>
    <row r="79" spans="1:19" ht="12.75" customHeight="1" x14ac:dyDescent="0.2">
      <c r="A79" s="334" t="e">
        <f>#REF!</f>
        <v>#REF!</v>
      </c>
      <c r="B79" s="131"/>
      <c r="C79" s="171"/>
      <c r="D79" s="157"/>
      <c r="E79" s="71"/>
      <c r="F79" s="72"/>
      <c r="G79" s="72"/>
      <c r="H79" s="95"/>
      <c r="I79" s="6" t="e">
        <f>#REF!</f>
        <v>#REF!</v>
      </c>
      <c r="J79" s="210"/>
      <c r="K79" s="111"/>
      <c r="L79" s="111" t="e">
        <f t="shared" ref="L79:L83" si="18">I79</f>
        <v>#REF!</v>
      </c>
      <c r="M79" s="111"/>
      <c r="N79" s="111"/>
      <c r="O79" s="111"/>
      <c r="P79" s="77"/>
      <c r="Q79" s="142"/>
      <c r="S79"/>
    </row>
    <row r="80" spans="1:19" ht="12.75" customHeight="1" x14ac:dyDescent="0.2">
      <c r="A80" s="334" t="e">
        <f>#REF!</f>
        <v>#REF!</v>
      </c>
      <c r="B80" s="131"/>
      <c r="C80" s="171"/>
      <c r="D80" s="157"/>
      <c r="E80" s="71"/>
      <c r="F80" s="72"/>
      <c r="G80" s="72"/>
      <c r="H80" s="95"/>
      <c r="I80" s="6" t="e">
        <f>#REF!</f>
        <v>#REF!</v>
      </c>
      <c r="J80" s="210"/>
      <c r="K80" s="111"/>
      <c r="L80" s="111" t="e">
        <f t="shared" si="18"/>
        <v>#REF!</v>
      </c>
      <c r="M80" s="111"/>
      <c r="N80" s="111"/>
      <c r="O80" s="111"/>
      <c r="P80" s="77"/>
      <c r="Q80" s="142"/>
      <c r="S80"/>
    </row>
    <row r="81" spans="1:19" ht="12.75" customHeight="1" x14ac:dyDescent="0.2">
      <c r="A81" s="334" t="e">
        <f>#REF!</f>
        <v>#REF!</v>
      </c>
      <c r="B81" s="131"/>
      <c r="C81" s="171"/>
      <c r="D81" s="157"/>
      <c r="E81" s="71"/>
      <c r="F81" s="72"/>
      <c r="G81" s="72"/>
      <c r="H81" s="95"/>
      <c r="I81" s="6" t="e">
        <f>#REF!</f>
        <v>#REF!</v>
      </c>
      <c r="J81" s="210"/>
      <c r="K81" s="111"/>
      <c r="L81" s="111" t="e">
        <f t="shared" si="18"/>
        <v>#REF!</v>
      </c>
      <c r="M81" s="111"/>
      <c r="N81" s="111"/>
      <c r="O81" s="111"/>
      <c r="P81" s="77"/>
      <c r="Q81" s="142"/>
      <c r="S81"/>
    </row>
    <row r="82" spans="1:19" ht="12.75" customHeight="1" x14ac:dyDescent="0.2">
      <c r="A82" s="334" t="e">
        <f>#REF!</f>
        <v>#REF!</v>
      </c>
      <c r="B82" s="130"/>
      <c r="C82" s="170"/>
      <c r="D82" s="156"/>
      <c r="E82" s="7"/>
      <c r="F82" s="36"/>
      <c r="G82" s="36"/>
      <c r="H82" s="94"/>
      <c r="I82" s="6" t="e">
        <f>#REF!</f>
        <v>#REF!</v>
      </c>
      <c r="J82" s="209"/>
      <c r="K82" s="111"/>
      <c r="L82" s="111" t="e">
        <f t="shared" si="18"/>
        <v>#REF!</v>
      </c>
      <c r="M82" s="111"/>
      <c r="N82" s="111"/>
      <c r="O82" s="111"/>
      <c r="P82" s="77"/>
      <c r="Q82" s="140"/>
      <c r="S82"/>
    </row>
    <row r="83" spans="1:19" ht="12.75" customHeight="1" x14ac:dyDescent="0.2">
      <c r="A83" s="334" t="e">
        <f>#REF!</f>
        <v>#REF!</v>
      </c>
      <c r="B83" s="130"/>
      <c r="C83" s="170"/>
      <c r="D83" s="156"/>
      <c r="E83" s="7"/>
      <c r="F83" s="36"/>
      <c r="G83" s="36"/>
      <c r="H83" s="94"/>
      <c r="I83" s="6" t="e">
        <f>#REF!</f>
        <v>#REF!</v>
      </c>
      <c r="J83" s="209"/>
      <c r="K83" s="111"/>
      <c r="L83" s="111" t="e">
        <f t="shared" si="18"/>
        <v>#REF!</v>
      </c>
      <c r="M83" s="111"/>
      <c r="N83" s="111"/>
      <c r="O83" s="111"/>
      <c r="P83" s="77"/>
      <c r="Q83" s="140"/>
      <c r="S83"/>
    </row>
    <row r="84" spans="1:19" ht="9" customHeight="1" x14ac:dyDescent="0.2">
      <c r="A84" s="10"/>
      <c r="B84" s="130"/>
      <c r="C84" s="170"/>
      <c r="D84" s="156"/>
      <c r="E84" s="7"/>
      <c r="F84" s="36"/>
      <c r="G84" s="36"/>
      <c r="H84" s="94"/>
      <c r="I84" s="6"/>
      <c r="J84" s="209"/>
      <c r="K84" s="111"/>
      <c r="L84" s="111"/>
      <c r="M84" s="111"/>
      <c r="N84" s="111"/>
      <c r="O84" s="111"/>
      <c r="P84" s="77"/>
      <c r="Q84" s="140"/>
      <c r="S84"/>
    </row>
    <row r="85" spans="1:19" s="127" customFormat="1" ht="15.75" x14ac:dyDescent="0.25">
      <c r="A85" s="120" t="s">
        <v>5</v>
      </c>
      <c r="B85" s="134"/>
      <c r="C85" s="174"/>
      <c r="D85" s="160"/>
      <c r="E85" s="121"/>
      <c r="F85" s="122"/>
      <c r="G85" s="122"/>
      <c r="H85" s="123"/>
      <c r="I85" s="124" t="e">
        <f>SUM(I60:I84)</f>
        <v>#REF!</v>
      </c>
      <c r="J85" s="212" t="e">
        <f>I85/I94</f>
        <v>#REF!</v>
      </c>
      <c r="K85" s="125" t="e">
        <f>SUM(K59:K84)</f>
        <v>#REF!</v>
      </c>
      <c r="L85" s="125" t="e">
        <f>SUM(L60:L84)</f>
        <v>#REF!</v>
      </c>
      <c r="M85" s="437" t="e">
        <f>L85/$M$14/365</f>
        <v>#REF!</v>
      </c>
      <c r="N85" s="125" t="e">
        <f>SUM(N60:N84)</f>
        <v>#REF!</v>
      </c>
      <c r="O85" s="437" t="e">
        <f>N85/$M$14/365</f>
        <v>#REF!</v>
      </c>
      <c r="P85" s="368">
        <f>SUM(P59,P77)</f>
        <v>0</v>
      </c>
      <c r="Q85" s="143">
        <f>SUM(Q59,Q77)</f>
        <v>0</v>
      </c>
    </row>
    <row r="86" spans="1:19" ht="9" customHeight="1" x14ac:dyDescent="0.2">
      <c r="A86" s="11"/>
      <c r="B86" s="136"/>
      <c r="C86" s="176"/>
      <c r="D86" s="162"/>
      <c r="E86" s="12"/>
      <c r="F86" s="37"/>
      <c r="G86" s="37"/>
      <c r="H86" s="96"/>
      <c r="I86" s="13"/>
      <c r="J86" s="209"/>
      <c r="K86" s="114"/>
      <c r="L86" s="114"/>
      <c r="M86" s="438"/>
      <c r="N86" s="114"/>
      <c r="O86" s="438"/>
      <c r="P86" s="79"/>
      <c r="Q86" s="145"/>
      <c r="S86"/>
    </row>
    <row r="87" spans="1:19" x14ac:dyDescent="0.2">
      <c r="A87" s="14" t="s">
        <v>6</v>
      </c>
      <c r="B87" s="137"/>
      <c r="C87" s="177"/>
      <c r="D87" s="163"/>
      <c r="E87" s="15"/>
      <c r="F87" s="38"/>
      <c r="G87" s="38"/>
      <c r="H87" s="97"/>
      <c r="I87" s="16" t="e">
        <f>I56+I85</f>
        <v>#REF!</v>
      </c>
      <c r="J87" s="213"/>
      <c r="K87" s="115" t="e">
        <f>K56+K85</f>
        <v>#REF!</v>
      </c>
      <c r="L87" s="115" t="e">
        <f>L56+L85</f>
        <v>#REF!</v>
      </c>
      <c r="M87" s="439" t="e">
        <f>L87/$M$14/365</f>
        <v>#REF!</v>
      </c>
      <c r="N87" s="115" t="e">
        <f>N56+N85</f>
        <v>#REF!</v>
      </c>
      <c r="O87" s="439" t="e">
        <f>N87/$M$14/365</f>
        <v>#REF!</v>
      </c>
      <c r="P87" s="80">
        <f>P56+P85</f>
        <v>12410</v>
      </c>
      <c r="Q87" s="146">
        <f>Q56+Q85</f>
        <v>34</v>
      </c>
      <c r="S87"/>
    </row>
    <row r="88" spans="1:19" ht="8.25" customHeight="1" x14ac:dyDescent="0.2">
      <c r="A88" s="17"/>
      <c r="B88" s="138"/>
      <c r="C88" s="178"/>
      <c r="D88" s="164"/>
      <c r="E88" s="18"/>
      <c r="F88" s="39"/>
      <c r="G88" s="39"/>
      <c r="H88" s="98"/>
      <c r="I88" s="19"/>
      <c r="J88" s="209"/>
      <c r="K88" s="109"/>
      <c r="L88" s="109"/>
      <c r="M88" s="440"/>
      <c r="N88" s="109"/>
      <c r="O88" s="440"/>
      <c r="P88" s="75"/>
      <c r="Q88" s="147"/>
      <c r="S88"/>
    </row>
    <row r="89" spans="1:19" x14ac:dyDescent="0.2">
      <c r="A89" s="4" t="s">
        <v>16</v>
      </c>
      <c r="B89" s="133">
        <v>7.0000000000000007E-2</v>
      </c>
      <c r="C89" s="172"/>
      <c r="D89" s="158"/>
      <c r="E89" s="20"/>
      <c r="F89" s="40"/>
      <c r="G89" s="40"/>
      <c r="H89" s="93"/>
      <c r="I89" s="9" t="e">
        <f>I87*B89</f>
        <v>#REF!</v>
      </c>
      <c r="J89" s="213" t="e">
        <f>I89/I94</f>
        <v>#REF!</v>
      </c>
      <c r="K89" s="110" t="e">
        <f>K87*$B$89</f>
        <v>#REF!</v>
      </c>
      <c r="L89" s="110" t="e">
        <f>($L$87-$L$46*(1+$B$48+$B$49+$B$50+$B$51))*$B$89</f>
        <v>#REF!</v>
      </c>
      <c r="M89" s="441" t="e">
        <f>L89/$M$14/365</f>
        <v>#REF!</v>
      </c>
      <c r="N89" s="110" t="e">
        <f>N87*$B$89</f>
        <v>#REF!</v>
      </c>
      <c r="O89" s="441" t="e">
        <f>N89/$M$14/365</f>
        <v>#REF!</v>
      </c>
      <c r="P89" s="81">
        <f>P87*B$89</f>
        <v>868.7</v>
      </c>
      <c r="Q89" s="148">
        <f>Q87*B89</f>
        <v>2.3800000000000003</v>
      </c>
      <c r="S89"/>
    </row>
    <row r="90" spans="1:19" ht="25.5" x14ac:dyDescent="0.2">
      <c r="A90" s="21" t="s">
        <v>14</v>
      </c>
      <c r="B90" s="139"/>
      <c r="C90" s="179"/>
      <c r="D90" s="165"/>
      <c r="E90" s="22"/>
      <c r="F90" s="41"/>
      <c r="G90" s="41"/>
      <c r="H90" s="99"/>
      <c r="I90" s="23"/>
      <c r="J90" s="214"/>
      <c r="K90" s="110"/>
      <c r="L90" s="110"/>
      <c r="M90" s="441"/>
      <c r="N90" s="110"/>
      <c r="O90" s="441"/>
      <c r="P90" s="81"/>
      <c r="Q90" s="148"/>
      <c r="S90"/>
    </row>
    <row r="91" spans="1:19" ht="6.75" customHeight="1" x14ac:dyDescent="0.2">
      <c r="A91" s="21"/>
      <c r="B91" s="139"/>
      <c r="C91" s="179"/>
      <c r="D91" s="165"/>
      <c r="E91" s="22"/>
      <c r="F91" s="41"/>
      <c r="G91" s="41"/>
      <c r="H91" s="99"/>
      <c r="I91" s="23"/>
      <c r="J91" s="214"/>
      <c r="K91" s="110"/>
      <c r="L91" s="110"/>
      <c r="M91" s="441"/>
      <c r="N91" s="110"/>
      <c r="O91" s="441"/>
      <c r="P91" s="81"/>
      <c r="Q91" s="148"/>
      <c r="S91"/>
    </row>
    <row r="92" spans="1:19" x14ac:dyDescent="0.2">
      <c r="A92" s="4" t="s">
        <v>7</v>
      </c>
      <c r="B92" s="133">
        <v>0.05</v>
      </c>
      <c r="C92" s="172"/>
      <c r="D92" s="158"/>
      <c r="E92" s="8"/>
      <c r="F92" s="40"/>
      <c r="G92" s="40"/>
      <c r="H92" s="93"/>
      <c r="I92" s="9" t="e">
        <f>I87*B92</f>
        <v>#REF!</v>
      </c>
      <c r="J92" s="213" t="e">
        <f>I92/I94</f>
        <v>#REF!</v>
      </c>
      <c r="K92" s="110" t="e">
        <f>K87*$B$92</f>
        <v>#REF!</v>
      </c>
      <c r="L92" s="110" t="e">
        <f>($L$87-$L$46*(1+$B$48+$B$49+$B$50+$B$51))*$B$92</f>
        <v>#REF!</v>
      </c>
      <c r="M92" s="441" t="e">
        <f>L92/$M$14/365</f>
        <v>#REF!</v>
      </c>
      <c r="N92" s="110" t="e">
        <f>N87*$B$92</f>
        <v>#REF!</v>
      </c>
      <c r="O92" s="441" t="e">
        <f>N92/$M$14/365</f>
        <v>#REF!</v>
      </c>
      <c r="P92" s="81">
        <f>P87*B$92</f>
        <v>620.5</v>
      </c>
      <c r="Q92" s="148">
        <f>Q87*B92</f>
        <v>1.7000000000000002</v>
      </c>
      <c r="S92"/>
    </row>
    <row r="93" spans="1:19" ht="8.25" customHeight="1" x14ac:dyDescent="0.2">
      <c r="A93" s="24"/>
      <c r="B93" s="136"/>
      <c r="C93" s="176"/>
      <c r="D93" s="162"/>
      <c r="E93" s="25"/>
      <c r="F93" s="42"/>
      <c r="G93" s="42"/>
      <c r="H93" s="100"/>
      <c r="I93" s="26"/>
      <c r="J93" s="213"/>
      <c r="K93" s="116"/>
      <c r="L93" s="116"/>
      <c r="M93" s="442"/>
      <c r="N93" s="116"/>
      <c r="O93" s="442"/>
      <c r="P93" s="82"/>
      <c r="Q93" s="149"/>
      <c r="S93"/>
    </row>
    <row r="94" spans="1:19" x14ac:dyDescent="0.2">
      <c r="A94" s="14" t="s">
        <v>8</v>
      </c>
      <c r="B94" s="137"/>
      <c r="C94" s="177"/>
      <c r="D94" s="163"/>
      <c r="E94" s="15"/>
      <c r="F94" s="43"/>
      <c r="G94" s="43"/>
      <c r="H94" s="101"/>
      <c r="I94" s="16" t="e">
        <f>I87+I89+I92</f>
        <v>#REF!</v>
      </c>
      <c r="J94" s="213" t="e">
        <f>SUM(J56:J92)</f>
        <v>#REF!</v>
      </c>
      <c r="K94" s="115" t="e">
        <f>SUM(K87:K92)</f>
        <v>#REF!</v>
      </c>
      <c r="L94" s="482" t="e">
        <f>SUM(L87:L92)</f>
        <v>#REF!</v>
      </c>
      <c r="M94" s="439" t="e">
        <f>L94/$M$14/365</f>
        <v>#REF!</v>
      </c>
      <c r="N94" s="115" t="e">
        <f>SUM(N87:N92)</f>
        <v>#REF!</v>
      </c>
      <c r="O94" s="439" t="e">
        <f>N94/$M$14/365</f>
        <v>#REF!</v>
      </c>
      <c r="P94" s="80">
        <f>ROUND(SUM(P87:P92),2)</f>
        <v>13899.2</v>
      </c>
      <c r="Q94" s="146">
        <f>Q87+Q89+Q92</f>
        <v>38.080000000000005</v>
      </c>
      <c r="S94"/>
    </row>
    <row r="95" spans="1:19" ht="9.75" customHeight="1" x14ac:dyDescent="0.2">
      <c r="A95" s="17"/>
      <c r="B95" s="138"/>
      <c r="C95" s="178"/>
      <c r="D95" s="164"/>
      <c r="E95" s="18"/>
      <c r="F95" s="44"/>
      <c r="G95" s="44"/>
      <c r="H95" s="102"/>
      <c r="I95" s="46"/>
      <c r="J95" s="209"/>
      <c r="K95" s="117"/>
      <c r="L95" s="117"/>
      <c r="M95" s="443"/>
      <c r="N95" s="117"/>
      <c r="O95" s="443"/>
      <c r="P95" s="83"/>
      <c r="Q95" s="150"/>
      <c r="S95"/>
    </row>
    <row r="96" spans="1:19" x14ac:dyDescent="0.2">
      <c r="A96" s="4" t="s">
        <v>9</v>
      </c>
      <c r="B96" s="133">
        <v>0.1</v>
      </c>
      <c r="C96" s="172"/>
      <c r="D96" s="158"/>
      <c r="E96" s="20"/>
      <c r="F96" s="40"/>
      <c r="G96" s="40"/>
      <c r="H96" s="93"/>
      <c r="I96" s="9" t="e">
        <f>I94*B96</f>
        <v>#REF!</v>
      </c>
      <c r="J96" s="213"/>
      <c r="K96" s="110" t="e">
        <f>K94*$B$96</f>
        <v>#REF!</v>
      </c>
      <c r="L96" s="110" t="e">
        <f>L94*$B$96</f>
        <v>#REF!</v>
      </c>
      <c r="M96" s="441" t="e">
        <f>L96/$M$14/365</f>
        <v>#REF!</v>
      </c>
      <c r="N96" s="110" t="e">
        <f>N94*$B$96</f>
        <v>#REF!</v>
      </c>
      <c r="O96" s="441" t="e">
        <f>N96/$M$14/365</f>
        <v>#REF!</v>
      </c>
      <c r="P96" s="81">
        <f>P94*B96</f>
        <v>1389.92</v>
      </c>
      <c r="Q96" s="148">
        <f>Q94*B96</f>
        <v>3.8080000000000007</v>
      </c>
      <c r="S96"/>
    </row>
    <row r="97" spans="1:19" ht="9" customHeight="1" x14ac:dyDescent="0.2">
      <c r="A97" s="11"/>
      <c r="B97" s="31"/>
      <c r="C97" s="180"/>
      <c r="D97" s="166"/>
      <c r="E97" s="12"/>
      <c r="F97" s="37"/>
      <c r="G97" s="37"/>
      <c r="H97" s="96"/>
      <c r="I97" s="13"/>
      <c r="J97" s="209"/>
      <c r="K97" s="116"/>
      <c r="L97" s="116"/>
      <c r="M97" s="442"/>
      <c r="N97" s="116"/>
      <c r="O97" s="442"/>
      <c r="P97" s="82"/>
      <c r="Q97" s="149"/>
      <c r="S97"/>
    </row>
    <row r="98" spans="1:19" x14ac:dyDescent="0.2">
      <c r="A98" s="14" t="s">
        <v>10</v>
      </c>
      <c r="B98" s="32"/>
      <c r="C98" s="181"/>
      <c r="D98" s="167"/>
      <c r="E98" s="15"/>
      <c r="F98" s="38"/>
      <c r="G98" s="38"/>
      <c r="H98" s="97"/>
      <c r="I98" s="16" t="e">
        <f>I94+I96</f>
        <v>#REF!</v>
      </c>
      <c r="J98" s="213"/>
      <c r="K98" s="115" t="e">
        <f>SUM(K94:K96)</f>
        <v>#REF!</v>
      </c>
      <c r="L98" s="115" t="e">
        <f>SUM(L94:L96)</f>
        <v>#REF!</v>
      </c>
      <c r="M98" s="439" t="e">
        <f>L98/$M$14/365</f>
        <v>#REF!</v>
      </c>
      <c r="N98" s="115" t="e">
        <f>SUM(N94:N96)</f>
        <v>#REF!</v>
      </c>
      <c r="O98" s="439" t="e">
        <f>N98/$M$14/365</f>
        <v>#REF!</v>
      </c>
      <c r="P98" s="80">
        <f>SUM(P94:P96)</f>
        <v>15289.12</v>
      </c>
      <c r="Q98" s="146">
        <f>Q94+Q96</f>
        <v>41.888000000000005</v>
      </c>
      <c r="S98"/>
    </row>
    <row r="99" spans="1:19" ht="9" customHeight="1" thickBot="1" x14ac:dyDescent="0.25">
      <c r="A99" s="27"/>
      <c r="B99" s="33"/>
      <c r="C99" s="182"/>
      <c r="D99" s="168"/>
      <c r="E99" s="28"/>
      <c r="F99" s="45"/>
      <c r="G99" s="45"/>
      <c r="H99" s="70"/>
      <c r="I99" s="29"/>
      <c r="J99" s="209"/>
      <c r="K99" s="118"/>
      <c r="L99" s="118"/>
      <c r="M99" s="118"/>
      <c r="N99" s="118"/>
      <c r="O99" s="118"/>
      <c r="P99" s="84"/>
      <c r="Q99" s="85"/>
      <c r="S99"/>
    </row>
    <row r="100" spans="1:19" ht="14.25" thickTop="1" thickBot="1" x14ac:dyDescent="0.25">
      <c r="J100" s="129"/>
      <c r="P100" s="58"/>
      <c r="Q100" s="58"/>
      <c r="S100"/>
    </row>
    <row r="101" spans="1:19" ht="13.5" thickBot="1" x14ac:dyDescent="0.25">
      <c r="A101" s="236"/>
      <c r="B101" s="236"/>
      <c r="C101" s="236"/>
      <c r="D101" s="236"/>
      <c r="E101" s="236"/>
      <c r="H101" s="383" t="s">
        <v>57</v>
      </c>
      <c r="I101" s="57" t="e">
        <f>I61/I94</f>
        <v>#REF!</v>
      </c>
      <c r="K101" s="461"/>
      <c r="L101" s="462" t="s">
        <v>107</v>
      </c>
      <c r="M101" s="483" t="e">
        <f>M94+O94</f>
        <v>#REF!</v>
      </c>
      <c r="N101" s="389"/>
      <c r="O101" s="389"/>
      <c r="P101" s="389"/>
      <c r="Q101" s="389"/>
      <c r="R101"/>
      <c r="S101"/>
    </row>
    <row r="102" spans="1:19" ht="13.5" thickBot="1" x14ac:dyDescent="0.25">
      <c r="H102" s="383"/>
      <c r="I102" s="57"/>
      <c r="K102" s="463"/>
      <c r="L102" s="462" t="s">
        <v>108</v>
      </c>
      <c r="M102" s="483" t="e">
        <f>M94</f>
        <v>#REF!</v>
      </c>
    </row>
    <row r="103" spans="1:19" ht="13.5" thickBot="1" x14ac:dyDescent="0.25">
      <c r="K103" s="459"/>
      <c r="L103" s="460" t="s">
        <v>109</v>
      </c>
      <c r="M103" s="464" t="e">
        <f>O94</f>
        <v>#REF!</v>
      </c>
    </row>
  </sheetData>
  <mergeCells count="7">
    <mergeCell ref="I4:K4"/>
    <mergeCell ref="P13:Q13"/>
    <mergeCell ref="L16:M16"/>
    <mergeCell ref="N16:O16"/>
    <mergeCell ref="L17:M17"/>
    <mergeCell ref="N17:O17"/>
    <mergeCell ref="P17:Q17"/>
  </mergeCells>
  <pageMargins left="0.23622047244094491" right="0.23622047244094491" top="0.74803149606299213" bottom="0.74803149606299213" header="0.31496062992125984" footer="0.31496062992125984"/>
  <pageSetup paperSize="8" scale="52" orientation="landscape" cellComments="asDisplayed" r:id="rId1"/>
  <headerFooter alignWithMargins="0">
    <oddFooter>&amp;L&amp;F&amp;R&amp;A</oddFooter>
  </headerFooter>
  <customProperties>
    <customPr name="EpmWorksheetKeyString_GU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49"/>
  <sheetViews>
    <sheetView workbookViewId="0">
      <selection activeCell="G17" sqref="G17"/>
    </sheetView>
  </sheetViews>
  <sheetFormatPr defaultRowHeight="14.25" x14ac:dyDescent="0.2"/>
  <cols>
    <col min="1" max="1" width="10.140625" bestFit="1" customWidth="1"/>
    <col min="2" max="2" width="8" bestFit="1" customWidth="1"/>
    <col min="3" max="3" width="8.42578125" customWidth="1"/>
    <col min="4" max="4" width="25.85546875" customWidth="1"/>
    <col min="5" max="5" width="4" bestFit="1" customWidth="1"/>
    <col min="6" max="8" width="12.42578125" customWidth="1"/>
    <col min="9" max="9" width="14.85546875" style="55" customWidth="1"/>
    <col min="10" max="12" width="12.85546875" customWidth="1"/>
    <col min="13" max="13" width="14.42578125" style="53" customWidth="1"/>
    <col min="14" max="14" width="13.140625" style="346" bestFit="1" customWidth="1"/>
    <col min="15" max="15" width="8.85546875" style="351" bestFit="1" customWidth="1"/>
    <col min="16" max="16" width="21.5703125" bestFit="1" customWidth="1"/>
    <col min="17" max="17" width="14.5703125" bestFit="1" customWidth="1"/>
    <col min="18" max="18" width="13.42578125" bestFit="1" customWidth="1"/>
    <col min="19" max="22" width="14.5703125" bestFit="1" customWidth="1"/>
  </cols>
  <sheetData>
    <row r="2" spans="1:22" x14ac:dyDescent="0.2">
      <c r="A2" s="639" t="s">
        <v>21</v>
      </c>
      <c r="B2" s="639"/>
      <c r="C2" s="639"/>
      <c r="D2" s="639"/>
      <c r="E2" s="639"/>
      <c r="F2" s="639"/>
      <c r="G2" s="639"/>
      <c r="H2" s="639"/>
      <c r="I2" s="639"/>
    </row>
    <row r="3" spans="1:22" ht="15" thickBot="1" x14ac:dyDescent="0.25">
      <c r="A3" s="215"/>
      <c r="B3" s="215"/>
      <c r="C3" s="216"/>
      <c r="G3" s="233"/>
      <c r="H3" s="233"/>
      <c r="J3" s="336" t="s">
        <v>29</v>
      </c>
      <c r="K3" s="336" t="s">
        <v>29</v>
      </c>
      <c r="L3" s="336" t="s">
        <v>29</v>
      </c>
      <c r="M3" s="336"/>
      <c r="N3" s="360" t="s">
        <v>30</v>
      </c>
    </row>
    <row r="4" spans="1:22" s="235" customFormat="1" ht="15.75" thickTop="1" thickBot="1" x14ac:dyDescent="0.25">
      <c r="A4" s="347"/>
      <c r="B4" s="347"/>
      <c r="C4" s="331"/>
      <c r="D4" s="348"/>
      <c r="E4" s="444" t="s">
        <v>27</v>
      </c>
      <c r="F4" s="348">
        <v>2</v>
      </c>
      <c r="G4" s="348">
        <v>12</v>
      </c>
      <c r="H4" s="348">
        <v>10</v>
      </c>
      <c r="I4" s="349"/>
      <c r="J4" s="348">
        <v>2</v>
      </c>
      <c r="K4" s="348">
        <v>12</v>
      </c>
      <c r="L4" s="348">
        <v>10</v>
      </c>
      <c r="M4" s="350"/>
      <c r="N4" s="344"/>
      <c r="O4" s="352"/>
      <c r="P4" s="643" t="s">
        <v>118</v>
      </c>
      <c r="Q4" s="644"/>
      <c r="R4" s="644"/>
      <c r="S4" s="645"/>
    </row>
    <row r="5" spans="1:22" ht="23.25" thickBot="1" x14ac:dyDescent="0.25">
      <c r="A5" s="215"/>
      <c r="B5" s="215"/>
      <c r="C5" s="216"/>
      <c r="D5" s="217"/>
      <c r="E5" s="218"/>
      <c r="F5" s="218">
        <v>2020</v>
      </c>
      <c r="G5" s="218">
        <v>2021</v>
      </c>
      <c r="H5" s="218">
        <v>2022</v>
      </c>
      <c r="I5" s="337" t="s">
        <v>22</v>
      </c>
      <c r="J5" s="218">
        <v>2022</v>
      </c>
      <c r="K5" s="218">
        <v>2023</v>
      </c>
      <c r="L5" s="218" t="s">
        <v>93</v>
      </c>
      <c r="M5" s="218" t="s">
        <v>43</v>
      </c>
      <c r="N5" s="337" t="s">
        <v>22</v>
      </c>
      <c r="P5" s="520"/>
      <c r="Q5" s="58"/>
      <c r="R5" s="58"/>
      <c r="S5" s="521"/>
      <c r="T5" s="532"/>
      <c r="U5" s="532"/>
      <c r="V5" s="532"/>
    </row>
    <row r="6" spans="1:22" ht="15" thickBot="1" x14ac:dyDescent="0.25">
      <c r="A6" s="215"/>
      <c r="B6" s="215"/>
      <c r="C6" s="216"/>
      <c r="D6" s="219" t="s">
        <v>23</v>
      </c>
      <c r="E6" s="219"/>
      <c r="F6" s="219"/>
      <c r="G6" s="219"/>
      <c r="H6" s="219"/>
      <c r="I6" s="338"/>
      <c r="J6" s="219"/>
      <c r="K6" s="219"/>
      <c r="L6" s="219"/>
      <c r="M6" s="219"/>
      <c r="N6" s="345"/>
      <c r="P6" s="520">
        <v>2025</v>
      </c>
      <c r="Q6" s="58">
        <v>2024</v>
      </c>
      <c r="R6" s="58">
        <v>2023</v>
      </c>
      <c r="S6" s="521"/>
      <c r="T6" s="532"/>
      <c r="U6" s="532"/>
      <c r="V6" s="532"/>
    </row>
    <row r="7" spans="1:22" ht="23.25" thickBot="1" x14ac:dyDescent="0.25">
      <c r="A7" s="347"/>
      <c r="B7" s="347"/>
      <c r="C7" s="216"/>
      <c r="D7" s="220" t="s">
        <v>94</v>
      </c>
      <c r="E7" s="220"/>
      <c r="F7" s="221" t="e">
        <f>#REF!/12*'Licitació  (amb modificació)'!F4</f>
        <v>#REF!</v>
      </c>
      <c r="G7" s="221" t="e">
        <f>#REF!/12*'Licitació  (amb modificació)'!G4</f>
        <v>#REF!</v>
      </c>
      <c r="H7" s="221" t="e">
        <f>#REF!/12*'Licitació  (amb modificació)'!H4</f>
        <v>#REF!</v>
      </c>
      <c r="I7" s="339" t="e">
        <f>SUM(F7:H7)</f>
        <v>#REF!</v>
      </c>
      <c r="J7" s="221" t="e">
        <f>#REF!/12*'Licitació  (amb modificació)'!J4</f>
        <v>#REF!</v>
      </c>
      <c r="K7" s="221" t="e">
        <f>#REF!/12*'Licitació  (amb modificació)'!K4</f>
        <v>#REF!</v>
      </c>
      <c r="L7" s="221" t="e">
        <f>#REF!/12*'Licitació  (amb modificació)'!L4</f>
        <v>#REF!</v>
      </c>
      <c r="M7" s="339" t="e">
        <f>SUM(J7:L7)</f>
        <v>#REF!</v>
      </c>
      <c r="N7" s="339" t="e">
        <f>I7+M7</f>
        <v>#REF!</v>
      </c>
      <c r="P7" s="520"/>
      <c r="Q7" s="58"/>
      <c r="R7" s="58"/>
      <c r="S7" s="521"/>
    </row>
    <row r="8" spans="1:22" ht="15.75" thickBot="1" x14ac:dyDescent="0.3">
      <c r="A8" s="215"/>
      <c r="B8" s="215"/>
      <c r="C8" s="216"/>
      <c r="D8" s="222" t="s">
        <v>24</v>
      </c>
      <c r="E8" s="223"/>
      <c r="F8" s="224" t="e">
        <f t="shared" ref="F8:N8" si="0">SUM(F7:F7)</f>
        <v>#REF!</v>
      </c>
      <c r="G8" s="224" t="e">
        <f t="shared" si="0"/>
        <v>#REF!</v>
      </c>
      <c r="H8" s="224" t="e">
        <f t="shared" si="0"/>
        <v>#REF!</v>
      </c>
      <c r="I8" s="340" t="e">
        <f t="shared" si="0"/>
        <v>#REF!</v>
      </c>
      <c r="J8" s="234" t="e">
        <f t="shared" si="0"/>
        <v>#REF!</v>
      </c>
      <c r="K8" s="234" t="e">
        <f t="shared" si="0"/>
        <v>#REF!</v>
      </c>
      <c r="L8" s="234" t="e">
        <f t="shared" si="0"/>
        <v>#REF!</v>
      </c>
      <c r="M8" s="340" t="e">
        <f t="shared" si="0"/>
        <v>#REF!</v>
      </c>
      <c r="N8" s="355" t="e">
        <f t="shared" si="0"/>
        <v>#REF!</v>
      </c>
      <c r="O8" s="353"/>
      <c r="P8" s="522" t="e">
        <f>J7*$S$28</f>
        <v>#REF!</v>
      </c>
      <c r="Q8" s="389" t="e">
        <f t="shared" ref="Q8" si="1">K7*$S$28</f>
        <v>#REF!</v>
      </c>
      <c r="R8" s="389" t="e">
        <f>L7*$S$28</f>
        <v>#REF!</v>
      </c>
      <c r="S8" s="523" t="e">
        <f>SUM(P8:R8)</f>
        <v>#REF!</v>
      </c>
    </row>
    <row r="9" spans="1:22" ht="15" x14ac:dyDescent="0.25">
      <c r="A9" s="215"/>
      <c r="B9" s="215"/>
      <c r="C9" s="216"/>
      <c r="D9" s="222"/>
      <c r="E9" s="223"/>
      <c r="F9" s="379"/>
      <c r="G9" s="379"/>
      <c r="H9" s="379"/>
      <c r="I9" s="380"/>
      <c r="J9" s="379"/>
      <c r="K9" s="379"/>
      <c r="L9" s="379"/>
      <c r="M9" s="380"/>
      <c r="N9" s="381"/>
      <c r="O9" s="353"/>
      <c r="P9" s="520"/>
      <c r="Q9" s="58"/>
      <c r="R9" s="58"/>
      <c r="S9" s="521"/>
    </row>
    <row r="10" spans="1:22" s="235" customFormat="1" ht="12.75" x14ac:dyDescent="0.2">
      <c r="A10" s="347"/>
      <c r="B10" s="347"/>
      <c r="C10" s="331"/>
      <c r="D10" s="348"/>
      <c r="E10" s="444" t="s">
        <v>92</v>
      </c>
      <c r="F10" s="348">
        <f>30+31</f>
        <v>61</v>
      </c>
      <c r="G10" s="348">
        <v>365</v>
      </c>
      <c r="H10" s="348">
        <f>31+28+31+30+31+30+31+31+30+31</f>
        <v>304</v>
      </c>
      <c r="I10" s="349"/>
      <c r="J10" s="348">
        <f>30+31</f>
        <v>61</v>
      </c>
      <c r="K10" s="348">
        <v>365</v>
      </c>
      <c r="L10" s="348">
        <f>31+29+31+30+31+30+31+31+30+31</f>
        <v>305</v>
      </c>
      <c r="M10" s="350"/>
      <c r="N10" s="344"/>
      <c r="O10" s="648" t="s">
        <v>120</v>
      </c>
      <c r="P10" s="524"/>
      <c r="Q10" s="302"/>
      <c r="R10" s="302"/>
      <c r="S10" s="525"/>
    </row>
    <row r="11" spans="1:22" s="235" customFormat="1" ht="21.75" thickBot="1" x14ac:dyDescent="0.25">
      <c r="A11" s="376" t="s">
        <v>55</v>
      </c>
      <c r="B11" s="377"/>
      <c r="C11" s="378" t="s">
        <v>96</v>
      </c>
      <c r="D11" s="382" t="s">
        <v>56</v>
      </c>
      <c r="E11" s="354"/>
      <c r="F11" s="354"/>
      <c r="G11" s="354"/>
      <c r="H11" s="354"/>
      <c r="I11" s="356"/>
      <c r="J11" s="354"/>
      <c r="K11" s="354"/>
      <c r="L11" s="354"/>
      <c r="M11" s="357"/>
      <c r="N11" s="356"/>
      <c r="O11" s="648"/>
      <c r="P11" s="524"/>
      <c r="Q11" s="302"/>
      <c r="R11" s="302"/>
      <c r="S11" s="525"/>
    </row>
    <row r="12" spans="1:22" s="235" customFormat="1" ht="23.25" thickBot="1" x14ac:dyDescent="0.25">
      <c r="A12" s="448" t="e">
        <f>#REF!</f>
        <v>#REF!</v>
      </c>
      <c r="B12" s="373" t="s">
        <v>95</v>
      </c>
      <c r="C12" s="449">
        <v>50</v>
      </c>
      <c r="D12" s="330" t="s">
        <v>97</v>
      </c>
      <c r="E12" s="330"/>
      <c r="F12" s="221" t="e">
        <f>$A$12*$C$12*F10</f>
        <v>#REF!</v>
      </c>
      <c r="G12" s="221" t="e">
        <f t="shared" ref="G12:H12" si="2">$A$12*$C$12*G10</f>
        <v>#REF!</v>
      </c>
      <c r="H12" s="221" t="e">
        <f t="shared" si="2"/>
        <v>#REF!</v>
      </c>
      <c r="I12" s="284" t="e">
        <f>SUM(F12:H12)</f>
        <v>#REF!</v>
      </c>
      <c r="J12" s="221" t="e">
        <f>$A$12*$C$12*J10</f>
        <v>#REF!</v>
      </c>
      <c r="K12" s="221" t="e">
        <f t="shared" ref="K12:L12" si="3">$A$12*$C$12*K10</f>
        <v>#REF!</v>
      </c>
      <c r="L12" s="221" t="e">
        <f t="shared" si="3"/>
        <v>#REF!</v>
      </c>
      <c r="M12" s="284" t="e">
        <f>SUM(J12:L12)</f>
        <v>#REF!</v>
      </c>
      <c r="N12" s="284" t="e">
        <f t="shared" ref="N12" si="4">I12+M12</f>
        <v>#REF!</v>
      </c>
      <c r="O12" s="539">
        <v>12.722099999999999</v>
      </c>
      <c r="P12" s="526">
        <f>$O$12*50*59</f>
        <v>37530.195</v>
      </c>
      <c r="Q12" s="502">
        <f>$O$12*50*366</f>
        <v>232814.43</v>
      </c>
      <c r="R12" s="502">
        <f>$O$12*50*306</f>
        <v>194648.13</v>
      </c>
      <c r="S12" s="527">
        <f>SUM(P12:R12)</f>
        <v>464992.755</v>
      </c>
    </row>
    <row r="13" spans="1:22" ht="15" x14ac:dyDescent="0.25">
      <c r="A13" s="372"/>
      <c r="B13" s="373"/>
      <c r="C13" s="374"/>
      <c r="D13" s="445"/>
      <c r="E13" s="445"/>
      <c r="F13" s="446"/>
      <c r="G13" s="446"/>
      <c r="H13" s="446"/>
      <c r="I13" s="447"/>
      <c r="J13" s="446"/>
      <c r="K13" s="446"/>
      <c r="L13" s="446"/>
      <c r="M13" s="447"/>
      <c r="N13" s="447"/>
      <c r="O13" s="353"/>
      <c r="P13" s="520"/>
      <c r="Q13" s="58"/>
      <c r="R13" s="58"/>
      <c r="S13" s="521"/>
    </row>
    <row r="14" spans="1:22" ht="21.75" thickBot="1" x14ac:dyDescent="0.3">
      <c r="A14" s="376" t="s">
        <v>55</v>
      </c>
      <c r="B14" s="454"/>
      <c r="C14" s="455" t="s">
        <v>106</v>
      </c>
      <c r="D14" s="445"/>
      <c r="E14" s="466" t="s">
        <v>112</v>
      </c>
      <c r="F14" s="467">
        <f>365/12*F4</f>
        <v>60.833333333333336</v>
      </c>
      <c r="G14" s="467">
        <f>365/12*G4</f>
        <v>365</v>
      </c>
      <c r="H14" s="467">
        <f>365/12*H4</f>
        <v>304.16666666666669</v>
      </c>
      <c r="I14" s="468"/>
      <c r="J14" s="467">
        <f>365/12*J4</f>
        <v>60.833333333333336</v>
      </c>
      <c r="K14" s="467">
        <f>365/12*K4</f>
        <v>365</v>
      </c>
      <c r="L14" s="467">
        <f>365/12*L4</f>
        <v>304.16666666666669</v>
      </c>
      <c r="M14" s="468"/>
      <c r="N14" s="447"/>
      <c r="O14" s="353"/>
      <c r="P14" s="520"/>
      <c r="Q14" s="58"/>
      <c r="R14" s="58"/>
      <c r="S14" s="521"/>
    </row>
    <row r="15" spans="1:22" ht="23.25" thickBot="1" x14ac:dyDescent="0.3">
      <c r="A15" s="448" t="e">
        <f>#REF!</f>
        <v>#REF!</v>
      </c>
      <c r="B15" s="456" t="s">
        <v>105</v>
      </c>
      <c r="C15" s="457" t="e">
        <f>#REF!</f>
        <v>#REF!</v>
      </c>
      <c r="D15" s="330" t="s">
        <v>98</v>
      </c>
      <c r="E15" s="452"/>
      <c r="F15" s="453" t="e">
        <f>$A$15*$C$15/12*F4</f>
        <v>#REF!</v>
      </c>
      <c r="G15" s="453" t="e">
        <f t="shared" ref="G15:H15" si="5">$A$15*$C$15/12*G4</f>
        <v>#REF!</v>
      </c>
      <c r="H15" s="453" t="e">
        <f t="shared" si="5"/>
        <v>#REF!</v>
      </c>
      <c r="I15" s="453" t="e">
        <f>SUM(F15:H15)</f>
        <v>#REF!</v>
      </c>
      <c r="J15" s="453" t="e">
        <f>$A$15*$C$15/12*J4</f>
        <v>#REF!</v>
      </c>
      <c r="K15" s="453" t="e">
        <f t="shared" ref="K15:L15" si="6">$A$15*$C$15/12*K4</f>
        <v>#REF!</v>
      </c>
      <c r="L15" s="453" t="e">
        <f t="shared" si="6"/>
        <v>#REF!</v>
      </c>
      <c r="M15" s="453" t="e">
        <f>SUM(J15:L15)</f>
        <v>#REF!</v>
      </c>
      <c r="N15" s="284" t="e">
        <f t="shared" ref="N15" si="7">I15+M15</f>
        <v>#REF!</v>
      </c>
      <c r="O15" s="540">
        <v>36.2667</v>
      </c>
      <c r="P15" s="537" t="e">
        <f>$O$15*$C$15/12*F4</f>
        <v>#REF!</v>
      </c>
      <c r="Q15" s="538" t="e">
        <f t="shared" ref="Q15" si="8">$O$15*$C$15/12*G4</f>
        <v>#REF!</v>
      </c>
      <c r="R15" s="538" t="e">
        <f>$O$15*$C$15/12*H4</f>
        <v>#REF!</v>
      </c>
      <c r="S15" s="523" t="e">
        <f>SUM(P15:R15)</f>
        <v>#REF!</v>
      </c>
    </row>
    <row r="16" spans="1:22" ht="15.75" thickBot="1" x14ac:dyDescent="0.3">
      <c r="A16" s="448"/>
      <c r="B16" s="450"/>
      <c r="C16" s="451"/>
      <c r="D16" s="445"/>
      <c r="E16" s="225"/>
      <c r="F16" s="225"/>
      <c r="G16" s="225"/>
      <c r="H16" s="225"/>
      <c r="I16" s="341"/>
      <c r="J16" s="225"/>
      <c r="K16" s="225"/>
      <c r="L16" s="225"/>
      <c r="M16" s="335"/>
      <c r="N16" s="341"/>
      <c r="O16" s="353"/>
      <c r="P16" s="520"/>
      <c r="Q16" s="58"/>
      <c r="R16" s="58"/>
      <c r="S16" s="521"/>
    </row>
    <row r="17" spans="1:20" ht="15.75" thickBot="1" x14ac:dyDescent="0.3">
      <c r="A17" s="215"/>
      <c r="B17" s="215"/>
      <c r="C17" s="216"/>
      <c r="D17" s="226" t="s">
        <v>25</v>
      </c>
      <c r="E17" s="226"/>
      <c r="F17" s="227" t="e">
        <f>F8+F12+F15</f>
        <v>#REF!</v>
      </c>
      <c r="G17" s="227" t="e">
        <f t="shared" ref="G17:H17" si="9">G8+G12+G15</f>
        <v>#REF!</v>
      </c>
      <c r="H17" s="227" t="e">
        <f t="shared" si="9"/>
        <v>#REF!</v>
      </c>
      <c r="I17" s="342" t="e">
        <f>SUM(F17:H17)</f>
        <v>#REF!</v>
      </c>
      <c r="J17" s="227" t="e">
        <f>J8+J12+J15</f>
        <v>#REF!</v>
      </c>
      <c r="K17" s="227" t="e">
        <f t="shared" ref="K17:L17" si="10">K8+K12+K15</f>
        <v>#REF!</v>
      </c>
      <c r="L17" s="227" t="e">
        <f t="shared" si="10"/>
        <v>#REF!</v>
      </c>
      <c r="M17" s="342" t="e">
        <f>SUM(J17:L17)</f>
        <v>#REF!</v>
      </c>
      <c r="N17" s="355" t="e">
        <f>I17+M17</f>
        <v>#REF!</v>
      </c>
      <c r="O17" s="353"/>
      <c r="P17" s="522" t="e">
        <f>SUM(P8+P12+P15)</f>
        <v>#REF!</v>
      </c>
      <c r="Q17" s="389" t="e">
        <f t="shared" ref="Q17" si="11">SUM(Q8+Q12+Q15)</f>
        <v>#REF!</v>
      </c>
      <c r="R17" s="389" t="e">
        <f>SUM(R8+R12+R15)</f>
        <v>#REF!</v>
      </c>
      <c r="S17" s="523" t="e">
        <f t="shared" ref="S17:S18" si="12">SUM(P17:R17)</f>
        <v>#REF!</v>
      </c>
    </row>
    <row r="18" spans="1:20" ht="15" thickBot="1" x14ac:dyDescent="0.25">
      <c r="A18" s="215"/>
      <c r="B18" s="215"/>
      <c r="C18" s="216"/>
      <c r="D18" s="228" t="s">
        <v>20</v>
      </c>
      <c r="E18" s="229">
        <v>0.1</v>
      </c>
      <c r="F18" s="230" t="e">
        <f>ROUND(F17*$E$18,2)</f>
        <v>#REF!</v>
      </c>
      <c r="G18" s="230" t="e">
        <f>ROUND(G17*$E$18,2)</f>
        <v>#REF!</v>
      </c>
      <c r="H18" s="230" t="e">
        <f>ROUND(H17*$E$18,2)</f>
        <v>#REF!</v>
      </c>
      <c r="I18" s="343" t="e">
        <f>SUM(F18:H18)</f>
        <v>#REF!</v>
      </c>
      <c r="J18" s="230" t="e">
        <f>ROUND(J17*$E$18,2)</f>
        <v>#REF!</v>
      </c>
      <c r="K18" s="230" t="e">
        <f>ROUND(K17*$E$18,2)</f>
        <v>#REF!</v>
      </c>
      <c r="L18" s="230" t="e">
        <f>ROUND(L17*$E$18,2)</f>
        <v>#REF!</v>
      </c>
      <c r="M18" s="343" t="e">
        <f>SUM(J18:L18)</f>
        <v>#REF!</v>
      </c>
      <c r="N18" s="343" t="e">
        <f>I18+M18</f>
        <v>#REF!</v>
      </c>
      <c r="P18" s="522" t="e">
        <f>P17*0.1</f>
        <v>#REF!</v>
      </c>
      <c r="Q18" s="389" t="e">
        <f t="shared" ref="Q18" si="13">Q17*0.1</f>
        <v>#REF!</v>
      </c>
      <c r="R18" s="389" t="e">
        <f>R17*0.1</f>
        <v>#REF!</v>
      </c>
      <c r="S18" s="523" t="e">
        <f t="shared" si="12"/>
        <v>#REF!</v>
      </c>
    </row>
    <row r="19" spans="1:20" ht="15" thickBot="1" x14ac:dyDescent="0.25">
      <c r="A19" s="215"/>
      <c r="B19" s="215"/>
      <c r="C19" s="216"/>
      <c r="D19" s="231" t="s">
        <v>26</v>
      </c>
      <c r="E19" s="231"/>
      <c r="F19" s="232" t="e">
        <f t="shared" ref="F19:H19" si="14">SUM(F17:F18)</f>
        <v>#REF!</v>
      </c>
      <c r="G19" s="232" t="e">
        <f t="shared" si="14"/>
        <v>#REF!</v>
      </c>
      <c r="H19" s="232" t="e">
        <f t="shared" si="14"/>
        <v>#REF!</v>
      </c>
      <c r="I19" s="283" t="e">
        <f>SUM(I17:I18)</f>
        <v>#REF!</v>
      </c>
      <c r="J19" s="232" t="e">
        <f t="shared" ref="J19:L19" si="15">SUM(J17:J18)</f>
        <v>#REF!</v>
      </c>
      <c r="K19" s="232" t="e">
        <f t="shared" si="15"/>
        <v>#REF!</v>
      </c>
      <c r="L19" s="232" t="e">
        <f t="shared" si="15"/>
        <v>#REF!</v>
      </c>
      <c r="M19" s="283" t="e">
        <f>SUM(M17:M18)</f>
        <v>#REF!</v>
      </c>
      <c r="N19" s="358" t="e">
        <f>SUM(N17:N18)</f>
        <v>#REF!</v>
      </c>
      <c r="P19" s="528" t="e">
        <f>SUM(P17:P18)</f>
        <v>#REF!</v>
      </c>
      <c r="Q19" s="501" t="e">
        <f t="shared" ref="Q19" si="16">SUM(Q17:Q18)</f>
        <v>#REF!</v>
      </c>
      <c r="R19" s="501" t="e">
        <f>SUM(R17:R18)</f>
        <v>#REF!</v>
      </c>
      <c r="S19" s="523" t="e">
        <f>SUM(P19:R19)</f>
        <v>#REF!</v>
      </c>
    </row>
    <row r="20" spans="1:20" ht="15" thickBot="1" x14ac:dyDescent="0.25">
      <c r="A20" s="215"/>
      <c r="B20" s="215"/>
      <c r="C20" s="216"/>
      <c r="P20" s="529"/>
      <c r="Q20" s="530"/>
      <c r="R20" s="530"/>
      <c r="S20" s="531"/>
    </row>
    <row r="21" spans="1:20" ht="15" thickTop="1" x14ac:dyDescent="0.2">
      <c r="P21" s="58"/>
      <c r="Q21" s="58"/>
      <c r="R21" s="58"/>
      <c r="S21" s="58"/>
    </row>
    <row r="22" spans="1:20" x14ac:dyDescent="0.2">
      <c r="A22" s="639" t="s">
        <v>21</v>
      </c>
      <c r="B22" s="639"/>
      <c r="C22" s="639"/>
      <c r="D22" s="639"/>
      <c r="E22" s="639"/>
      <c r="F22" s="639"/>
      <c r="G22" s="639"/>
      <c r="H22" s="639"/>
      <c r="I22" s="639"/>
    </row>
    <row r="23" spans="1:20" x14ac:dyDescent="0.2">
      <c r="A23" s="215"/>
      <c r="B23" s="215"/>
      <c r="C23" s="216"/>
      <c r="G23" s="233"/>
      <c r="H23" s="233"/>
      <c r="J23" s="336" t="s">
        <v>29</v>
      </c>
      <c r="K23" s="336" t="s">
        <v>29</v>
      </c>
      <c r="L23" s="336" t="s">
        <v>29</v>
      </c>
      <c r="M23" s="336"/>
      <c r="N23" s="360" t="s">
        <v>30</v>
      </c>
    </row>
    <row r="24" spans="1:20" s="235" customFormat="1" ht="15" thickBot="1" x14ac:dyDescent="0.25">
      <c r="A24" s="347"/>
      <c r="B24" s="347"/>
      <c r="C24" s="331"/>
      <c r="D24" s="348"/>
      <c r="E24" s="444" t="s">
        <v>27</v>
      </c>
      <c r="F24" s="348">
        <v>2</v>
      </c>
      <c r="G24" s="348">
        <v>12</v>
      </c>
      <c r="H24" s="348">
        <v>10</v>
      </c>
      <c r="I24" s="349"/>
      <c r="J24" s="348">
        <v>2</v>
      </c>
      <c r="K24" s="348">
        <v>12</v>
      </c>
      <c r="L24" s="348">
        <v>10</v>
      </c>
      <c r="M24" s="350"/>
      <c r="N24" s="344"/>
      <c r="O24" s="352"/>
    </row>
    <row r="25" spans="1:20" ht="23.25" thickBot="1" x14ac:dyDescent="0.25">
      <c r="A25" s="215"/>
      <c r="B25" s="215"/>
      <c r="C25" s="216"/>
      <c r="D25" s="217"/>
      <c r="E25" s="218"/>
      <c r="F25" s="218">
        <v>2020</v>
      </c>
      <c r="G25" s="218">
        <v>2021</v>
      </c>
      <c r="H25" s="218">
        <v>2022</v>
      </c>
      <c r="I25" s="337" t="s">
        <v>22</v>
      </c>
      <c r="J25" s="218">
        <v>2022</v>
      </c>
      <c r="K25" s="218">
        <v>2023</v>
      </c>
      <c r="L25" s="218" t="s">
        <v>93</v>
      </c>
      <c r="M25" s="218" t="s">
        <v>43</v>
      </c>
      <c r="N25" s="337" t="s">
        <v>22</v>
      </c>
    </row>
    <row r="26" spans="1:20" ht="15" thickBot="1" x14ac:dyDescent="0.25">
      <c r="A26" s="215"/>
      <c r="B26" s="215"/>
      <c r="C26" s="216"/>
      <c r="D26" s="219" t="s">
        <v>23</v>
      </c>
      <c r="E26" s="219"/>
      <c r="F26" s="219"/>
      <c r="G26" s="219"/>
      <c r="H26" s="219"/>
      <c r="I26" s="338"/>
      <c r="J26" s="219"/>
      <c r="K26" s="219"/>
      <c r="L26" s="219"/>
      <c r="M26" s="219"/>
      <c r="N26" s="345"/>
      <c r="S26" s="646" t="s">
        <v>119</v>
      </c>
      <c r="T26" s="647"/>
    </row>
    <row r="27" spans="1:20" ht="23.25" thickBot="1" x14ac:dyDescent="0.25">
      <c r="A27" s="347"/>
      <c r="B27" s="347"/>
      <c r="C27" s="216"/>
      <c r="D27" s="489" t="s">
        <v>94</v>
      </c>
      <c r="E27" s="489"/>
      <c r="F27" s="490" t="e">
        <f>'Cost servei (modificació)'!$L$94/12*'Licitació  (amb modificació)'!F24</f>
        <v>#REF!</v>
      </c>
      <c r="G27" s="490" t="e">
        <f>'Cost servei (modificació)'!$L$94/12*'Licitació  (amb modificació)'!G24</f>
        <v>#REF!</v>
      </c>
      <c r="H27" s="490" t="e">
        <f>'Cost servei (modificació)'!$L$94/12*'Licitació  (amb modificació)'!H24</f>
        <v>#REF!</v>
      </c>
      <c r="I27" s="491" t="e">
        <f>SUM(F27:H27)</f>
        <v>#REF!</v>
      </c>
      <c r="J27" s="490" t="e">
        <f>'Cost servei (modificació)'!$L$94/12*'Licitació  (amb modificació)'!J24</f>
        <v>#REF!</v>
      </c>
      <c r="K27" s="490" t="e">
        <f>'Cost servei (modificació)'!$L$94/12*'Licitació  (amb modificació)'!K24</f>
        <v>#REF!</v>
      </c>
      <c r="L27" s="490" t="e">
        <f>'Cost servei (modificació)'!$L$94/12*'Licitació  (amb modificació)'!L24</f>
        <v>#REF!</v>
      </c>
      <c r="M27" s="491" t="e">
        <f>SUM(J27:L27)</f>
        <v>#REF!</v>
      </c>
      <c r="N27" s="491" t="e">
        <f>I27+M27</f>
        <v>#REF!</v>
      </c>
      <c r="S27" s="533"/>
      <c r="T27" s="313"/>
    </row>
    <row r="28" spans="1:20" ht="15.75" thickBot="1" x14ac:dyDescent="0.3">
      <c r="A28" s="215"/>
      <c r="B28" s="215"/>
      <c r="C28" s="216"/>
      <c r="D28" s="222" t="s">
        <v>24</v>
      </c>
      <c r="E28" s="223"/>
      <c r="F28" s="224" t="e">
        <f t="shared" ref="F28:N28" si="17">SUM(F27:F27)</f>
        <v>#REF!</v>
      </c>
      <c r="G28" s="224" t="e">
        <f t="shared" si="17"/>
        <v>#REF!</v>
      </c>
      <c r="H28" s="224" t="e">
        <f t="shared" si="17"/>
        <v>#REF!</v>
      </c>
      <c r="I28" s="340" t="e">
        <f t="shared" si="17"/>
        <v>#REF!</v>
      </c>
      <c r="J28" s="234" t="e">
        <f t="shared" si="17"/>
        <v>#REF!</v>
      </c>
      <c r="K28" s="234" t="e">
        <f t="shared" si="17"/>
        <v>#REF!</v>
      </c>
      <c r="L28" s="234" t="e">
        <f t="shared" si="17"/>
        <v>#REF!</v>
      </c>
      <c r="M28" s="340" t="e">
        <f t="shared" si="17"/>
        <v>#REF!</v>
      </c>
      <c r="N28" s="355" t="e">
        <f t="shared" si="17"/>
        <v>#REF!</v>
      </c>
      <c r="O28" s="353"/>
      <c r="P28" s="542" t="s">
        <v>121</v>
      </c>
      <c r="Q28" s="541">
        <v>2037410.32</v>
      </c>
      <c r="S28" s="534" t="e">
        <f>Q28/M28</f>
        <v>#REF!</v>
      </c>
      <c r="T28" s="535" t="e">
        <f>1-S28</f>
        <v>#REF!</v>
      </c>
    </row>
    <row r="29" spans="1:20" ht="15.75" thickBot="1" x14ac:dyDescent="0.3">
      <c r="A29" s="215"/>
      <c r="B29" s="215"/>
      <c r="C29" s="216"/>
      <c r="D29" s="222"/>
      <c r="E29" s="223"/>
      <c r="F29" s="379"/>
      <c r="G29" s="379"/>
      <c r="H29" s="379"/>
      <c r="I29" s="380"/>
      <c r="J29" s="379"/>
      <c r="K29" s="379"/>
      <c r="L29" s="379"/>
      <c r="M29" s="380"/>
      <c r="N29" s="381"/>
      <c r="O29" s="353"/>
      <c r="Q29" s="494" t="e">
        <f>I42*S28</f>
        <v>#REF!</v>
      </c>
      <c r="S29" s="459"/>
      <c r="T29" s="536"/>
    </row>
    <row r="30" spans="1:20" s="235" customFormat="1" x14ac:dyDescent="0.2">
      <c r="A30" s="347"/>
      <c r="B30" s="347"/>
      <c r="C30" s="331"/>
      <c r="D30" s="348"/>
      <c r="E30" s="444" t="s">
        <v>92</v>
      </c>
      <c r="F30" s="348">
        <f>30+31</f>
        <v>61</v>
      </c>
      <c r="G30" s="348">
        <v>365</v>
      </c>
      <c r="H30" s="348">
        <f>31+28+31+30+31+30+31+31+30+31</f>
        <v>304</v>
      </c>
      <c r="I30" s="349"/>
      <c r="J30" s="348">
        <f>30+31</f>
        <v>61</v>
      </c>
      <c r="K30" s="348">
        <v>365</v>
      </c>
      <c r="L30" s="348">
        <f>31+29+31+30+31+30+31+31+30+31</f>
        <v>305</v>
      </c>
      <c r="M30" s="350"/>
      <c r="N30" s="344"/>
      <c r="O30" s="352"/>
      <c r="Q30" s="493" t="e">
        <f>Q28-Q29</f>
        <v>#REF!</v>
      </c>
    </row>
    <row r="31" spans="1:20" s="235" customFormat="1" ht="21.75" thickBot="1" x14ac:dyDescent="0.25">
      <c r="A31" s="376" t="s">
        <v>55</v>
      </c>
      <c r="B31" s="377"/>
      <c r="C31" s="378" t="s">
        <v>96</v>
      </c>
      <c r="D31" s="382" t="s">
        <v>56</v>
      </c>
      <c r="E31" s="354"/>
      <c r="F31" s="354"/>
      <c r="G31" s="354"/>
      <c r="H31" s="354"/>
      <c r="I31" s="356"/>
      <c r="J31" s="354"/>
      <c r="K31" s="354"/>
      <c r="L31" s="354"/>
      <c r="M31" s="357"/>
      <c r="N31" s="356"/>
      <c r="O31" s="375"/>
      <c r="Q31" s="493"/>
    </row>
    <row r="32" spans="1:20" s="235" customFormat="1" ht="23.25" thickBot="1" x14ac:dyDescent="0.25">
      <c r="A32" s="448" t="e">
        <f>#REF!</f>
        <v>#REF!</v>
      </c>
      <c r="B32" s="373" t="s">
        <v>95</v>
      </c>
      <c r="C32" s="449">
        <v>50</v>
      </c>
      <c r="D32" s="330" t="s">
        <v>97</v>
      </c>
      <c r="E32" s="330"/>
      <c r="F32" s="221" t="e">
        <f>$A$12*$C$12*F30</f>
        <v>#REF!</v>
      </c>
      <c r="G32" s="221" t="e">
        <f t="shared" ref="G32:H32" si="18">$A$12*$C$12*G30</f>
        <v>#REF!</v>
      </c>
      <c r="H32" s="221" t="e">
        <f t="shared" si="18"/>
        <v>#REF!</v>
      </c>
      <c r="I32" s="284" t="e">
        <f>SUM(F32:H32)</f>
        <v>#REF!</v>
      </c>
      <c r="J32" s="221" t="e">
        <f>$A$12*$C$12*J30</f>
        <v>#REF!</v>
      </c>
      <c r="K32" s="221" t="e">
        <f t="shared" ref="K32:L32" si="19">$A$12*$C$12*K30</f>
        <v>#REF!</v>
      </c>
      <c r="L32" s="221" t="e">
        <f t="shared" si="19"/>
        <v>#REF!</v>
      </c>
      <c r="M32" s="284" t="e">
        <f>SUM(J32:L32)</f>
        <v>#REF!</v>
      </c>
      <c r="N32" s="284" t="e">
        <f t="shared" ref="N32" si="20">I32+M32</f>
        <v>#REF!</v>
      </c>
      <c r="O32" s="499">
        <v>12.722099999999999</v>
      </c>
      <c r="P32" s="235">
        <v>36550</v>
      </c>
      <c r="Q32" s="493">
        <f>O32*P32</f>
        <v>464992.75499999995</v>
      </c>
      <c r="R32" s="498">
        <v>464356.65</v>
      </c>
      <c r="S32" s="500">
        <f>Q32-R32</f>
        <v>636.10499999992317</v>
      </c>
    </row>
    <row r="33" spans="1:23" ht="15" x14ac:dyDescent="0.25">
      <c r="A33" s="372"/>
      <c r="B33" s="373"/>
      <c r="C33" s="374"/>
      <c r="D33" s="445"/>
      <c r="E33" s="445"/>
      <c r="F33" s="446"/>
      <c r="G33" s="446"/>
      <c r="H33" s="446"/>
      <c r="I33" s="447"/>
      <c r="J33" s="446"/>
      <c r="K33" s="446"/>
      <c r="L33" s="446"/>
      <c r="M33" s="447"/>
      <c r="N33" s="447"/>
      <c r="O33" s="353"/>
      <c r="Q33" s="494"/>
    </row>
    <row r="34" spans="1:23" ht="21.75" thickBot="1" x14ac:dyDescent="0.3">
      <c r="A34" s="376" t="s">
        <v>55</v>
      </c>
      <c r="B34" s="454"/>
      <c r="C34" s="455" t="s">
        <v>106</v>
      </c>
      <c r="D34" s="445"/>
      <c r="E34" s="466" t="s">
        <v>112</v>
      </c>
      <c r="F34" s="467">
        <f>365/12*F24</f>
        <v>60.833333333333336</v>
      </c>
      <c r="G34" s="467">
        <f>365/12*G24</f>
        <v>365</v>
      </c>
      <c r="H34" s="467">
        <f>365/12*H24</f>
        <v>304.16666666666669</v>
      </c>
      <c r="I34" s="468"/>
      <c r="J34" s="467">
        <f>365/12*J24</f>
        <v>60.833333333333336</v>
      </c>
      <c r="K34" s="467">
        <f>365/12*K24</f>
        <v>365</v>
      </c>
      <c r="L34" s="467">
        <f>365/2</f>
        <v>182.5</v>
      </c>
      <c r="M34" s="468"/>
      <c r="N34" s="447"/>
      <c r="O34" s="353"/>
      <c r="Q34" s="494"/>
    </row>
    <row r="35" spans="1:23" ht="23.25" thickBot="1" x14ac:dyDescent="0.3">
      <c r="A35" s="448" t="e">
        <f>#REF!</f>
        <v>#REF!</v>
      </c>
      <c r="B35" s="456" t="s">
        <v>105</v>
      </c>
      <c r="C35" s="457" t="e">
        <f>#REF!</f>
        <v>#REF!</v>
      </c>
      <c r="D35" s="330" t="s">
        <v>98</v>
      </c>
      <c r="E35" s="452"/>
      <c r="F35" s="453" t="e">
        <f>$A$15*$C$15/12*F24</f>
        <v>#REF!</v>
      </c>
      <c r="G35" s="453" t="e">
        <f t="shared" ref="G35:H35" si="21">$A$15*$C$15/12*G24</f>
        <v>#REF!</v>
      </c>
      <c r="H35" s="453" t="e">
        <f t="shared" si="21"/>
        <v>#REF!</v>
      </c>
      <c r="I35" s="453" t="e">
        <f>SUM(F35:H35)</f>
        <v>#REF!</v>
      </c>
      <c r="J35" s="453" t="e">
        <f>$A$15*$C$15/12*J24</f>
        <v>#REF!</v>
      </c>
      <c r="K35" s="453" t="e">
        <f t="shared" ref="K35:L35" si="22">$A$15*$C$15/12*K24</f>
        <v>#REF!</v>
      </c>
      <c r="L35" s="453" t="e">
        <f t="shared" si="22"/>
        <v>#REF!</v>
      </c>
      <c r="M35" s="453" t="e">
        <f>SUM(J35:L35)</f>
        <v>#REF!</v>
      </c>
      <c r="N35" s="284" t="e">
        <f t="shared" ref="N35" si="23">I35+M35</f>
        <v>#REF!</v>
      </c>
      <c r="O35" s="353"/>
      <c r="Q35" s="494">
        <v>26474.69</v>
      </c>
    </row>
    <row r="36" spans="1:23" ht="15.75" thickBot="1" x14ac:dyDescent="0.3">
      <c r="A36" s="448"/>
      <c r="B36" s="450"/>
      <c r="C36" s="451"/>
      <c r="D36" s="445"/>
      <c r="E36" s="225"/>
      <c r="F36" s="225"/>
      <c r="G36" s="225"/>
      <c r="H36" s="225"/>
      <c r="I36" s="341"/>
      <c r="J36" s="225"/>
      <c r="K36" s="225"/>
      <c r="L36" s="225"/>
      <c r="M36" s="335"/>
      <c r="N36" s="341"/>
      <c r="O36" s="353"/>
      <c r="S36" s="493">
        <v>231755.48</v>
      </c>
      <c r="T36" s="494">
        <v>1390532.92</v>
      </c>
      <c r="U36" s="494">
        <v>1158777.43</v>
      </c>
      <c r="V36" s="496">
        <f>SUM(S36:U36)</f>
        <v>2781065.83</v>
      </c>
    </row>
    <row r="37" spans="1:23" ht="15.75" thickBot="1" x14ac:dyDescent="0.3">
      <c r="A37" s="215"/>
      <c r="B37" s="215"/>
      <c r="C37" s="216"/>
      <c r="D37" s="226" t="s">
        <v>25</v>
      </c>
      <c r="E37" s="226"/>
      <c r="F37" s="227" t="e">
        <f>F28+F32+F35</f>
        <v>#REF!</v>
      </c>
      <c r="G37" s="227" t="e">
        <f t="shared" ref="G37:H37" si="24">G28+G32+G35</f>
        <v>#REF!</v>
      </c>
      <c r="H37" s="227" t="e">
        <f t="shared" si="24"/>
        <v>#REF!</v>
      </c>
      <c r="I37" s="342" t="e">
        <f>SUM(F37:H37)</f>
        <v>#REF!</v>
      </c>
      <c r="J37" s="227" t="e">
        <f>J28+J32+J35</f>
        <v>#REF!</v>
      </c>
      <c r="K37" s="227" t="e">
        <f t="shared" ref="K37:L37" si="25">K28+K32+K35</f>
        <v>#REF!</v>
      </c>
      <c r="L37" s="227" t="e">
        <f t="shared" si="25"/>
        <v>#REF!</v>
      </c>
      <c r="M37" s="342" t="e">
        <f>SUM(J37:L37)</f>
        <v>#REF!</v>
      </c>
      <c r="N37" s="355" t="e">
        <f>I37+M37</f>
        <v>#REF!</v>
      </c>
      <c r="O37" s="353"/>
      <c r="Q37" s="495" t="e">
        <f>Q30+Q32+Q35</f>
        <v>#REF!</v>
      </c>
    </row>
    <row r="38" spans="1:23" ht="15" thickBot="1" x14ac:dyDescent="0.25">
      <c r="A38" s="215"/>
      <c r="B38" s="215"/>
      <c r="C38" s="216"/>
      <c r="D38" s="228" t="s">
        <v>20</v>
      </c>
      <c r="E38" s="229">
        <v>0.1</v>
      </c>
      <c r="F38" s="230" t="e">
        <f>ROUND(F37*$E$18,2)</f>
        <v>#REF!</v>
      </c>
      <c r="G38" s="230" t="e">
        <f>ROUND(G37*$E$18,2)</f>
        <v>#REF!</v>
      </c>
      <c r="H38" s="230" t="e">
        <f>ROUND(H37*$E$18,2)</f>
        <v>#REF!</v>
      </c>
      <c r="I38" s="343" t="e">
        <f>SUM(F38:H38)</f>
        <v>#REF!</v>
      </c>
      <c r="J38" s="230" t="e">
        <f>ROUND(J37*$E$18,2)</f>
        <v>#REF!</v>
      </c>
      <c r="K38" s="230" t="e">
        <f>ROUND(K37*$E$18,2)</f>
        <v>#REF!</v>
      </c>
      <c r="L38" s="230" t="e">
        <f>ROUND(L37*$E$18,2)</f>
        <v>#REF!</v>
      </c>
      <c r="M38" s="343" t="e">
        <f>SUM(J38:L38)</f>
        <v>#REF!</v>
      </c>
      <c r="N38" s="343" t="e">
        <f>I38+M38</f>
        <v>#REF!</v>
      </c>
      <c r="Q38" s="495" t="e">
        <f>Q37*0.1</f>
        <v>#REF!</v>
      </c>
    </row>
    <row r="39" spans="1:23" ht="15" thickBot="1" x14ac:dyDescent="0.25">
      <c r="A39" s="215"/>
      <c r="B39" s="215"/>
      <c r="C39" s="216"/>
      <c r="D39" s="231" t="s">
        <v>26</v>
      </c>
      <c r="E39" s="231"/>
      <c r="F39" s="232" t="e">
        <f t="shared" ref="F39:H39" si="26">SUM(F37:F38)</f>
        <v>#REF!</v>
      </c>
      <c r="G39" s="232" t="e">
        <f t="shared" si="26"/>
        <v>#REF!</v>
      </c>
      <c r="H39" s="232" t="e">
        <f t="shared" si="26"/>
        <v>#REF!</v>
      </c>
      <c r="I39" s="283" t="e">
        <f>SUM(I37:I38)</f>
        <v>#REF!</v>
      </c>
      <c r="J39" s="232" t="e">
        <f t="shared" ref="J39:L39" si="27">SUM(J37:J38)</f>
        <v>#REF!</v>
      </c>
      <c r="K39" s="232" t="e">
        <f t="shared" si="27"/>
        <v>#REF!</v>
      </c>
      <c r="L39" s="232" t="e">
        <f t="shared" si="27"/>
        <v>#REF!</v>
      </c>
      <c r="M39" s="283" t="e">
        <f>SUM(M37:M38)</f>
        <v>#REF!</v>
      </c>
      <c r="N39" s="358" t="e">
        <f>SUM(N37:N38)</f>
        <v>#REF!</v>
      </c>
      <c r="Q39" s="496" t="e">
        <f>SUM(Q37:Q38)</f>
        <v>#REF!</v>
      </c>
    </row>
    <row r="40" spans="1:23" ht="15" thickTop="1" x14ac:dyDescent="0.2">
      <c r="S40" s="640" t="s">
        <v>117</v>
      </c>
      <c r="T40" s="641"/>
      <c r="U40" s="641"/>
      <c r="V40" s="642"/>
    </row>
    <row r="41" spans="1:23" ht="15" thickBot="1" x14ac:dyDescent="0.25">
      <c r="R41" s="418"/>
      <c r="S41" s="507"/>
      <c r="T41" s="508"/>
      <c r="U41" s="508"/>
      <c r="V41" s="509"/>
      <c r="W41" s="418"/>
    </row>
    <row r="42" spans="1:23" ht="15" thickBot="1" x14ac:dyDescent="0.25">
      <c r="D42" s="484" t="s">
        <v>114</v>
      </c>
      <c r="E42" s="485"/>
      <c r="F42" s="486" t="e">
        <f>F37-F17</f>
        <v>#REF!</v>
      </c>
      <c r="G42" s="486" t="e">
        <f t="shared" ref="G42:H42" si="28">G37-G17</f>
        <v>#REF!</v>
      </c>
      <c r="H42" s="486" t="e">
        <f t="shared" si="28"/>
        <v>#REF!</v>
      </c>
      <c r="I42" s="487" t="e">
        <f>SUM(F42:H42)</f>
        <v>#REF!</v>
      </c>
      <c r="J42" s="486" t="e">
        <f>J37-J17</f>
        <v>#REF!</v>
      </c>
      <c r="K42" s="486" t="e">
        <f t="shared" ref="K42:L42" si="29">K37-K17</f>
        <v>#REF!</v>
      </c>
      <c r="L42" s="486" t="e">
        <f t="shared" si="29"/>
        <v>#REF!</v>
      </c>
      <c r="M42" s="487" t="e">
        <f>SUM(J42:L42)</f>
        <v>#REF!</v>
      </c>
      <c r="N42" s="488" t="e">
        <f>I42+M42</f>
        <v>#REF!</v>
      </c>
      <c r="Q42" s="497"/>
      <c r="R42" s="418"/>
      <c r="S42" s="510" t="e">
        <f>J27*$S$28</f>
        <v>#REF!</v>
      </c>
      <c r="T42" s="503" t="e">
        <f t="shared" ref="T42:U42" si="30">K27*$S$28</f>
        <v>#REF!</v>
      </c>
      <c r="U42" s="503" t="e">
        <f t="shared" si="30"/>
        <v>#REF!</v>
      </c>
      <c r="V42" s="511" t="e">
        <f>SUM(S42:U42)</f>
        <v>#REF!</v>
      </c>
      <c r="W42" s="418"/>
    </row>
    <row r="43" spans="1:23" x14ac:dyDescent="0.2">
      <c r="J43" s="74" t="e">
        <f>J42*$S$28</f>
        <v>#REF!</v>
      </c>
      <c r="K43" s="74" t="e">
        <f t="shared" ref="K43:L43" si="31">K42*$S$28</f>
        <v>#REF!</v>
      </c>
      <c r="L43" s="74" t="e">
        <f t="shared" si="31"/>
        <v>#REF!</v>
      </c>
      <c r="M43" s="54" t="e">
        <f>SUM(J43:L43)</f>
        <v>#REF!</v>
      </c>
      <c r="Q43" s="495">
        <f>Q28+Q32+Q35</f>
        <v>2528877.7650000001</v>
      </c>
      <c r="R43" s="418"/>
      <c r="S43" s="512">
        <f>$O$12*50*59</f>
        <v>37530.195</v>
      </c>
      <c r="T43" s="505">
        <f>$O$12*50*366</f>
        <v>232814.43</v>
      </c>
      <c r="U43" s="505">
        <f>$O$12*50*306</f>
        <v>194648.13</v>
      </c>
      <c r="V43" s="513">
        <f>SUM(S43:U43)</f>
        <v>464992.755</v>
      </c>
      <c r="W43" s="418"/>
    </row>
    <row r="44" spans="1:23" x14ac:dyDescent="0.2">
      <c r="Q44" s="495">
        <f>Q43*0.1</f>
        <v>252887.77650000004</v>
      </c>
      <c r="R44" s="418"/>
      <c r="S44" s="512" t="e">
        <f>$O$15*$C$15/12*F24</f>
        <v>#REF!</v>
      </c>
      <c r="T44" s="505" t="e">
        <f t="shared" ref="T44:U44" si="32">$O$15*$C$15/12*G24</f>
        <v>#REF!</v>
      </c>
      <c r="U44" s="505" t="e">
        <f t="shared" si="32"/>
        <v>#REF!</v>
      </c>
      <c r="V44" s="511" t="e">
        <f>SUM(S44:U44)</f>
        <v>#REF!</v>
      </c>
      <c r="W44" s="418"/>
    </row>
    <row r="45" spans="1:23" x14ac:dyDescent="0.2">
      <c r="Q45" s="496">
        <f>SUM(Q43:Q44)</f>
        <v>2781765.5415000003</v>
      </c>
      <c r="R45" s="418"/>
      <c r="S45" s="510" t="e">
        <f>SUM(S42:S44)</f>
        <v>#REF!</v>
      </c>
      <c r="T45" s="503" t="e">
        <f t="shared" ref="T45:V45" si="33">SUM(T42:T44)</f>
        <v>#REF!</v>
      </c>
      <c r="U45" s="503" t="e">
        <f t="shared" si="33"/>
        <v>#REF!</v>
      </c>
      <c r="V45" s="511" t="e">
        <f t="shared" si="33"/>
        <v>#REF!</v>
      </c>
      <c r="W45" s="418"/>
    </row>
    <row r="46" spans="1:23" x14ac:dyDescent="0.2">
      <c r="R46" s="418"/>
      <c r="S46" s="514" t="e">
        <f>S45*0.1</f>
        <v>#REF!</v>
      </c>
      <c r="T46" s="506" t="e">
        <f t="shared" ref="T46:V46" si="34">T45*0.1</f>
        <v>#REF!</v>
      </c>
      <c r="U46" s="506" t="e">
        <f t="shared" si="34"/>
        <v>#REF!</v>
      </c>
      <c r="V46" s="515" t="e">
        <f t="shared" si="34"/>
        <v>#REF!</v>
      </c>
      <c r="W46" s="418"/>
    </row>
    <row r="47" spans="1:23" x14ac:dyDescent="0.2">
      <c r="M47" s="54" t="e">
        <f>2341696.2-S17</f>
        <v>#REF!</v>
      </c>
      <c r="R47" s="418"/>
      <c r="S47" s="516" t="e">
        <f>SUM(S45:S46)</f>
        <v>#REF!</v>
      </c>
      <c r="T47" s="504" t="e">
        <f t="shared" ref="T47:V47" si="35">SUM(T45:T46)</f>
        <v>#REF!</v>
      </c>
      <c r="U47" s="504" t="e">
        <f t="shared" si="35"/>
        <v>#REF!</v>
      </c>
      <c r="V47" s="511" t="e">
        <f t="shared" si="35"/>
        <v>#REF!</v>
      </c>
      <c r="W47" s="418"/>
    </row>
    <row r="48" spans="1:23" ht="15" thickBot="1" x14ac:dyDescent="0.25">
      <c r="R48" s="418"/>
      <c r="S48" s="517"/>
      <c r="T48" s="518"/>
      <c r="U48" s="518"/>
      <c r="V48" s="519"/>
      <c r="W48" s="418"/>
    </row>
    <row r="49" spans="13:13" ht="15" thickTop="1" x14ac:dyDescent="0.2">
      <c r="M49" s="54" t="e">
        <f>I42-M43</f>
        <v>#REF!</v>
      </c>
    </row>
  </sheetData>
  <mergeCells count="6">
    <mergeCell ref="A2:I2"/>
    <mergeCell ref="A22:I22"/>
    <mergeCell ref="S40:V40"/>
    <mergeCell ref="P4:S4"/>
    <mergeCell ref="S26:T26"/>
    <mergeCell ref="O10:O11"/>
  </mergeCells>
  <pageMargins left="0.25" right="0.25" top="0.75" bottom="0.75" header="0.3" footer="0.3"/>
  <pageSetup paperSize="9" scale="75" orientation="landscape" r:id="rId1"/>
  <headerFooter>
    <oddFooter>&amp;L&amp;F&amp;R&amp;A</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M34"/>
  <sheetViews>
    <sheetView showGridLines="0" tabSelected="1" topLeftCell="A4" zoomScale="110" zoomScaleNormal="110" workbookViewId="0">
      <selection activeCell="N22" sqref="N22"/>
    </sheetView>
  </sheetViews>
  <sheetFormatPr defaultColWidth="8.7109375" defaultRowHeight="12.75" x14ac:dyDescent="0.2"/>
  <cols>
    <col min="1" max="1" width="4.42578125" style="608" customWidth="1"/>
    <col min="2" max="2" width="8.7109375" style="608"/>
    <col min="3" max="3" width="55.42578125" style="608" customWidth="1"/>
    <col min="4" max="4" width="11.42578125" style="608" customWidth="1"/>
    <col min="5" max="5" width="14.140625" style="608" customWidth="1"/>
    <col min="6" max="6" width="16.5703125" style="608" customWidth="1"/>
    <col min="7" max="7" width="14.42578125" style="608" bestFit="1" customWidth="1"/>
    <col min="8" max="8" width="26.7109375" style="608" bestFit="1" customWidth="1"/>
    <col min="9" max="9" width="18.85546875" style="608" bestFit="1" customWidth="1"/>
    <col min="10" max="10" width="4.140625" style="608" customWidth="1"/>
    <col min="11" max="12" width="8.7109375" style="608"/>
    <col min="13" max="13" width="0" style="608" hidden="1" customWidth="1"/>
    <col min="14" max="16384" width="8.7109375" style="608"/>
  </cols>
  <sheetData>
    <row r="1" spans="2:13" x14ac:dyDescent="0.2">
      <c r="B1" s="607"/>
      <c r="C1" s="607"/>
      <c r="D1" s="607"/>
      <c r="E1" s="607"/>
      <c r="F1" s="607"/>
      <c r="G1" s="607"/>
      <c r="H1" s="607"/>
      <c r="I1" s="607"/>
      <c r="J1" s="607"/>
      <c r="K1" s="607"/>
    </row>
    <row r="2" spans="2:13" ht="13.5" thickBot="1" x14ac:dyDescent="0.25">
      <c r="B2" s="607"/>
      <c r="H2" s="573"/>
      <c r="I2" s="573"/>
      <c r="K2" s="607"/>
    </row>
    <row r="3" spans="2:13" ht="13.5" thickBot="1" x14ac:dyDescent="0.25">
      <c r="B3" s="607"/>
      <c r="C3" s="654" t="s">
        <v>146</v>
      </c>
      <c r="D3" s="655"/>
      <c r="E3" s="655"/>
      <c r="F3" s="655"/>
      <c r="G3" s="656"/>
      <c r="H3" s="544" t="s">
        <v>122</v>
      </c>
      <c r="I3" s="544" t="s">
        <v>147</v>
      </c>
      <c r="K3" s="607"/>
    </row>
    <row r="4" spans="2:13" x14ac:dyDescent="0.2">
      <c r="B4" s="607"/>
      <c r="C4" s="543"/>
      <c r="D4" s="543"/>
      <c r="E4" s="543"/>
      <c r="F4" s="543"/>
      <c r="G4" s="543"/>
      <c r="H4" s="543"/>
      <c r="I4" s="544" t="s">
        <v>148</v>
      </c>
      <c r="K4" s="607"/>
    </row>
    <row r="5" spans="2:13" ht="15" x14ac:dyDescent="0.25">
      <c r="B5" s="607"/>
      <c r="C5" s="545" t="s">
        <v>160</v>
      </c>
      <c r="D5" s="546"/>
      <c r="E5" s="546"/>
      <c r="F5" s="546"/>
      <c r="G5" s="547"/>
      <c r="H5" s="546"/>
      <c r="I5" s="546"/>
      <c r="K5" s="607"/>
      <c r="M5" s="629">
        <v>0</v>
      </c>
    </row>
    <row r="6" spans="2:13" ht="13.5" thickBot="1" x14ac:dyDescent="0.25">
      <c r="B6" s="607"/>
      <c r="C6" s="546"/>
      <c r="D6" s="546"/>
      <c r="E6" s="546"/>
      <c r="F6" s="546"/>
      <c r="G6" s="547"/>
      <c r="H6" s="546"/>
      <c r="I6" s="546"/>
      <c r="K6" s="607"/>
      <c r="M6" s="629">
        <v>0.1</v>
      </c>
    </row>
    <row r="7" spans="2:13" ht="24.75" thickBot="1" x14ac:dyDescent="0.25">
      <c r="B7" s="607"/>
      <c r="C7" s="575" t="s">
        <v>123</v>
      </c>
      <c r="D7" s="548" t="s">
        <v>124</v>
      </c>
      <c r="E7" s="548" t="s">
        <v>150</v>
      </c>
      <c r="F7" s="548" t="s">
        <v>125</v>
      </c>
      <c r="G7" s="549" t="s">
        <v>126</v>
      </c>
      <c r="H7" s="548" t="s">
        <v>127</v>
      </c>
      <c r="I7" s="550" t="s">
        <v>128</v>
      </c>
      <c r="K7" s="607"/>
    </row>
    <row r="8" spans="2:13" ht="13.5" thickBot="1" x14ac:dyDescent="0.25">
      <c r="B8" s="607"/>
      <c r="C8" s="551" t="s">
        <v>129</v>
      </c>
      <c r="D8" s="552"/>
      <c r="E8" s="553"/>
      <c r="F8" s="554"/>
      <c r="G8" s="555"/>
      <c r="H8" s="556"/>
      <c r="I8" s="557"/>
      <c r="K8" s="607"/>
    </row>
    <row r="9" spans="2:13" ht="36.75" thickBot="1" x14ac:dyDescent="0.25">
      <c r="B9" s="607"/>
      <c r="C9" s="558" t="s">
        <v>151</v>
      </c>
      <c r="D9" s="559" t="s">
        <v>130</v>
      </c>
      <c r="E9" s="597">
        <v>1</v>
      </c>
      <c r="F9" s="580">
        <v>1136100</v>
      </c>
      <c r="G9" s="581">
        <v>1136100</v>
      </c>
      <c r="H9" s="560"/>
      <c r="I9" s="613">
        <f>H9</f>
        <v>0</v>
      </c>
      <c r="K9" s="607"/>
    </row>
    <row r="10" spans="2:13" ht="13.5" thickBot="1" x14ac:dyDescent="0.25">
      <c r="B10" s="607"/>
      <c r="C10" s="561"/>
      <c r="D10" s="552"/>
      <c r="E10" s="649" t="s">
        <v>131</v>
      </c>
      <c r="F10" s="650"/>
      <c r="G10" s="582">
        <v>1136100</v>
      </c>
      <c r="H10" s="576" t="s">
        <v>132</v>
      </c>
      <c r="I10" s="614">
        <f>I9</f>
        <v>0</v>
      </c>
      <c r="K10" s="607"/>
    </row>
    <row r="11" spans="2:13" ht="13.5" thickBot="1" x14ac:dyDescent="0.25">
      <c r="B11" s="607"/>
      <c r="C11" s="551" t="s">
        <v>133</v>
      </c>
      <c r="D11" s="552"/>
      <c r="E11" s="583"/>
      <c r="F11" s="583"/>
      <c r="G11" s="583"/>
      <c r="H11" s="556"/>
      <c r="I11" s="615"/>
      <c r="K11" s="607"/>
    </row>
    <row r="12" spans="2:13" ht="24" x14ac:dyDescent="0.2">
      <c r="B12" s="607"/>
      <c r="C12" s="601" t="s">
        <v>152</v>
      </c>
      <c r="D12" s="602" t="s">
        <v>134</v>
      </c>
      <c r="E12" s="603">
        <v>18250</v>
      </c>
      <c r="F12" s="584">
        <v>19.440000000000001</v>
      </c>
      <c r="G12" s="585">
        <v>354780</v>
      </c>
      <c r="H12" s="604"/>
      <c r="I12" s="616">
        <f>H12*E12</f>
        <v>0</v>
      </c>
      <c r="K12" s="607"/>
    </row>
    <row r="13" spans="2:13" ht="26.25" customHeight="1" x14ac:dyDescent="0.2">
      <c r="B13" s="607"/>
      <c r="C13" s="609" t="s">
        <v>156</v>
      </c>
      <c r="D13" s="565" t="s">
        <v>134</v>
      </c>
      <c r="E13" s="599">
        <v>48</v>
      </c>
      <c r="F13" s="586">
        <v>100</v>
      </c>
      <c r="G13" s="587">
        <v>4800</v>
      </c>
      <c r="H13" s="600"/>
      <c r="I13" s="617">
        <f t="shared" ref="I13" si="0">H13*E13</f>
        <v>0</v>
      </c>
      <c r="K13" s="607"/>
    </row>
    <row r="14" spans="2:13" ht="29.25" customHeight="1" thickBot="1" x14ac:dyDescent="0.25">
      <c r="B14" s="607"/>
      <c r="C14" s="610" t="s">
        <v>157</v>
      </c>
      <c r="D14" s="566" t="s">
        <v>134</v>
      </c>
      <c r="E14" s="605">
        <v>600</v>
      </c>
      <c r="F14" s="588">
        <v>40</v>
      </c>
      <c r="G14" s="589">
        <v>24000</v>
      </c>
      <c r="H14" s="606"/>
      <c r="I14" s="618">
        <f>H14*E14</f>
        <v>0</v>
      </c>
      <c r="K14" s="607"/>
    </row>
    <row r="15" spans="2:13" ht="29.25" customHeight="1" thickBot="1" x14ac:dyDescent="0.25">
      <c r="B15" s="607"/>
      <c r="C15" s="610" t="s">
        <v>153</v>
      </c>
      <c r="D15" s="566" t="s">
        <v>134</v>
      </c>
      <c r="E15" s="605">
        <v>1</v>
      </c>
      <c r="F15" s="588">
        <v>1000</v>
      </c>
      <c r="G15" s="589">
        <v>1000</v>
      </c>
      <c r="H15" s="606"/>
      <c r="I15" s="618">
        <f>E15*H15</f>
        <v>0</v>
      </c>
      <c r="K15" s="607"/>
    </row>
    <row r="16" spans="2:13" ht="29.25" customHeight="1" thickBot="1" x14ac:dyDescent="0.25">
      <c r="B16" s="607"/>
      <c r="C16" s="610" t="s">
        <v>154</v>
      </c>
      <c r="D16" s="566" t="s">
        <v>134</v>
      </c>
      <c r="E16" s="605">
        <v>1</v>
      </c>
      <c r="F16" s="588">
        <v>2000</v>
      </c>
      <c r="G16" s="589">
        <v>2000</v>
      </c>
      <c r="H16" s="606"/>
      <c r="I16" s="618">
        <f>E16*H16</f>
        <v>0</v>
      </c>
      <c r="K16" s="607"/>
    </row>
    <row r="17" spans="2:11" ht="24.75" thickBot="1" x14ac:dyDescent="0.25">
      <c r="B17" s="607"/>
      <c r="C17" s="611"/>
      <c r="D17" s="562"/>
      <c r="E17" s="651" t="s">
        <v>135</v>
      </c>
      <c r="F17" s="652"/>
      <c r="G17" s="579">
        <f>SUM(G12:G16)</f>
        <v>386580</v>
      </c>
      <c r="H17" s="577" t="s">
        <v>136</v>
      </c>
      <c r="I17" s="619">
        <f>SUM(I12:I16)</f>
        <v>0</v>
      </c>
      <c r="K17" s="607"/>
    </row>
    <row r="18" spans="2:11" ht="13.5" thickBot="1" x14ac:dyDescent="0.25">
      <c r="B18" s="607"/>
      <c r="C18" s="551" t="s">
        <v>137</v>
      </c>
      <c r="D18" s="562"/>
      <c r="E18" s="563"/>
      <c r="F18" s="563"/>
      <c r="G18" s="564"/>
      <c r="H18" s="564"/>
      <c r="I18" s="620"/>
      <c r="K18" s="607"/>
    </row>
    <row r="19" spans="2:11" ht="13.5" thickBot="1" x14ac:dyDescent="0.25">
      <c r="B19" s="607"/>
      <c r="C19" s="610" t="s">
        <v>149</v>
      </c>
      <c r="D19" s="566" t="s">
        <v>138</v>
      </c>
      <c r="E19" s="597">
        <v>1</v>
      </c>
      <c r="F19" s="588">
        <v>6000</v>
      </c>
      <c r="G19" s="589">
        <v>6000</v>
      </c>
      <c r="H19" s="630"/>
      <c r="I19" s="618">
        <v>6000</v>
      </c>
      <c r="K19" s="607"/>
    </row>
    <row r="20" spans="2:11" ht="13.5" thickBot="1" x14ac:dyDescent="0.25">
      <c r="B20" s="607"/>
      <c r="C20" s="611"/>
      <c r="D20" s="562"/>
      <c r="E20" s="649" t="s">
        <v>139</v>
      </c>
      <c r="F20" s="650"/>
      <c r="G20" s="579">
        <v>6000</v>
      </c>
      <c r="H20" s="577" t="s">
        <v>155</v>
      </c>
      <c r="I20" s="621">
        <v>6000</v>
      </c>
      <c r="K20" s="607"/>
    </row>
    <row r="21" spans="2:11" x14ac:dyDescent="0.2">
      <c r="B21" s="607"/>
      <c r="C21" s="611"/>
      <c r="D21" s="562"/>
      <c r="E21" s="553"/>
      <c r="F21" s="553"/>
      <c r="G21" s="567"/>
      <c r="H21" s="562"/>
      <c r="I21" s="622"/>
      <c r="K21" s="607"/>
    </row>
    <row r="22" spans="2:11" x14ac:dyDescent="0.2">
      <c r="B22" s="607"/>
      <c r="C22" s="611"/>
      <c r="D22" s="562"/>
      <c r="E22" s="590" t="s">
        <v>140</v>
      </c>
      <c r="F22" s="591"/>
      <c r="G22" s="592">
        <v>1528680</v>
      </c>
      <c r="H22" s="568" t="s">
        <v>141</v>
      </c>
      <c r="I22" s="623">
        <f>SUM(I10+I17+I20)</f>
        <v>6000</v>
      </c>
      <c r="K22" s="607"/>
    </row>
    <row r="23" spans="2:11" x14ac:dyDescent="0.2">
      <c r="B23" s="607"/>
      <c r="C23" s="611"/>
      <c r="D23" s="562"/>
      <c r="E23" s="590" t="s">
        <v>142</v>
      </c>
      <c r="F23" s="598">
        <v>0.1</v>
      </c>
      <c r="G23" s="593">
        <f>G22*F23</f>
        <v>152868</v>
      </c>
      <c r="H23" s="631">
        <v>0</v>
      </c>
      <c r="I23" s="624">
        <f>$I$22*H23</f>
        <v>0</v>
      </c>
      <c r="K23" s="607"/>
    </row>
    <row r="24" spans="2:11" x14ac:dyDescent="0.2">
      <c r="B24" s="607"/>
      <c r="C24" s="611"/>
      <c r="D24" s="562"/>
      <c r="E24" s="594" t="s">
        <v>143</v>
      </c>
      <c r="F24" s="595"/>
      <c r="G24" s="596">
        <v>1681548</v>
      </c>
      <c r="H24" s="578" t="s">
        <v>144</v>
      </c>
      <c r="I24" s="625">
        <f>SUM(I22+I23)</f>
        <v>6000</v>
      </c>
      <c r="K24" s="607"/>
    </row>
    <row r="25" spans="2:11" x14ac:dyDescent="0.2">
      <c r="B25" s="607"/>
      <c r="C25" s="611"/>
      <c r="D25" s="546"/>
      <c r="E25" s="569"/>
      <c r="F25" s="570"/>
      <c r="G25" s="571"/>
      <c r="H25" s="628"/>
      <c r="I25" s="572"/>
      <c r="K25" s="607"/>
    </row>
    <row r="26" spans="2:11" x14ac:dyDescent="0.2">
      <c r="B26" s="607"/>
      <c r="C26" s="611"/>
      <c r="D26" s="573" t="s">
        <v>145</v>
      </c>
      <c r="E26" s="573"/>
      <c r="F26" s="573"/>
      <c r="G26" s="574"/>
      <c r="H26" s="573"/>
      <c r="I26" s="573"/>
      <c r="K26" s="607"/>
    </row>
    <row r="27" spans="2:11" ht="12.75" customHeight="1" x14ac:dyDescent="0.2">
      <c r="B27" s="607"/>
      <c r="C27" s="611"/>
      <c r="D27" s="653" t="s">
        <v>158</v>
      </c>
      <c r="E27" s="653"/>
      <c r="F27" s="653"/>
      <c r="G27" s="653"/>
      <c r="H27" s="653"/>
      <c r="I27" s="653"/>
      <c r="K27" s="607"/>
    </row>
    <row r="28" spans="2:11" x14ac:dyDescent="0.2">
      <c r="B28" s="607"/>
      <c r="C28" s="611"/>
      <c r="D28" s="653"/>
      <c r="E28" s="653"/>
      <c r="F28" s="653"/>
      <c r="G28" s="653"/>
      <c r="H28" s="653"/>
      <c r="I28" s="653"/>
      <c r="K28" s="607"/>
    </row>
    <row r="29" spans="2:11" x14ac:dyDescent="0.2">
      <c r="B29" s="607"/>
      <c r="C29" s="611"/>
      <c r="D29" s="653"/>
      <c r="E29" s="653"/>
      <c r="F29" s="653"/>
      <c r="G29" s="653"/>
      <c r="H29" s="653"/>
      <c r="I29" s="653"/>
      <c r="K29" s="607"/>
    </row>
    <row r="30" spans="2:11" x14ac:dyDescent="0.2">
      <c r="B30" s="607"/>
      <c r="C30" s="611"/>
      <c r="D30" s="653"/>
      <c r="E30" s="653"/>
      <c r="F30" s="653"/>
      <c r="G30" s="653"/>
      <c r="H30" s="653"/>
      <c r="I30" s="653"/>
      <c r="K30" s="607"/>
    </row>
    <row r="31" spans="2:11" x14ac:dyDescent="0.2">
      <c r="B31" s="607"/>
      <c r="C31" s="607"/>
      <c r="D31" s="612" t="s">
        <v>161</v>
      </c>
      <c r="E31" s="607"/>
      <c r="F31" s="607"/>
      <c r="G31" s="607"/>
      <c r="H31" s="607"/>
      <c r="I31" s="607"/>
      <c r="J31" s="607"/>
      <c r="K31" s="607"/>
    </row>
    <row r="34" spans="3:9" x14ac:dyDescent="0.2">
      <c r="C34" s="626"/>
      <c r="D34" s="627" t="s">
        <v>159</v>
      </c>
      <c r="E34" s="627"/>
      <c r="F34" s="627"/>
      <c r="G34" s="627"/>
      <c r="H34" s="627"/>
      <c r="I34" s="626"/>
    </row>
  </sheetData>
  <sheetProtection password="CED6" sheet="1" objects="1" scenarios="1"/>
  <mergeCells count="5">
    <mergeCell ref="E10:F10"/>
    <mergeCell ref="E17:F17"/>
    <mergeCell ref="E20:F20"/>
    <mergeCell ref="D27:I30"/>
    <mergeCell ref="C3:G3"/>
  </mergeCells>
  <dataValidations count="1">
    <dataValidation type="list" allowBlank="1" showInputMessage="1" showErrorMessage="1" sqref="H23">
      <formula1>$M$5:$M$6</formula1>
    </dataValidation>
  </dataValidations>
  <pageMargins left="0.70866141732283472" right="0.70866141732283472" top="0.74803149606299213" bottom="0.74803149606299213" header="0.31496062992125984" footer="0.31496062992125984"/>
  <pageSetup paperSize="9" scale="76" orientation="landscape"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vt:i4>
      </vt:variant>
      <vt:variant>
        <vt:lpstr>Intervals amb nom</vt:lpstr>
      </vt:variant>
      <vt:variant>
        <vt:i4>4</vt:i4>
      </vt:variant>
    </vt:vector>
  </HeadingPairs>
  <TitlesOfParts>
    <vt:vector size="8" baseType="lpstr">
      <vt:lpstr>Full1</vt:lpstr>
      <vt:lpstr>Cost servei (modificació)</vt:lpstr>
      <vt:lpstr>Licitació  (amb modificació)</vt:lpstr>
      <vt:lpstr>Annex4 bis</vt:lpstr>
      <vt:lpstr>'Annex4 bis'!Àrea_d'impressió</vt:lpstr>
      <vt:lpstr>'Cost servei (modificació)'!Àrea_d'impressió</vt:lpstr>
      <vt:lpstr>Full1!Àrea_d'impressió</vt:lpstr>
      <vt:lpstr>'Licitació  (amb modificació)'!Àrea_d'impressió</vt:lpstr>
    </vt:vector>
  </TitlesOfParts>
  <Company>Ajuntament de Barcelona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 de Xarxa</dc:creator>
  <cp:lastModifiedBy>Ajuntament de Barcelona</cp:lastModifiedBy>
  <cp:lastPrinted>2024-10-04T12:34:03Z</cp:lastPrinted>
  <dcterms:created xsi:type="dcterms:W3CDTF">2005-12-20T09:42:34Z</dcterms:created>
  <dcterms:modified xsi:type="dcterms:W3CDTF">2024-10-30T11:36:29Z</dcterms:modified>
</cp:coreProperties>
</file>