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encat.sharepoint.com/sites/ZPS-Oficina-ObresZPS/Documents compartits/Contractació Major ECAO/EXPEDIENTS (OBRES)/DE/2024 Entorn Llotja/"/>
    </mc:Choice>
  </mc:AlternateContent>
  <xr:revisionPtr revIDLastSave="1900" documentId="13_ncr:1_{2B561728-6507-419F-86AE-F44F61205EBE}" xr6:coauthVersionLast="47" xr6:coauthVersionMax="47" xr10:uidLastSave="{D771D82D-2558-4D9E-B901-8FF1FED0ECE5}"/>
  <bookViews>
    <workbookView xWindow="8190" yWindow="-16320" windowWidth="29040" windowHeight="15990" activeTab="3" xr2:uid="{0375FA4B-883B-400D-8142-20FBD455C9C6}"/>
  </bookViews>
  <sheets>
    <sheet name="Taules MJC" sheetId="6" r:id="rId1"/>
    <sheet name="Puntuació preu" sheetId="8" r:id="rId2"/>
    <sheet name="Puntuació qualitat" sheetId="9" r:id="rId3"/>
    <sheet name="Puntuació GENERAL" sheetId="10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0" i="9" l="1"/>
  <c r="D31" i="9" s="1"/>
  <c r="D11" i="9"/>
  <c r="D32" i="9" s="1"/>
  <c r="D12" i="9"/>
  <c r="D33" i="9" s="1"/>
  <c r="D13" i="9"/>
  <c r="D34" i="9" s="1"/>
  <c r="D21" i="8"/>
  <c r="E13" i="8"/>
  <c r="E50" i="8" s="1"/>
  <c r="E14" i="8"/>
  <c r="E15" i="8"/>
  <c r="E16" i="8"/>
  <c r="E17" i="8"/>
  <c r="E12" i="8"/>
  <c r="E49" i="8" s="1"/>
  <c r="E51" i="8"/>
  <c r="E52" i="8"/>
  <c r="E53" i="8"/>
  <c r="E54" i="8"/>
  <c r="C50" i="8"/>
  <c r="C51" i="8"/>
  <c r="C52" i="8"/>
  <c r="C53" i="8"/>
  <c r="C54" i="8"/>
  <c r="C49" i="8"/>
  <c r="D34" i="8"/>
  <c r="F34" i="8" s="1"/>
  <c r="D35" i="8"/>
  <c r="D36" i="8"/>
  <c r="F36" i="8" s="1"/>
  <c r="D37" i="8"/>
  <c r="G37" i="8" s="1"/>
  <c r="D38" i="8"/>
  <c r="D33" i="8"/>
  <c r="E35" i="8"/>
  <c r="E36" i="8"/>
  <c r="E37" i="8"/>
  <c r="E38" i="8"/>
  <c r="C34" i="8"/>
  <c r="C35" i="8"/>
  <c r="C36" i="8"/>
  <c r="C37" i="8"/>
  <c r="C38" i="8"/>
  <c r="C33" i="8"/>
  <c r="C8" i="10"/>
  <c r="C11" i="10"/>
  <c r="C10" i="10"/>
  <c r="C9" i="10"/>
  <c r="C7" i="10"/>
  <c r="C6" i="10"/>
  <c r="F30" i="9"/>
  <c r="F7" i="10" s="1"/>
  <c r="F31" i="9"/>
  <c r="F8" i="10" s="1"/>
  <c r="F32" i="9"/>
  <c r="F9" i="10" s="1"/>
  <c r="F33" i="9"/>
  <c r="F10" i="10" s="1"/>
  <c r="F34" i="9"/>
  <c r="F29" i="9"/>
  <c r="F6" i="10" s="1"/>
  <c r="F13" i="9"/>
  <c r="F12" i="9"/>
  <c r="E10" i="10" s="1"/>
  <c r="F11" i="9"/>
  <c r="E9" i="10" s="1"/>
  <c r="F10" i="9"/>
  <c r="E8" i="10" s="1"/>
  <c r="F9" i="9"/>
  <c r="E7" i="10" s="1"/>
  <c r="F8" i="9"/>
  <c r="E6" i="10" s="1"/>
  <c r="C9" i="8"/>
  <c r="D22" i="8" s="1"/>
  <c r="D45" i="8" s="1"/>
  <c r="F53" i="8"/>
  <c r="E11" i="10"/>
  <c r="D29" i="8"/>
  <c r="D9" i="9"/>
  <c r="D30" i="9" s="1"/>
  <c r="D8" i="9"/>
  <c r="D29" i="9" s="1"/>
  <c r="F11" i="10"/>
  <c r="D54" i="8"/>
  <c r="G54" i="8" s="1"/>
  <c r="B54" i="8"/>
  <c r="D53" i="8"/>
  <c r="G53" i="8" s="1"/>
  <c r="B53" i="8"/>
  <c r="D52" i="8"/>
  <c r="B52" i="8"/>
  <c r="D51" i="8"/>
  <c r="B51" i="8"/>
  <c r="D50" i="8"/>
  <c r="B50" i="8"/>
  <c r="D49" i="8"/>
  <c r="B49" i="8"/>
  <c r="G38" i="8"/>
  <c r="B38" i="8"/>
  <c r="B37" i="8"/>
  <c r="B36" i="8"/>
  <c r="B35" i="8"/>
  <c r="B34" i="8"/>
  <c r="B33" i="8"/>
  <c r="E33" i="8" l="1"/>
  <c r="F33" i="8"/>
  <c r="E34" i="8"/>
  <c r="F37" i="8"/>
  <c r="F38" i="8"/>
  <c r="F54" i="8"/>
  <c r="G34" i="8"/>
  <c r="D7" i="10" s="1"/>
  <c r="G7" i="10" s="1"/>
  <c r="F50" i="8"/>
  <c r="F52" i="8"/>
  <c r="F51" i="8"/>
  <c r="F35" i="8"/>
  <c r="F49" i="8"/>
  <c r="D11" i="10"/>
  <c r="G11" i="10" s="1"/>
  <c r="D10" i="10"/>
  <c r="G10" i="10" s="1"/>
  <c r="G33" i="8" l="1"/>
  <c r="D6" i="10" s="1"/>
  <c r="G6" i="10" s="1"/>
  <c r="G49" i="8"/>
  <c r="G35" i="8"/>
  <c r="D8" i="10" s="1"/>
  <c r="G8" i="10" s="1"/>
  <c r="G51" i="8"/>
  <c r="G36" i="8"/>
  <c r="D9" i="10" s="1"/>
  <c r="G9" i="10" s="1"/>
  <c r="G50" i="8"/>
  <c r="G52" i="8"/>
  <c r="O19" i="6"/>
  <c r="O20" i="6"/>
  <c r="O21" i="6"/>
  <c r="O22" i="6"/>
  <c r="O18" i="6"/>
  <c r="J4" i="6"/>
</calcChain>
</file>

<file path=xl/sharedStrings.xml><?xml version="1.0" encoding="utf-8"?>
<sst xmlns="http://schemas.openxmlformats.org/spreadsheetml/2006/main" count="79" uniqueCount="59">
  <si>
    <t>CRITERIS D’ADJUDICACIÓ</t>
  </si>
  <si>
    <t>100 PUNTS</t>
  </si>
  <si>
    <t>Criteri automàtic relacionat amb el preu</t>
  </si>
  <si>
    <t xml:space="preserve">Preu més baix </t>
  </si>
  <si>
    <t xml:space="preserve">Criteris automàtics relacionats amb la qualitat </t>
  </si>
  <si>
    <t>Termini de Garantia</t>
  </si>
  <si>
    <t>Termini de manteniment gratuit</t>
  </si>
  <si>
    <t>TERMINI DE GARANTIA ( MESOS )</t>
  </si>
  <si>
    <t>PUNTS</t>
  </si>
  <si>
    <t>12 ( mínim )</t>
  </si>
  <si>
    <t>Entre 13 i 18</t>
  </si>
  <si>
    <t>Entre 19 i 24</t>
  </si>
  <si>
    <t>Entre 25 i 30</t>
  </si>
  <si>
    <t>Entre 31 i 36</t>
  </si>
  <si>
    <t>PERIODE DE MANTENIMENT GRATUIT ( ANYS )</t>
  </si>
  <si>
    <t>CALCUL DE  PUNTUACIÓ I ANÀLISI DE  TEMERITAT</t>
  </si>
  <si>
    <t>OBRA:</t>
  </si>
  <si>
    <t>PRESS. LICITACIÓ:</t>
  </si>
  <si>
    <t>Oferta</t>
  </si>
  <si>
    <t>Nom Empresa</t>
  </si>
  <si>
    <t>Of.Econòmica</t>
  </si>
  <si>
    <t>BAIXA (%)</t>
  </si>
  <si>
    <t>Puntuació ofertes :</t>
  </si>
  <si>
    <t>FACTOR DE MODULACIÓ (M)</t>
  </si>
  <si>
    <t>VALOR MÀXIM PUNT ECONÒMICA</t>
  </si>
  <si>
    <t>Empresa</t>
  </si>
  <si>
    <t>Of.Económica</t>
  </si>
  <si>
    <t>Baixa</t>
  </si>
  <si>
    <t>Comprovació</t>
  </si>
  <si>
    <t xml:space="preserve">Criteri automàtic relacionat amb el preu. </t>
  </si>
  <si>
    <t>Criteri automàtic relacionat amb la qualitat</t>
  </si>
  <si>
    <t>(A) TERMINI DE GARANTIA</t>
  </si>
  <si>
    <t>PB1</t>
  </si>
  <si>
    <t>(t) = TERMINI DE GARANTIA</t>
  </si>
  <si>
    <t>t</t>
  </si>
  <si>
    <r>
      <t xml:space="preserve">termini de garantia ofert ( en mesos ); ( 12 </t>
    </r>
    <r>
      <rPr>
        <i/>
        <sz val="10"/>
        <color theme="1"/>
        <rFont val="Aptos Narrow"/>
        <family val="2"/>
      </rPr>
      <t xml:space="preserve">≤ </t>
    </r>
    <r>
      <rPr>
        <i/>
        <sz val="10"/>
        <color theme="1"/>
        <rFont val="Arial"/>
        <family val="2"/>
      </rPr>
      <t xml:space="preserve">t </t>
    </r>
    <r>
      <rPr>
        <i/>
        <sz val="10"/>
        <color theme="1"/>
        <rFont val="Aptos Narrow"/>
        <family val="2"/>
      </rPr>
      <t>≤</t>
    </r>
    <r>
      <rPr>
        <i/>
        <sz val="10"/>
        <color theme="1"/>
        <rFont val="Arial"/>
        <family val="2"/>
      </rPr>
      <t xml:space="preserve"> 36 )</t>
    </r>
  </si>
  <si>
    <t>Puntuació de l’oferta en l’apartat B1  ( 0 ≤ PB1 ≤ 15 )</t>
  </si>
  <si>
    <t>(B) TERMINI DE MANTENIMENT A TOT RISC GRATUIT</t>
  </si>
  <si>
    <t xml:space="preserve">(t) = TERMINI DE MTRG </t>
  </si>
  <si>
    <t>PB2</t>
  </si>
  <si>
    <r>
      <t xml:space="preserve">termini de garantia ofert ( en anys ); ( t </t>
    </r>
    <r>
      <rPr>
        <i/>
        <sz val="10"/>
        <color theme="1"/>
        <rFont val="Aptos Narrow"/>
        <family val="2"/>
      </rPr>
      <t>= 0 / 1 / 2 / 3</t>
    </r>
    <r>
      <rPr>
        <i/>
        <sz val="10"/>
        <color theme="1"/>
        <rFont val="Arial"/>
        <family val="2"/>
      </rPr>
      <t xml:space="preserve"> )</t>
    </r>
  </si>
  <si>
    <t>Puntuació de l’oferta en l’apartat B2  ( PB2 = 0/5/10/15 )</t>
  </si>
  <si>
    <t>PUNTUACIÓ GENERAL</t>
  </si>
  <si>
    <t>PUNTUACIÓ PREU ( max 70 )</t>
  </si>
  <si>
    <t>PUNTUACIÓ QUALITAT ( max 30 )</t>
  </si>
  <si>
    <t>PB1 ( max 15 )</t>
  </si>
  <si>
    <t>PB2 ( max 15 )</t>
  </si>
  <si>
    <t>PUNTUACIÓ TOTAL</t>
  </si>
  <si>
    <t>Nº D'OFERTES (n) :</t>
  </si>
  <si>
    <r>
      <t xml:space="preserve">Supòsit  A -&gt; ( n </t>
    </r>
    <r>
      <rPr>
        <b/>
        <sz val="12"/>
        <color theme="1"/>
        <rFont val="Aptos Narrow"/>
        <family val="2"/>
      </rPr>
      <t>&lt; 3</t>
    </r>
    <r>
      <rPr>
        <b/>
        <sz val="12"/>
        <color theme="1"/>
        <rFont val="Calibri"/>
        <family val="2"/>
        <scheme val="minor"/>
      </rPr>
      <t xml:space="preserve"> )</t>
    </r>
  </si>
  <si>
    <t>Supòsit B -&gt; ( n &gt;=3 )</t>
  </si>
  <si>
    <t>Millora de la mobilitat a l'entorn de la nova llotja del port de Deltebre</t>
  </si>
  <si>
    <t>OFERTA MITJANA ( mitja aritmètica )</t>
  </si>
  <si>
    <t>(BR) Baixa de Referència (abs):</t>
  </si>
  <si>
    <t>Punt. PREU</t>
  </si>
  <si>
    <t>MARTÍ QUERAL, S.L.</t>
  </si>
  <si>
    <t>DELTASEAM CONSTRUCTORA S.L.U.</t>
  </si>
  <si>
    <t>OFERTA MÍNIMA</t>
  </si>
  <si>
    <t>(  IVA exclòs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</si>
</sst>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403]_-;\-* #,##0.00\ [$€-403]_-;_-* &quot;-&quot;??\ [$€-403]_-;_-@_-"/>
    <numFmt numFmtId="165" formatCode="0.000"/>
  </numFmts>
  <fonts count="21" x14ac:knownFonts="1"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0"/>
      <name val="Calibri"/>
      <family val="2"/>
      <scheme val="minor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i/>
      <sz val="10"/>
      <color theme="1"/>
      <name val="Arial"/>
      <family val="2"/>
    </font>
    <font>
      <i/>
      <sz val="10"/>
      <color theme="1"/>
      <name val="Aptos Narrow"/>
      <family val="2"/>
    </font>
    <font>
      <i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Aptos Narrow"/>
      <family val="2"/>
    </font>
    <font>
      <sz val="10"/>
      <color theme="1"/>
      <name val="Calibri"/>
      <family val="2"/>
    </font>
    <font>
      <b/>
      <i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0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2" borderId="3" xfId="0" applyFill="1" applyBorder="1"/>
    <xf numFmtId="0" fontId="2" fillId="2" borderId="4" xfId="0" applyFont="1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2" xfId="0" applyBorder="1" applyAlignment="1">
      <alignment horizontal="center"/>
    </xf>
    <xf numFmtId="0" fontId="6" fillId="0" borderId="0" xfId="0" applyFont="1"/>
    <xf numFmtId="164" fontId="0" fillId="4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4" fontId="0" fillId="4" borderId="1" xfId="0" applyNumberFormat="1" applyFill="1" applyBorder="1" applyAlignment="1">
      <alignment horizontal="center"/>
    </xf>
    <xf numFmtId="165" fontId="0" fillId="0" borderId="1" xfId="0" applyNumberFormat="1" applyBorder="1"/>
    <xf numFmtId="165" fontId="0" fillId="0" borderId="0" xfId="0" applyNumberFormat="1"/>
    <xf numFmtId="0" fontId="0" fillId="0" borderId="0" xfId="0" applyAlignment="1">
      <alignment horizontal="center"/>
    </xf>
    <xf numFmtId="0" fontId="6" fillId="0" borderId="0" xfId="0" applyFont="1" applyAlignment="1">
      <alignment horizontal="right" vertical="center"/>
    </xf>
    <xf numFmtId="165" fontId="9" fillId="0" borderId="0" xfId="0" applyNumberFormat="1" applyFont="1" applyAlignment="1">
      <alignment vertical="center"/>
    </xf>
    <xf numFmtId="0" fontId="0" fillId="0" borderId="1" xfId="0" applyBorder="1"/>
    <xf numFmtId="44" fontId="0" fillId="0" borderId="1" xfId="1" applyFont="1" applyFill="1" applyBorder="1"/>
    <xf numFmtId="0" fontId="0" fillId="4" borderId="1" xfId="0" applyFill="1" applyBorder="1"/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/>
    </xf>
    <xf numFmtId="4" fontId="0" fillId="0" borderId="1" xfId="0" applyNumberFormat="1" applyBorder="1" applyAlignment="1">
      <alignment horizontal="center"/>
    </xf>
    <xf numFmtId="2" fontId="0" fillId="0" borderId="1" xfId="0" applyNumberFormat="1" applyBorder="1"/>
    <xf numFmtId="0" fontId="11" fillId="0" borderId="2" xfId="0" applyFont="1" applyBorder="1" applyAlignment="1">
      <alignment horizontal="center"/>
    </xf>
    <xf numFmtId="165" fontId="12" fillId="0" borderId="0" xfId="0" applyNumberFormat="1" applyFont="1"/>
    <xf numFmtId="2" fontId="0" fillId="0" borderId="0" xfId="0" applyNumberFormat="1" applyAlignment="1">
      <alignment horizontal="center" vertical="center"/>
    </xf>
    <xf numFmtId="0" fontId="14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4" fontId="0" fillId="4" borderId="2" xfId="0" applyNumberFormat="1" applyFill="1" applyBorder="1" applyAlignment="1">
      <alignment horizontal="center"/>
    </xf>
    <xf numFmtId="0" fontId="6" fillId="0" borderId="15" xfId="0" applyFont="1" applyBorder="1" applyAlignment="1">
      <alignment horizontal="center"/>
    </xf>
    <xf numFmtId="4" fontId="0" fillId="4" borderId="16" xfId="0" applyNumberFormat="1" applyFill="1" applyBorder="1" applyAlignment="1">
      <alignment horizontal="center"/>
    </xf>
    <xf numFmtId="0" fontId="0" fillId="0" borderId="13" xfId="0" applyBorder="1"/>
    <xf numFmtId="0" fontId="0" fillId="0" borderId="7" xfId="0" applyBorder="1"/>
    <xf numFmtId="0" fontId="0" fillId="0" borderId="8" xfId="0" applyBorder="1"/>
    <xf numFmtId="0" fontId="0" fillId="0" borderId="6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4" borderId="1" xfId="0" applyFill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4" fontId="0" fillId="7" borderId="10" xfId="0" applyNumberFormat="1" applyFill="1" applyBorder="1" applyAlignment="1">
      <alignment horizontal="center"/>
    </xf>
    <xf numFmtId="0" fontId="17" fillId="5" borderId="9" xfId="0" applyFont="1" applyFill="1" applyBorder="1" applyAlignment="1">
      <alignment horizontal="center"/>
    </xf>
    <xf numFmtId="4" fontId="17" fillId="4" borderId="15" xfId="0" applyNumberFormat="1" applyFont="1" applyFill="1" applyBorder="1" applyAlignment="1">
      <alignment horizontal="center"/>
    </xf>
    <xf numFmtId="0" fontId="17" fillId="5" borderId="11" xfId="0" applyFont="1" applyFill="1" applyBorder="1" applyAlignment="1">
      <alignment horizontal="center"/>
    </xf>
    <xf numFmtId="4" fontId="17" fillId="4" borderId="16" xfId="0" applyNumberFormat="1" applyFont="1" applyFill="1" applyBorder="1" applyAlignment="1">
      <alignment horizontal="center"/>
    </xf>
    <xf numFmtId="0" fontId="17" fillId="5" borderId="12" xfId="0" applyFont="1" applyFill="1" applyBorder="1" applyAlignment="1">
      <alignment horizontal="center"/>
    </xf>
    <xf numFmtId="4" fontId="17" fillId="4" borderId="17" xfId="0" applyNumberFormat="1" applyFont="1" applyFill="1" applyBorder="1" applyAlignment="1">
      <alignment horizontal="center"/>
    </xf>
    <xf numFmtId="165" fontId="0" fillId="0" borderId="5" xfId="0" applyNumberFormat="1" applyBorder="1"/>
    <xf numFmtId="44" fontId="0" fillId="0" borderId="1" xfId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165" fontId="0" fillId="0" borderId="0" xfId="0" applyNumberFormat="1" applyAlignment="1">
      <alignment horizontal="center" vertical="center"/>
    </xf>
    <xf numFmtId="2" fontId="6" fillId="0" borderId="0" xfId="0" applyNumberFormat="1" applyFont="1" applyAlignment="1">
      <alignment horizontal="right" vertical="center"/>
    </xf>
    <xf numFmtId="0" fontId="6" fillId="5" borderId="14" xfId="0" applyFont="1" applyFill="1" applyBorder="1" applyAlignment="1">
      <alignment horizontal="left"/>
    </xf>
    <xf numFmtId="0" fontId="6" fillId="0" borderId="23" xfId="0" applyFont="1" applyBorder="1" applyAlignment="1">
      <alignment horizontal="left"/>
    </xf>
    <xf numFmtId="2" fontId="5" fillId="0" borderId="15" xfId="0" applyNumberFormat="1" applyFont="1" applyBorder="1" applyAlignment="1">
      <alignment horizontal="center"/>
    </xf>
    <xf numFmtId="2" fontId="5" fillId="0" borderId="16" xfId="0" applyNumberFormat="1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5" borderId="26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27" xfId="0" applyFill="1" applyBorder="1" applyAlignment="1">
      <alignment horizontal="center"/>
    </xf>
    <xf numFmtId="0" fontId="20" fillId="0" borderId="5" xfId="0" applyFont="1" applyBorder="1" applyAlignment="1">
      <alignment horizontal="right"/>
    </xf>
    <xf numFmtId="0" fontId="20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16" fillId="0" borderId="0" xfId="0" applyFont="1"/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/>
    </xf>
    <xf numFmtId="0" fontId="13" fillId="6" borderId="0" xfId="0" applyFont="1" applyFill="1" applyAlignment="1">
      <alignment horizontal="center"/>
    </xf>
    <xf numFmtId="0" fontId="7" fillId="0" borderId="0" xfId="0" applyFont="1"/>
    <xf numFmtId="0" fontId="0" fillId="4" borderId="0" xfId="0" applyFill="1" applyAlignment="1">
      <alignment horizontal="left"/>
    </xf>
    <xf numFmtId="0" fontId="0" fillId="0" borderId="0" xfId="0" applyAlignment="1">
      <alignment horizontal="right"/>
    </xf>
    <xf numFmtId="0" fontId="6" fillId="0" borderId="0" xfId="0" applyFont="1" applyAlignment="1">
      <alignment horizontal="right" vertical="center"/>
    </xf>
    <xf numFmtId="0" fontId="14" fillId="0" borderId="1" xfId="0" applyFont="1" applyBorder="1" applyAlignment="1">
      <alignment horizontal="left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7">
    <dxf>
      <font>
        <color theme="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542925</xdr:colOff>
      <xdr:row>20</xdr:row>
      <xdr:rowOff>57150</xdr:rowOff>
    </xdr:from>
    <xdr:to>
      <xdr:col>7</xdr:col>
      <xdr:colOff>161925</xdr:colOff>
      <xdr:row>22</xdr:row>
      <xdr:rowOff>124825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39766DC5-40FE-400A-A8EA-65FAB3883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4524375"/>
          <a:ext cx="2276475" cy="4391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6</xdr:col>
      <xdr:colOff>257176</xdr:colOff>
      <xdr:row>25</xdr:row>
      <xdr:rowOff>95249</xdr:rowOff>
    </xdr:from>
    <xdr:to>
      <xdr:col>6</xdr:col>
      <xdr:colOff>485776</xdr:colOff>
      <xdr:row>29</xdr:row>
      <xdr:rowOff>19049</xdr:rowOff>
    </xdr:to>
    <xdr:sp macro="" textlink="">
      <xdr:nvSpPr>
        <xdr:cNvPr id="3" name="Fletxa: avall 2">
          <a:extLst>
            <a:ext uri="{FF2B5EF4-FFF2-40B4-BE49-F238E27FC236}">
              <a16:creationId xmlns:a16="http://schemas.microsoft.com/office/drawing/2014/main" id="{655030DB-E3F6-F1B4-FDD2-7A16FE6A75C2}"/>
            </a:ext>
          </a:extLst>
        </xdr:cNvPr>
        <xdr:cNvSpPr/>
      </xdr:nvSpPr>
      <xdr:spPr>
        <a:xfrm>
          <a:off x="7162801" y="4905374"/>
          <a:ext cx="228600" cy="69532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a-ES" sz="1100" kern="1200"/>
        </a:p>
      </xdr:txBody>
    </xdr:sp>
    <xdr:clientData/>
  </xdr:twoCellAnchor>
  <xdr:twoCellAnchor>
    <xdr:from>
      <xdr:col>6</xdr:col>
      <xdr:colOff>295275</xdr:colOff>
      <xdr:row>42</xdr:row>
      <xdr:rowOff>19050</xdr:rowOff>
    </xdr:from>
    <xdr:to>
      <xdr:col>6</xdr:col>
      <xdr:colOff>523875</xdr:colOff>
      <xdr:row>45</xdr:row>
      <xdr:rowOff>133350</xdr:rowOff>
    </xdr:to>
    <xdr:sp macro="" textlink="">
      <xdr:nvSpPr>
        <xdr:cNvPr id="4" name="Fletxa: avall 3">
          <a:extLst>
            <a:ext uri="{FF2B5EF4-FFF2-40B4-BE49-F238E27FC236}">
              <a16:creationId xmlns:a16="http://schemas.microsoft.com/office/drawing/2014/main" id="{67AEB99B-3294-4C03-BC40-4F87F39B43AF}"/>
            </a:ext>
          </a:extLst>
        </xdr:cNvPr>
        <xdr:cNvSpPr/>
      </xdr:nvSpPr>
      <xdr:spPr>
        <a:xfrm>
          <a:off x="7200900" y="8115300"/>
          <a:ext cx="228600" cy="69532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a-ES" sz="1100" kern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16</xdr:row>
      <xdr:rowOff>0</xdr:rowOff>
    </xdr:from>
    <xdr:to>
      <xdr:col>3</xdr:col>
      <xdr:colOff>1662708</xdr:colOff>
      <xdr:row>17</xdr:row>
      <xdr:rowOff>171450</xdr:rowOff>
    </xdr:to>
    <xdr:pic>
      <xdr:nvPicPr>
        <xdr:cNvPr id="6" name="Imatge 5">
          <a:extLst>
            <a:ext uri="{FF2B5EF4-FFF2-40B4-BE49-F238E27FC236}">
              <a16:creationId xmlns:a16="http://schemas.microsoft.com/office/drawing/2014/main" id="{DDB150D9-7C33-C2FB-EC0E-D5CBBD4D0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057525"/>
          <a:ext cx="1662708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37</xdr:row>
      <xdr:rowOff>0</xdr:rowOff>
    </xdr:from>
    <xdr:to>
      <xdr:col>3</xdr:col>
      <xdr:colOff>704850</xdr:colOff>
      <xdr:row>37</xdr:row>
      <xdr:rowOff>161925</xdr:rowOff>
    </xdr:to>
    <xdr:pic>
      <xdr:nvPicPr>
        <xdr:cNvPr id="11" name="Imatge 10">
          <a:extLst>
            <a:ext uri="{FF2B5EF4-FFF2-40B4-BE49-F238E27FC236}">
              <a16:creationId xmlns:a16="http://schemas.microsoft.com/office/drawing/2014/main" id="{82204684-20AB-C2BD-E3E3-F05685013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7077075"/>
          <a:ext cx="7048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9B731-B6AE-4F12-9EDB-003E80E2C65F}">
  <dimension ref="F3:O32"/>
  <sheetViews>
    <sheetView zoomScale="85" zoomScaleNormal="85" workbookViewId="0">
      <selection activeCell="M24" sqref="M24"/>
    </sheetView>
  </sheetViews>
  <sheetFormatPr defaultColWidth="11.42578125" defaultRowHeight="15" x14ac:dyDescent="0.25"/>
  <cols>
    <col min="2" max="2" width="74.7109375" bestFit="1" customWidth="1"/>
    <col min="3" max="3" width="16.7109375" customWidth="1"/>
    <col min="4" max="4" width="6" customWidth="1"/>
    <col min="5" max="5" width="9.28515625" customWidth="1"/>
    <col min="6" max="6" width="16.85546875" customWidth="1"/>
    <col min="7" max="7" width="17.28515625" customWidth="1"/>
    <col min="8" max="8" width="5.7109375" customWidth="1"/>
    <col min="9" max="9" width="6.7109375" customWidth="1"/>
    <col min="10" max="10" width="21.5703125" customWidth="1"/>
    <col min="12" max="12" width="20.140625" customWidth="1"/>
  </cols>
  <sheetData>
    <row r="3" spans="6:12" ht="32.25" customHeight="1" x14ac:dyDescent="0.25">
      <c r="F3" s="79" t="s">
        <v>0</v>
      </c>
      <c r="G3" s="80"/>
      <c r="H3" s="83"/>
      <c r="J3" s="1" t="s">
        <v>1</v>
      </c>
      <c r="K3" s="4"/>
      <c r="L3" s="5"/>
    </row>
    <row r="4" spans="6:12" ht="33.75" customHeight="1" x14ac:dyDescent="0.25">
      <c r="F4" s="84" t="s">
        <v>2</v>
      </c>
      <c r="G4" s="85"/>
      <c r="H4" s="86"/>
      <c r="J4" s="2">
        <f>J5</f>
        <v>70</v>
      </c>
    </row>
    <row r="5" spans="6:12" x14ac:dyDescent="0.25">
      <c r="F5" s="76" t="s">
        <v>3</v>
      </c>
      <c r="G5" s="77"/>
      <c r="H5" s="78"/>
      <c r="J5" s="3">
        <v>70</v>
      </c>
    </row>
    <row r="6" spans="6:12" ht="33.75" customHeight="1" x14ac:dyDescent="0.25">
      <c r="F6" s="84" t="s">
        <v>4</v>
      </c>
      <c r="G6" s="85"/>
      <c r="H6" s="86"/>
      <c r="J6" s="2">
        <v>30</v>
      </c>
    </row>
    <row r="7" spans="6:12" x14ac:dyDescent="0.25">
      <c r="F7" s="76" t="s">
        <v>5</v>
      </c>
      <c r="G7" s="77"/>
      <c r="H7" s="78"/>
      <c r="J7" s="3">
        <v>15</v>
      </c>
    </row>
    <row r="8" spans="6:12" ht="16.5" customHeight="1" x14ac:dyDescent="0.25">
      <c r="F8" s="76" t="s">
        <v>6</v>
      </c>
      <c r="G8" s="77"/>
      <c r="H8" s="78"/>
      <c r="J8" s="3">
        <v>15</v>
      </c>
    </row>
    <row r="16" spans="6:12" x14ac:dyDescent="0.25">
      <c r="F16" s="79" t="s">
        <v>7</v>
      </c>
      <c r="G16" s="80"/>
      <c r="H16" s="6"/>
      <c r="I16" s="6"/>
      <c r="J16" s="7" t="s">
        <v>8</v>
      </c>
    </row>
    <row r="18" spans="6:15" x14ac:dyDescent="0.25">
      <c r="F18" s="8" t="s">
        <v>9</v>
      </c>
      <c r="G18" s="9"/>
      <c r="H18" s="9"/>
      <c r="I18" s="9"/>
      <c r="J18" s="10">
        <v>0</v>
      </c>
      <c r="M18">
        <v>12</v>
      </c>
      <c r="O18">
        <f>7.5*((M18/12)-1)</f>
        <v>0</v>
      </c>
    </row>
    <row r="19" spans="6:15" x14ac:dyDescent="0.25">
      <c r="F19" s="8" t="s">
        <v>10</v>
      </c>
      <c r="G19" s="9"/>
      <c r="H19" s="9"/>
      <c r="I19" s="9"/>
      <c r="J19" s="10">
        <v>2.5</v>
      </c>
      <c r="M19">
        <v>18</v>
      </c>
      <c r="O19">
        <f t="shared" ref="O19:O22" si="0">7.5*((M19/12)-1)</f>
        <v>3.75</v>
      </c>
    </row>
    <row r="20" spans="6:15" x14ac:dyDescent="0.25">
      <c r="F20" s="8" t="s">
        <v>11</v>
      </c>
      <c r="G20" s="9"/>
      <c r="H20" s="9"/>
      <c r="I20" s="9"/>
      <c r="J20" s="10">
        <v>5</v>
      </c>
      <c r="M20">
        <v>24</v>
      </c>
      <c r="O20">
        <f t="shared" si="0"/>
        <v>7.5</v>
      </c>
    </row>
    <row r="21" spans="6:15" x14ac:dyDescent="0.25">
      <c r="F21" s="8" t="s">
        <v>12</v>
      </c>
      <c r="G21" s="9"/>
      <c r="H21" s="9"/>
      <c r="I21" s="9"/>
      <c r="J21" s="10">
        <v>7.5</v>
      </c>
      <c r="M21">
        <v>30</v>
      </c>
      <c r="O21">
        <f t="shared" si="0"/>
        <v>11.25</v>
      </c>
    </row>
    <row r="22" spans="6:15" x14ac:dyDescent="0.25">
      <c r="F22" s="8" t="s">
        <v>13</v>
      </c>
      <c r="G22" s="9"/>
      <c r="H22" s="9"/>
      <c r="I22" s="9"/>
      <c r="J22" s="10">
        <v>10</v>
      </c>
      <c r="M22">
        <v>36</v>
      </c>
      <c r="O22">
        <f t="shared" si="0"/>
        <v>15</v>
      </c>
    </row>
    <row r="27" spans="6:15" x14ac:dyDescent="0.25">
      <c r="F27" s="81" t="s">
        <v>14</v>
      </c>
      <c r="G27" s="82"/>
      <c r="H27" s="82"/>
      <c r="I27" s="82"/>
      <c r="J27" s="7" t="s">
        <v>8</v>
      </c>
    </row>
    <row r="29" spans="6:15" x14ac:dyDescent="0.25">
      <c r="F29" s="11">
        <v>0</v>
      </c>
      <c r="G29" s="9"/>
      <c r="H29" s="9"/>
      <c r="I29" s="9"/>
      <c r="J29" s="10">
        <v>0</v>
      </c>
    </row>
    <row r="30" spans="6:15" x14ac:dyDescent="0.25">
      <c r="F30" s="11">
        <v>1</v>
      </c>
      <c r="G30" s="9"/>
      <c r="H30" s="9"/>
      <c r="I30" s="9"/>
      <c r="J30" s="10">
        <v>5</v>
      </c>
    </row>
    <row r="31" spans="6:15" x14ac:dyDescent="0.25">
      <c r="F31" s="11">
        <v>2</v>
      </c>
      <c r="G31" s="9"/>
      <c r="H31" s="9"/>
      <c r="I31" s="9"/>
      <c r="J31" s="10">
        <v>10</v>
      </c>
    </row>
    <row r="32" spans="6:15" x14ac:dyDescent="0.25">
      <c r="F32" s="11">
        <v>3</v>
      </c>
      <c r="G32" s="9"/>
      <c r="H32" s="9"/>
      <c r="I32" s="9"/>
      <c r="J32" s="10">
        <v>15</v>
      </c>
    </row>
  </sheetData>
  <mergeCells count="8">
    <mergeCell ref="F8:H8"/>
    <mergeCell ref="F16:G16"/>
    <mergeCell ref="F27:I27"/>
    <mergeCell ref="F3:H3"/>
    <mergeCell ref="F4:H4"/>
    <mergeCell ref="F5:H5"/>
    <mergeCell ref="F6:H6"/>
    <mergeCell ref="F7:H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CDAF8-3C12-4239-8400-721B8C0DAE3F}">
  <sheetPr>
    <pageSetUpPr fitToPage="1"/>
  </sheetPr>
  <dimension ref="B2:H55"/>
  <sheetViews>
    <sheetView topLeftCell="A9" workbookViewId="0">
      <selection activeCell="G33" sqref="G33"/>
    </sheetView>
  </sheetViews>
  <sheetFormatPr defaultColWidth="11.5703125" defaultRowHeight="15" x14ac:dyDescent="0.25"/>
  <cols>
    <col min="1" max="1" width="4.28515625" customWidth="1"/>
    <col min="2" max="2" width="17.140625" customWidth="1"/>
    <col min="3" max="3" width="32.85546875" customWidth="1"/>
    <col min="4" max="4" width="20.85546875" customWidth="1"/>
    <col min="5" max="5" width="9.140625" customWidth="1"/>
    <col min="6" max="6" width="19.28515625" customWidth="1"/>
    <col min="7" max="7" width="11.42578125" customWidth="1"/>
  </cols>
  <sheetData>
    <row r="2" spans="2:7" ht="15.75" x14ac:dyDescent="0.25">
      <c r="B2" s="89" t="s">
        <v>29</v>
      </c>
      <c r="C2" s="89"/>
    </row>
    <row r="5" spans="2:7" x14ac:dyDescent="0.25">
      <c r="B5" s="90" t="s">
        <v>15</v>
      </c>
      <c r="C5" s="90"/>
      <c r="D5" s="90"/>
    </row>
    <row r="7" spans="2:7" x14ac:dyDescent="0.25">
      <c r="B7" s="12" t="s">
        <v>16</v>
      </c>
      <c r="C7" s="91" t="s">
        <v>51</v>
      </c>
      <c r="D7" s="91"/>
      <c r="E7" s="91"/>
      <c r="F7" s="91"/>
      <c r="G7" s="91"/>
    </row>
    <row r="8" spans="2:7" x14ac:dyDescent="0.25">
      <c r="B8" s="12" t="s">
        <v>17</v>
      </c>
      <c r="C8" s="13">
        <v>53296.42</v>
      </c>
      <c r="D8" t="s">
        <v>58</v>
      </c>
    </row>
    <row r="9" spans="2:7" x14ac:dyDescent="0.25">
      <c r="B9" s="12" t="s">
        <v>48</v>
      </c>
      <c r="C9" s="14">
        <f>COUNT(D12:D17)</f>
        <v>2</v>
      </c>
    </row>
    <row r="10" spans="2:7" x14ac:dyDescent="0.25">
      <c r="F10" s="74"/>
      <c r="G10" s="75"/>
    </row>
    <row r="11" spans="2:7" x14ac:dyDescent="0.25">
      <c r="B11" s="15" t="s">
        <v>18</v>
      </c>
      <c r="C11" s="15" t="s">
        <v>19</v>
      </c>
      <c r="D11" s="15" t="s">
        <v>20</v>
      </c>
      <c r="E11" s="16" t="s">
        <v>21</v>
      </c>
      <c r="F11" s="72"/>
      <c r="G11" s="73"/>
    </row>
    <row r="12" spans="2:7" x14ac:dyDescent="0.25">
      <c r="B12" s="17">
        <v>1</v>
      </c>
      <c r="C12" s="49" t="s">
        <v>55</v>
      </c>
      <c r="D12" s="18">
        <v>48500</v>
      </c>
      <c r="E12" s="19">
        <f>IF(ISBLANK(C12)," ",(100*(1-(D12/C$8))))</f>
        <v>8.9995162902123624</v>
      </c>
      <c r="F12" s="59"/>
      <c r="G12" s="20"/>
    </row>
    <row r="13" spans="2:7" x14ac:dyDescent="0.25">
      <c r="B13" s="17">
        <v>2</v>
      </c>
      <c r="C13" s="49" t="s">
        <v>56</v>
      </c>
      <c r="D13" s="18">
        <v>53001.35</v>
      </c>
      <c r="E13" s="19">
        <f t="shared" ref="E13:E17" si="0">IF(ISBLANK(C13)," ",(100*(1-(D13/C$8))))</f>
        <v>0.55363943769581869</v>
      </c>
      <c r="F13" s="59"/>
      <c r="G13" s="20"/>
    </row>
    <row r="14" spans="2:7" x14ac:dyDescent="0.25">
      <c r="B14" s="17">
        <v>3</v>
      </c>
      <c r="C14" s="49"/>
      <c r="D14" s="18"/>
      <c r="E14" s="19" t="str">
        <f t="shared" si="0"/>
        <v xml:space="preserve"> </v>
      </c>
      <c r="F14" s="59"/>
      <c r="G14" s="20"/>
    </row>
    <row r="15" spans="2:7" x14ac:dyDescent="0.25">
      <c r="B15" s="17">
        <v>4</v>
      </c>
      <c r="C15" s="49"/>
      <c r="D15" s="18"/>
      <c r="E15" s="19" t="str">
        <f t="shared" si="0"/>
        <v xml:space="preserve"> </v>
      </c>
      <c r="F15" s="59"/>
      <c r="G15" s="20"/>
    </row>
    <row r="16" spans="2:7" x14ac:dyDescent="0.25">
      <c r="B16" s="17">
        <v>5</v>
      </c>
      <c r="C16" s="49"/>
      <c r="D16" s="18"/>
      <c r="E16" s="19" t="str">
        <f t="shared" si="0"/>
        <v xml:space="preserve"> </v>
      </c>
      <c r="F16" s="59"/>
      <c r="G16" s="20"/>
    </row>
    <row r="17" spans="2:7" x14ac:dyDescent="0.25">
      <c r="B17" s="17">
        <v>6</v>
      </c>
      <c r="C17" s="49"/>
      <c r="D17" s="18"/>
      <c r="E17" s="19" t="str">
        <f t="shared" si="0"/>
        <v xml:space="preserve"> </v>
      </c>
      <c r="F17" s="59"/>
      <c r="G17" s="20"/>
    </row>
    <row r="18" spans="2:7" ht="11.25" customHeight="1" x14ac:dyDescent="0.25">
      <c r="B18" s="92"/>
      <c r="C18" s="92"/>
      <c r="D18" s="92"/>
      <c r="E18" s="20"/>
      <c r="F18" s="20"/>
    </row>
    <row r="19" spans="2:7" ht="24" customHeight="1" x14ac:dyDescent="0.25">
      <c r="B19" s="93"/>
      <c r="C19" s="93"/>
      <c r="D19" s="93"/>
      <c r="E19" s="23"/>
      <c r="F19" s="61" t="s">
        <v>22</v>
      </c>
    </row>
    <row r="20" spans="2:7" ht="24" customHeight="1" x14ac:dyDescent="0.25">
      <c r="B20" s="22"/>
      <c r="C20" s="22"/>
      <c r="D20" s="22"/>
      <c r="E20" s="23"/>
      <c r="F20" s="61"/>
    </row>
    <row r="21" spans="2:7" ht="15" customHeight="1" x14ac:dyDescent="0.25">
      <c r="C21" s="24" t="s">
        <v>57</v>
      </c>
      <c r="D21" s="25">
        <f>SMALL(D12:D17,1)</f>
        <v>48500</v>
      </c>
    </row>
    <row r="22" spans="2:7" ht="14.25" customHeight="1" x14ac:dyDescent="0.25">
      <c r="C22" s="24" t="s">
        <v>52</v>
      </c>
      <c r="D22" s="25">
        <f>SUM(D12:D17)/C9</f>
        <v>50750.675000000003</v>
      </c>
      <c r="F22" s="87"/>
      <c r="G22" s="87"/>
    </row>
    <row r="23" spans="2:7" ht="14.25" customHeight="1" x14ac:dyDescent="0.25">
      <c r="C23" s="24" t="s">
        <v>23</v>
      </c>
      <c r="D23" s="26">
        <v>1</v>
      </c>
    </row>
    <row r="24" spans="2:7" ht="14.25" customHeight="1" x14ac:dyDescent="0.25">
      <c r="C24" s="24" t="s">
        <v>24</v>
      </c>
      <c r="D24" s="26">
        <v>70</v>
      </c>
    </row>
    <row r="25" spans="2:7" ht="36" customHeight="1" x14ac:dyDescent="0.25"/>
    <row r="26" spans="2:7" ht="15.75" x14ac:dyDescent="0.25">
      <c r="B26" s="88" t="s">
        <v>49</v>
      </c>
      <c r="C26" s="88"/>
    </row>
    <row r="29" spans="2:7" x14ac:dyDescent="0.25">
      <c r="C29" s="27" t="s">
        <v>53</v>
      </c>
      <c r="D29" s="60">
        <f>0.75*C8</f>
        <v>39972.315000000002</v>
      </c>
      <c r="E29" s="28"/>
      <c r="F29" s="22"/>
      <c r="G29" s="62"/>
    </row>
    <row r="30" spans="2:7" ht="15.75" thickBot="1" x14ac:dyDescent="0.3"/>
    <row r="31" spans="2:7" ht="15.75" thickBot="1" x14ac:dyDescent="0.3">
      <c r="B31" s="29" t="s">
        <v>18</v>
      </c>
      <c r="C31" s="29" t="s">
        <v>25</v>
      </c>
      <c r="D31" s="29" t="s">
        <v>26</v>
      </c>
      <c r="E31" s="29" t="s">
        <v>27</v>
      </c>
      <c r="F31" s="29" t="s">
        <v>28</v>
      </c>
      <c r="G31" s="64" t="s">
        <v>54</v>
      </c>
    </row>
    <row r="32" spans="2:7" ht="15.75" thickBot="1" x14ac:dyDescent="0.3">
      <c r="B32" s="29"/>
      <c r="C32" s="29"/>
      <c r="D32" s="29"/>
      <c r="E32" s="29"/>
      <c r="F32" s="29"/>
      <c r="G32" s="65"/>
    </row>
    <row r="33" spans="2:8" ht="15.75" thickBot="1" x14ac:dyDescent="0.3">
      <c r="B33" s="17">
        <f t="shared" ref="B33:B38" si="1">B12</f>
        <v>1</v>
      </c>
      <c r="C33" s="17" t="str">
        <f>IF(ISBLANK(C12)," ",C12)</f>
        <v>MARTÍ QUERAL, S.L.</v>
      </c>
      <c r="D33" s="30">
        <f>D12</f>
        <v>48500</v>
      </c>
      <c r="E33" s="31">
        <f>IF(ISBLANK(D12)," ",E12)</f>
        <v>8.9995162902123624</v>
      </c>
      <c r="F33" s="32" t="str">
        <f t="shared" ref="F33:F34" si="2">IF(D33&gt;0,(IF(D33&lt;D$29,"TEMERARIA","NO TEMERARIA"))," ")</f>
        <v>NO TEMERARIA</v>
      </c>
      <c r="G33" s="66">
        <f>IF(D33&gt;0,((1-((D33-D$21)/C$8)*(1/D$23))*D$24)," ")</f>
        <v>70</v>
      </c>
    </row>
    <row r="34" spans="2:8" ht="15.75" thickBot="1" x14ac:dyDescent="0.3">
      <c r="B34" s="17">
        <f t="shared" si="1"/>
        <v>2</v>
      </c>
      <c r="C34" s="17" t="str">
        <f t="shared" ref="C34:C38" si="3">IF(ISBLANK(C13)," ",C13)</f>
        <v>DELTASEAM CONSTRUCTORA S.L.U.</v>
      </c>
      <c r="D34" s="30">
        <f t="shared" ref="D34:D38" si="4">D13</f>
        <v>53001.35</v>
      </c>
      <c r="E34" s="31">
        <f t="shared" ref="E34:E38" si="5">IF(ISBLANK(D13)," ",E13)</f>
        <v>0.55363943769581869</v>
      </c>
      <c r="F34" s="32" t="str">
        <f t="shared" si="2"/>
        <v>NO TEMERARIA</v>
      </c>
      <c r="G34" s="66">
        <f t="shared" ref="G34:G38" si="6">IF(D34&gt;0,((1-((D34-D$21)/C$8)*(1/D$23))*D$24)," ")</f>
        <v>64.087886203238426</v>
      </c>
    </row>
    <row r="35" spans="2:8" ht="15.75" thickBot="1" x14ac:dyDescent="0.3">
      <c r="B35" s="17">
        <f t="shared" si="1"/>
        <v>3</v>
      </c>
      <c r="C35" s="17" t="str">
        <f t="shared" si="3"/>
        <v xml:space="preserve"> </v>
      </c>
      <c r="D35" s="30">
        <f t="shared" si="4"/>
        <v>0</v>
      </c>
      <c r="E35" s="31" t="str">
        <f t="shared" si="5"/>
        <v xml:space="preserve"> </v>
      </c>
      <c r="F35" s="32" t="str">
        <f>IF(D35&gt;0,(IF(D35&lt;D$29,"TEMERARIA","NO TEMERARIA"))," ")</f>
        <v xml:space="preserve"> </v>
      </c>
      <c r="G35" s="66" t="str">
        <f t="shared" si="6"/>
        <v xml:space="preserve"> </v>
      </c>
    </row>
    <row r="36" spans="2:8" ht="15.75" thickBot="1" x14ac:dyDescent="0.3">
      <c r="B36" s="17">
        <f t="shared" si="1"/>
        <v>4</v>
      </c>
      <c r="C36" s="17" t="str">
        <f t="shared" si="3"/>
        <v xml:space="preserve"> </v>
      </c>
      <c r="D36" s="30">
        <f t="shared" si="4"/>
        <v>0</v>
      </c>
      <c r="E36" s="31" t="str">
        <f t="shared" si="5"/>
        <v xml:space="preserve"> </v>
      </c>
      <c r="F36" s="32" t="str">
        <f t="shared" ref="F36:F38" si="7">IF(D36&gt;0,(IF(D36&lt;D$29,"TEMERARIA","NO TEMERARIA"))," ")</f>
        <v xml:space="preserve"> </v>
      </c>
      <c r="G36" s="66" t="str">
        <f t="shared" si="6"/>
        <v xml:space="preserve"> </v>
      </c>
    </row>
    <row r="37" spans="2:8" ht="15.75" thickBot="1" x14ac:dyDescent="0.3">
      <c r="B37" s="17">
        <f t="shared" si="1"/>
        <v>5</v>
      </c>
      <c r="C37" s="17" t="str">
        <f t="shared" si="3"/>
        <v xml:space="preserve"> </v>
      </c>
      <c r="D37" s="30">
        <f t="shared" si="4"/>
        <v>0</v>
      </c>
      <c r="E37" s="31" t="str">
        <f t="shared" si="5"/>
        <v xml:space="preserve"> </v>
      </c>
      <c r="F37" s="32" t="str">
        <f t="shared" si="7"/>
        <v xml:space="preserve"> </v>
      </c>
      <c r="G37" s="66" t="str">
        <f t="shared" si="6"/>
        <v xml:space="preserve"> </v>
      </c>
    </row>
    <row r="38" spans="2:8" x14ac:dyDescent="0.25">
      <c r="B38" s="17">
        <f t="shared" si="1"/>
        <v>6</v>
      </c>
      <c r="C38" s="17" t="str">
        <f t="shared" si="3"/>
        <v xml:space="preserve"> </v>
      </c>
      <c r="D38" s="30">
        <f t="shared" si="4"/>
        <v>0</v>
      </c>
      <c r="E38" s="31" t="str">
        <f t="shared" si="5"/>
        <v xml:space="preserve"> </v>
      </c>
      <c r="F38" s="32" t="str">
        <f t="shared" si="7"/>
        <v xml:space="preserve"> </v>
      </c>
      <c r="G38" s="66" t="str">
        <f t="shared" si="6"/>
        <v xml:space="preserve"> </v>
      </c>
    </row>
    <row r="39" spans="2:8" x14ac:dyDescent="0.25">
      <c r="F39" s="21"/>
    </row>
    <row r="40" spans="2:8" x14ac:dyDescent="0.25">
      <c r="F40" s="21"/>
    </row>
    <row r="43" spans="2:8" ht="15.75" x14ac:dyDescent="0.25">
      <c r="B43" s="88" t="s">
        <v>50</v>
      </c>
      <c r="C43" s="88"/>
    </row>
    <row r="45" spans="2:8" x14ac:dyDescent="0.25">
      <c r="C45" s="27" t="s">
        <v>53</v>
      </c>
      <c r="D45" s="60">
        <f>0.9*D22</f>
        <v>45675.607500000006</v>
      </c>
      <c r="E45" s="34"/>
      <c r="F45" s="63"/>
      <c r="G45" s="62"/>
    </row>
    <row r="46" spans="2:8" ht="15.75" thickBot="1" x14ac:dyDescent="0.3"/>
    <row r="47" spans="2:8" ht="15.75" thickBot="1" x14ac:dyDescent="0.3">
      <c r="B47" s="29" t="s">
        <v>18</v>
      </c>
      <c r="C47" s="29" t="s">
        <v>25</v>
      </c>
      <c r="D47" s="29" t="s">
        <v>26</v>
      </c>
      <c r="E47" s="29" t="s">
        <v>27</v>
      </c>
      <c r="F47" s="29" t="s">
        <v>28</v>
      </c>
      <c r="G47" s="64" t="s">
        <v>54</v>
      </c>
      <c r="H47" s="21"/>
    </row>
    <row r="48" spans="2:8" x14ac:dyDescent="0.25">
      <c r="B48" s="29"/>
      <c r="C48" s="29"/>
      <c r="D48" s="29"/>
      <c r="E48" s="29"/>
      <c r="F48" s="29"/>
      <c r="G48" s="68"/>
    </row>
    <row r="49" spans="2:8" x14ac:dyDescent="0.25">
      <c r="B49" s="17">
        <f>B12</f>
        <v>1</v>
      </c>
      <c r="C49" s="17" t="str">
        <f>IF(ISBLANK(C12)," ",C12)</f>
        <v>MARTÍ QUERAL, S.L.</v>
      </c>
      <c r="D49" s="30">
        <f>D12</f>
        <v>48500</v>
      </c>
      <c r="E49" s="31">
        <f>IF(ISBLANK(D12)," ",E12)</f>
        <v>8.9995162902123624</v>
      </c>
      <c r="F49" s="32" t="str">
        <f>IF(D49&gt;0,(IF(D49&lt;D$45,"TEMERARIA","NO TEMERARIA"))," ")</f>
        <v>NO TEMERARIA</v>
      </c>
      <c r="G49" s="67">
        <f>IF(D49&gt;0,((1-((D49-D$21)/C$8)*(1/D$23))*D$24)," ")</f>
        <v>70</v>
      </c>
      <c r="H49" s="33"/>
    </row>
    <row r="50" spans="2:8" x14ac:dyDescent="0.25">
      <c r="B50" s="17">
        <f>B13</f>
        <v>2</v>
      </c>
      <c r="C50" s="17" t="str">
        <f t="shared" ref="C50:C54" si="8">IF(ISBLANK(C13)," ",C13)</f>
        <v>DELTASEAM CONSTRUCTORA S.L.U.</v>
      </c>
      <c r="D50" s="30">
        <f>D13</f>
        <v>53001.35</v>
      </c>
      <c r="E50" s="31">
        <f t="shared" ref="E50:E54" si="9">IF(ISBLANK(D13)," ",E13)</f>
        <v>0.55363943769581869</v>
      </c>
      <c r="F50" s="32" t="str">
        <f t="shared" ref="F50:F54" si="10">IF(D50&gt;0,(IF(D50&lt;D$45,"TEMERARIA","NO TEMERARIA"))," ")</f>
        <v>NO TEMERARIA</v>
      </c>
      <c r="G50" s="67">
        <f t="shared" ref="G50:G54" si="11">IF(D50&gt;0,((1-((D50-D$21)/C$8)*(1/D$23))*D$24)," ")</f>
        <v>64.087886203238426</v>
      </c>
      <c r="H50" s="33"/>
    </row>
    <row r="51" spans="2:8" x14ac:dyDescent="0.25">
      <c r="B51" s="17">
        <f t="shared" ref="B51:B54" si="12">B14</f>
        <v>3</v>
      </c>
      <c r="C51" s="17" t="str">
        <f t="shared" si="8"/>
        <v xml:space="preserve"> </v>
      </c>
      <c r="D51" s="30">
        <f t="shared" ref="D51:D54" si="13">D14</f>
        <v>0</v>
      </c>
      <c r="E51" s="31" t="str">
        <f t="shared" si="9"/>
        <v xml:space="preserve"> </v>
      </c>
      <c r="F51" s="32" t="str">
        <f t="shared" si="10"/>
        <v xml:space="preserve"> </v>
      </c>
      <c r="G51" s="67" t="str">
        <f t="shared" si="11"/>
        <v xml:space="preserve"> </v>
      </c>
      <c r="H51" s="33"/>
    </row>
    <row r="52" spans="2:8" x14ac:dyDescent="0.25">
      <c r="B52" s="17">
        <f t="shared" si="12"/>
        <v>4</v>
      </c>
      <c r="C52" s="17" t="str">
        <f t="shared" si="8"/>
        <v xml:space="preserve"> </v>
      </c>
      <c r="D52" s="30">
        <f t="shared" si="13"/>
        <v>0</v>
      </c>
      <c r="E52" s="31" t="str">
        <f t="shared" si="9"/>
        <v xml:space="preserve"> </v>
      </c>
      <c r="F52" s="32" t="str">
        <f t="shared" si="10"/>
        <v xml:space="preserve"> </v>
      </c>
      <c r="G52" s="67" t="str">
        <f t="shared" si="11"/>
        <v xml:space="preserve"> </v>
      </c>
      <c r="H52" s="33"/>
    </row>
    <row r="53" spans="2:8" x14ac:dyDescent="0.25">
      <c r="B53" s="17">
        <f t="shared" si="12"/>
        <v>5</v>
      </c>
      <c r="C53" s="17" t="str">
        <f t="shared" si="8"/>
        <v xml:space="preserve"> </v>
      </c>
      <c r="D53" s="30">
        <f t="shared" si="13"/>
        <v>0</v>
      </c>
      <c r="E53" s="31" t="str">
        <f t="shared" si="9"/>
        <v xml:space="preserve"> </v>
      </c>
      <c r="F53" s="32" t="str">
        <f t="shared" si="10"/>
        <v xml:space="preserve"> </v>
      </c>
      <c r="G53" s="67" t="str">
        <f t="shared" si="11"/>
        <v xml:space="preserve"> </v>
      </c>
      <c r="H53" s="33"/>
    </row>
    <row r="54" spans="2:8" x14ac:dyDescent="0.25">
      <c r="B54" s="17">
        <f t="shared" si="12"/>
        <v>6</v>
      </c>
      <c r="C54" s="17" t="str">
        <f t="shared" si="8"/>
        <v xml:space="preserve"> </v>
      </c>
      <c r="D54" s="30">
        <f t="shared" si="13"/>
        <v>0</v>
      </c>
      <c r="E54" s="31" t="str">
        <f t="shared" si="9"/>
        <v xml:space="preserve"> </v>
      </c>
      <c r="F54" s="32" t="str">
        <f t="shared" si="10"/>
        <v xml:space="preserve"> </v>
      </c>
      <c r="G54" s="67" t="str">
        <f t="shared" si="11"/>
        <v xml:space="preserve"> </v>
      </c>
      <c r="H54" s="33"/>
    </row>
    <row r="55" spans="2:8" x14ac:dyDescent="0.25">
      <c r="F55" s="21"/>
    </row>
  </sheetData>
  <mergeCells count="8">
    <mergeCell ref="F22:G22"/>
    <mergeCell ref="B26:C26"/>
    <mergeCell ref="B43:C43"/>
    <mergeCell ref="B2:C2"/>
    <mergeCell ref="B5:D5"/>
    <mergeCell ref="C7:G7"/>
    <mergeCell ref="B18:D18"/>
    <mergeCell ref="B19:D19"/>
  </mergeCells>
  <conditionalFormatting sqref="B26:G38">
    <cfRule type="expression" dxfId="6" priority="4" stopIfTrue="1">
      <formula>$C$9&gt;=3</formula>
    </cfRule>
  </conditionalFormatting>
  <conditionalFormatting sqref="B43:G54">
    <cfRule type="expression" dxfId="5" priority="3" stopIfTrue="1">
      <formula>$C$9&lt;3</formula>
    </cfRule>
  </conditionalFormatting>
  <conditionalFormatting sqref="D33:D38">
    <cfRule type="cellIs" dxfId="4" priority="2" operator="equal">
      <formula>0</formula>
    </cfRule>
  </conditionalFormatting>
  <conditionalFormatting sqref="D49:D54">
    <cfRule type="cellIs" dxfId="3" priority="1" operator="equal">
      <formula>0</formula>
    </cfRule>
  </conditionalFormatting>
  <conditionalFormatting sqref="F33:F38">
    <cfRule type="cellIs" dxfId="2" priority="5" operator="equal">
      <formula>"TEMERARIA"</formula>
    </cfRule>
  </conditionalFormatting>
  <conditionalFormatting sqref="F49:F54">
    <cfRule type="cellIs" dxfId="1" priority="8" operator="equal">
      <formula>"TEMERARIA"</formula>
    </cfRule>
  </conditionalFormatting>
  <pageMargins left="0.39370078740157483" right="0.39370078740157483" top="0.74803149606299213" bottom="0.74803149606299213" header="0.31496062992125984" footer="0.31496062992125984"/>
  <pageSetup paperSize="9" scale="6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15601-8D8D-4FB0-AD8B-2E2752634D85}">
  <dimension ref="B2:G43"/>
  <sheetViews>
    <sheetView topLeftCell="A3" workbookViewId="0">
      <selection activeCell="F21" sqref="F21"/>
    </sheetView>
  </sheetViews>
  <sheetFormatPr defaultRowHeight="15" x14ac:dyDescent="0.25"/>
  <cols>
    <col min="4" max="4" width="42" customWidth="1"/>
    <col min="5" max="5" width="28.28515625" customWidth="1"/>
    <col min="6" max="6" width="19" customWidth="1"/>
    <col min="7" max="7" width="8.7109375" customWidth="1"/>
    <col min="8" max="8" width="28.28515625" customWidth="1"/>
  </cols>
  <sheetData>
    <row r="2" spans="2:7" ht="15.75" x14ac:dyDescent="0.25">
      <c r="B2" s="89" t="s">
        <v>30</v>
      </c>
      <c r="C2" s="89"/>
      <c r="D2" s="89"/>
    </row>
    <row r="3" spans="2:7" ht="15.75" thickBot="1" x14ac:dyDescent="0.3"/>
    <row r="4" spans="2:7" x14ac:dyDescent="0.25">
      <c r="B4" s="41"/>
      <c r="C4" s="42"/>
      <c r="D4" s="42"/>
      <c r="E4" s="42"/>
      <c r="F4" s="42"/>
      <c r="G4" s="43"/>
    </row>
    <row r="5" spans="2:7" x14ac:dyDescent="0.25">
      <c r="B5" s="44"/>
      <c r="C5" s="87" t="s">
        <v>31</v>
      </c>
      <c r="D5" s="87"/>
      <c r="G5" s="45"/>
    </row>
    <row r="6" spans="2:7" ht="15.75" thickBot="1" x14ac:dyDescent="0.3">
      <c r="B6" s="44"/>
      <c r="G6" s="45"/>
    </row>
    <row r="7" spans="2:7" x14ac:dyDescent="0.25">
      <c r="B7" s="44"/>
      <c r="C7" s="15" t="s">
        <v>18</v>
      </c>
      <c r="D7" s="15" t="s">
        <v>19</v>
      </c>
      <c r="E7" s="37" t="s">
        <v>33</v>
      </c>
      <c r="F7" s="39" t="s">
        <v>32</v>
      </c>
      <c r="G7" s="45"/>
    </row>
    <row r="8" spans="2:7" x14ac:dyDescent="0.25">
      <c r="B8" s="44"/>
      <c r="C8" s="17">
        <v>1</v>
      </c>
      <c r="D8" s="17" t="str">
        <f>'Puntuació preu'!C12</f>
        <v>MARTÍ QUERAL, S.L.</v>
      </c>
      <c r="E8" s="38">
        <v>36</v>
      </c>
      <c r="F8" s="40">
        <f>IF(E8&gt;0,(7.5*((E8/12)-1))," ")</f>
        <v>15</v>
      </c>
      <c r="G8" s="45"/>
    </row>
    <row r="9" spans="2:7" x14ac:dyDescent="0.25">
      <c r="B9" s="44"/>
      <c r="C9" s="17">
        <v>2</v>
      </c>
      <c r="D9" s="17" t="str">
        <f>'Puntuació preu'!C13</f>
        <v>DELTASEAM CONSTRUCTORA S.L.U.</v>
      </c>
      <c r="E9" s="38">
        <v>36</v>
      </c>
      <c r="F9" s="40">
        <f t="shared" ref="F9:F13" si="0">IF(E9&gt;0,(7.5*((E9/12)-1))," ")</f>
        <v>15</v>
      </c>
      <c r="G9" s="45"/>
    </row>
    <row r="10" spans="2:7" x14ac:dyDescent="0.25">
      <c r="B10" s="44"/>
      <c r="C10" s="17">
        <v>3</v>
      </c>
      <c r="D10" s="17">
        <f>'Puntuació preu'!C14</f>
        <v>0</v>
      </c>
      <c r="E10" s="38"/>
      <c r="F10" s="40" t="str">
        <f t="shared" si="0"/>
        <v xml:space="preserve"> </v>
      </c>
      <c r="G10" s="45"/>
    </row>
    <row r="11" spans="2:7" x14ac:dyDescent="0.25">
      <c r="B11" s="44"/>
      <c r="C11" s="17">
        <v>4</v>
      </c>
      <c r="D11" s="17">
        <f>'Puntuació preu'!C15</f>
        <v>0</v>
      </c>
      <c r="E11" s="38"/>
      <c r="F11" s="40" t="str">
        <f t="shared" si="0"/>
        <v xml:space="preserve"> </v>
      </c>
      <c r="G11" s="45"/>
    </row>
    <row r="12" spans="2:7" x14ac:dyDescent="0.25">
      <c r="B12" s="44"/>
      <c r="C12" s="17">
        <v>5</v>
      </c>
      <c r="D12" s="17">
        <f>'Puntuació preu'!C16</f>
        <v>0</v>
      </c>
      <c r="E12" s="38"/>
      <c r="F12" s="40" t="str">
        <f t="shared" si="0"/>
        <v xml:space="preserve"> </v>
      </c>
      <c r="G12" s="45"/>
    </row>
    <row r="13" spans="2:7" x14ac:dyDescent="0.25">
      <c r="B13" s="44"/>
      <c r="C13" s="17">
        <v>6</v>
      </c>
      <c r="D13" s="17">
        <f>'Puntuació preu'!C17</f>
        <v>0</v>
      </c>
      <c r="E13" s="38"/>
      <c r="F13" s="40" t="str">
        <f t="shared" si="0"/>
        <v xml:space="preserve"> </v>
      </c>
      <c r="G13" s="45"/>
    </row>
    <row r="14" spans="2:7" x14ac:dyDescent="0.25">
      <c r="B14" s="44"/>
      <c r="G14" s="45"/>
    </row>
    <row r="15" spans="2:7" x14ac:dyDescent="0.25">
      <c r="B15" s="44"/>
      <c r="D15" t="s">
        <v>22</v>
      </c>
      <c r="G15" s="45"/>
    </row>
    <row r="16" spans="2:7" x14ac:dyDescent="0.25">
      <c r="B16" s="44"/>
      <c r="G16" s="45"/>
    </row>
    <row r="17" spans="2:7" x14ac:dyDescent="0.25">
      <c r="B17" s="44"/>
      <c r="G17" s="45"/>
    </row>
    <row r="18" spans="2:7" x14ac:dyDescent="0.25">
      <c r="B18" s="44"/>
      <c r="G18" s="45"/>
    </row>
    <row r="19" spans="2:7" x14ac:dyDescent="0.25">
      <c r="B19" s="44"/>
      <c r="G19" s="45"/>
    </row>
    <row r="20" spans="2:7" x14ac:dyDescent="0.25">
      <c r="B20" s="44"/>
      <c r="G20" s="45"/>
    </row>
    <row r="21" spans="2:7" x14ac:dyDescent="0.25">
      <c r="B21" s="44"/>
      <c r="C21" s="15" t="s">
        <v>32</v>
      </c>
      <c r="D21" s="94" t="s">
        <v>36</v>
      </c>
      <c r="E21" s="94"/>
      <c r="G21" s="45"/>
    </row>
    <row r="22" spans="2:7" x14ac:dyDescent="0.25">
      <c r="B22" s="44"/>
      <c r="C22" s="15" t="s">
        <v>34</v>
      </c>
      <c r="D22" s="35" t="s">
        <v>35</v>
      </c>
      <c r="E22" s="36"/>
      <c r="G22" s="45"/>
    </row>
    <row r="23" spans="2:7" ht="15.75" thickBot="1" x14ac:dyDescent="0.3">
      <c r="B23" s="46"/>
      <c r="C23" s="47"/>
      <c r="D23" s="47"/>
      <c r="E23" s="47"/>
      <c r="F23" s="47"/>
      <c r="G23" s="48"/>
    </row>
    <row r="24" spans="2:7" ht="15.75" thickBot="1" x14ac:dyDescent="0.3"/>
    <row r="25" spans="2:7" x14ac:dyDescent="0.25">
      <c r="B25" s="41"/>
      <c r="C25" s="42"/>
      <c r="D25" s="42"/>
      <c r="E25" s="42"/>
      <c r="F25" s="42"/>
      <c r="G25" s="43"/>
    </row>
    <row r="26" spans="2:7" x14ac:dyDescent="0.25">
      <c r="B26" s="44"/>
      <c r="C26" s="87" t="s">
        <v>37</v>
      </c>
      <c r="D26" s="87"/>
      <c r="E26" s="87"/>
      <c r="G26" s="45"/>
    </row>
    <row r="27" spans="2:7" ht="15.75" thickBot="1" x14ac:dyDescent="0.3">
      <c r="B27" s="44"/>
      <c r="G27" s="45"/>
    </row>
    <row r="28" spans="2:7" x14ac:dyDescent="0.25">
      <c r="B28" s="44"/>
      <c r="C28" s="15" t="s">
        <v>18</v>
      </c>
      <c r="D28" s="15" t="s">
        <v>19</v>
      </c>
      <c r="E28" s="37" t="s">
        <v>38</v>
      </c>
      <c r="F28" s="39" t="s">
        <v>39</v>
      </c>
      <c r="G28" s="45"/>
    </row>
    <row r="29" spans="2:7" x14ac:dyDescent="0.25">
      <c r="B29" s="44"/>
      <c r="C29" s="17">
        <v>1</v>
      </c>
      <c r="D29" s="17" t="str">
        <f>D8</f>
        <v>MARTÍ QUERAL, S.L.</v>
      </c>
      <c r="E29" s="38">
        <v>3</v>
      </c>
      <c r="F29" s="40">
        <f>IF(ISNUMBER(E29),(E29*5)," ")</f>
        <v>15</v>
      </c>
      <c r="G29" s="45"/>
    </row>
    <row r="30" spans="2:7" x14ac:dyDescent="0.25">
      <c r="B30" s="44"/>
      <c r="C30" s="17">
        <v>2</v>
      </c>
      <c r="D30" s="17" t="str">
        <f t="shared" ref="D30" si="1">D9</f>
        <v>DELTASEAM CONSTRUCTORA S.L.U.</v>
      </c>
      <c r="E30" s="38">
        <v>2</v>
      </c>
      <c r="F30" s="40">
        <f t="shared" ref="F30:F34" si="2">IF(ISNUMBER(E30),(E30*5)," ")</f>
        <v>10</v>
      </c>
      <c r="G30" s="45"/>
    </row>
    <row r="31" spans="2:7" x14ac:dyDescent="0.25">
      <c r="B31" s="44"/>
      <c r="C31" s="17">
        <v>3</v>
      </c>
      <c r="D31" s="17">
        <f>D10</f>
        <v>0</v>
      </c>
      <c r="E31" s="38"/>
      <c r="F31" s="40" t="str">
        <f t="shared" si="2"/>
        <v xml:space="preserve"> </v>
      </c>
      <c r="G31" s="45"/>
    </row>
    <row r="32" spans="2:7" x14ac:dyDescent="0.25">
      <c r="B32" s="44"/>
      <c r="C32" s="17">
        <v>4</v>
      </c>
      <c r="D32" s="17">
        <f>D11</f>
        <v>0</v>
      </c>
      <c r="E32" s="38"/>
      <c r="F32" s="40" t="str">
        <f t="shared" si="2"/>
        <v xml:space="preserve"> </v>
      </c>
      <c r="G32" s="45"/>
    </row>
    <row r="33" spans="2:7" x14ac:dyDescent="0.25">
      <c r="B33" s="44"/>
      <c r="C33" s="17">
        <v>5</v>
      </c>
      <c r="D33" s="17">
        <f>D12</f>
        <v>0</v>
      </c>
      <c r="E33" s="38"/>
      <c r="F33" s="40" t="str">
        <f t="shared" si="2"/>
        <v xml:space="preserve"> </v>
      </c>
      <c r="G33" s="45"/>
    </row>
    <row r="34" spans="2:7" x14ac:dyDescent="0.25">
      <c r="B34" s="44"/>
      <c r="C34" s="17">
        <v>6</v>
      </c>
      <c r="D34" s="17">
        <f>D13</f>
        <v>0</v>
      </c>
      <c r="E34" s="38"/>
      <c r="F34" s="40" t="str">
        <f t="shared" si="2"/>
        <v xml:space="preserve"> </v>
      </c>
      <c r="G34" s="45"/>
    </row>
    <row r="35" spans="2:7" x14ac:dyDescent="0.25">
      <c r="B35" s="44"/>
      <c r="G35" s="45"/>
    </row>
    <row r="36" spans="2:7" x14ac:dyDescent="0.25">
      <c r="B36" s="44"/>
      <c r="D36" t="s">
        <v>22</v>
      </c>
      <c r="G36" s="45"/>
    </row>
    <row r="37" spans="2:7" x14ac:dyDescent="0.25">
      <c r="B37" s="44"/>
      <c r="G37" s="45"/>
    </row>
    <row r="38" spans="2:7" x14ac:dyDescent="0.25">
      <c r="B38" s="44"/>
      <c r="G38" s="45"/>
    </row>
    <row r="39" spans="2:7" x14ac:dyDescent="0.25">
      <c r="B39" s="44"/>
      <c r="G39" s="45"/>
    </row>
    <row r="40" spans="2:7" x14ac:dyDescent="0.25">
      <c r="B40" s="44"/>
      <c r="G40" s="45"/>
    </row>
    <row r="41" spans="2:7" x14ac:dyDescent="0.25">
      <c r="B41" s="44"/>
      <c r="C41" s="15" t="s">
        <v>39</v>
      </c>
      <c r="D41" s="94" t="s">
        <v>41</v>
      </c>
      <c r="E41" s="94"/>
      <c r="G41" s="45"/>
    </row>
    <row r="42" spans="2:7" x14ac:dyDescent="0.25">
      <c r="B42" s="44"/>
      <c r="C42" s="15" t="s">
        <v>34</v>
      </c>
      <c r="D42" s="35" t="s">
        <v>40</v>
      </c>
      <c r="E42" s="36"/>
      <c r="G42" s="45"/>
    </row>
    <row r="43" spans="2:7" ht="15.75" thickBot="1" x14ac:dyDescent="0.3">
      <c r="B43" s="46"/>
      <c r="C43" s="47"/>
      <c r="D43" s="47"/>
      <c r="E43" s="47"/>
      <c r="F43" s="47"/>
      <c r="G43" s="48"/>
    </row>
  </sheetData>
  <mergeCells count="5">
    <mergeCell ref="D21:E21"/>
    <mergeCell ref="D41:E41"/>
    <mergeCell ref="C26:E26"/>
    <mergeCell ref="B2:D2"/>
    <mergeCell ref="C5:D5"/>
  </mergeCells>
  <conditionalFormatting sqref="D8:D13 D29:D34">
    <cfRule type="cellIs" dxfId="0" priority="1" operator="equal">
      <formula>0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3B187-A311-407C-A3DE-A308965F1B71}">
  <dimension ref="B2:G11"/>
  <sheetViews>
    <sheetView tabSelected="1" workbookViewId="0">
      <selection activeCell="K20" sqref="K20"/>
    </sheetView>
  </sheetViews>
  <sheetFormatPr defaultRowHeight="15" x14ac:dyDescent="0.25"/>
  <cols>
    <col min="3" max="3" width="34.85546875" customWidth="1"/>
    <col min="4" max="4" width="23.42578125" customWidth="1"/>
    <col min="5" max="5" width="19" customWidth="1"/>
    <col min="6" max="6" width="21.42578125" customWidth="1"/>
    <col min="7" max="7" width="21" customWidth="1"/>
  </cols>
  <sheetData>
    <row r="2" spans="2:7" ht="15.75" x14ac:dyDescent="0.25">
      <c r="B2" s="89" t="s">
        <v>42</v>
      </c>
      <c r="C2" s="89"/>
      <c r="D2" s="89"/>
    </row>
    <row r="3" spans="2:7" ht="15.75" thickBot="1" x14ac:dyDescent="0.3"/>
    <row r="4" spans="2:7" x14ac:dyDescent="0.25">
      <c r="B4" s="101" t="s">
        <v>18</v>
      </c>
      <c r="C4" s="99" t="s">
        <v>19</v>
      </c>
      <c r="D4" s="103" t="s">
        <v>43</v>
      </c>
      <c r="E4" s="95" t="s">
        <v>44</v>
      </c>
      <c r="F4" s="96"/>
      <c r="G4" s="97" t="s">
        <v>47</v>
      </c>
    </row>
    <row r="5" spans="2:7" ht="15.75" thickBot="1" x14ac:dyDescent="0.3">
      <c r="B5" s="102"/>
      <c r="C5" s="100"/>
      <c r="D5" s="104"/>
      <c r="E5" s="50" t="s">
        <v>45</v>
      </c>
      <c r="F5" s="51" t="s">
        <v>46</v>
      </c>
      <c r="G5" s="98"/>
    </row>
    <row r="6" spans="2:7" ht="15.75" thickBot="1" x14ac:dyDescent="0.3">
      <c r="B6" s="53">
        <v>1</v>
      </c>
      <c r="C6" s="69" t="str">
        <f>IF(ISBLANK('Puntuació preu'!C12)," ",('Puntuació preu'!C12))</f>
        <v>MARTÍ QUERAL, S.L.</v>
      </c>
      <c r="D6" s="54">
        <f>'Puntuació preu'!G33</f>
        <v>70</v>
      </c>
      <c r="E6" s="54">
        <f>'Puntuació qualitat'!F8</f>
        <v>15</v>
      </c>
      <c r="F6" s="54">
        <f>'Puntuació qualitat'!F29</f>
        <v>15</v>
      </c>
      <c r="G6" s="52">
        <f>IF(ISNUMBER(D6),SUM(D6:F6)," ")</f>
        <v>100</v>
      </c>
    </row>
    <row r="7" spans="2:7" ht="15.75" thickBot="1" x14ac:dyDescent="0.3">
      <c r="B7" s="55">
        <v>2</v>
      </c>
      <c r="C7" s="70" t="str">
        <f>IF(ISBLANK('Puntuació preu'!C13)," ",('Puntuació preu'!C13))</f>
        <v>DELTASEAM CONSTRUCTORA S.L.U.</v>
      </c>
      <c r="D7" s="56">
        <f>'Puntuació preu'!G34</f>
        <v>64.087886203238426</v>
      </c>
      <c r="E7" s="56">
        <f>'Puntuació qualitat'!F9</f>
        <v>15</v>
      </c>
      <c r="F7" s="56">
        <f>'Puntuació qualitat'!F30</f>
        <v>10</v>
      </c>
      <c r="G7" s="52">
        <f t="shared" ref="G7:G11" si="0">IF(ISNUMBER(D7),SUM(D7:F7)," ")</f>
        <v>89.087886203238426</v>
      </c>
    </row>
    <row r="8" spans="2:7" ht="15.75" thickBot="1" x14ac:dyDescent="0.3">
      <c r="B8" s="55">
        <v>3</v>
      </c>
      <c r="C8" s="70" t="str">
        <f>IF(ISBLANK('Puntuació preu'!C14)," ",('Puntuació preu'!C14))</f>
        <v xml:space="preserve"> </v>
      </c>
      <c r="D8" s="56" t="str">
        <f>'Puntuació preu'!G35</f>
        <v xml:space="preserve"> </v>
      </c>
      <c r="E8" s="56" t="str">
        <f>'Puntuació qualitat'!F10</f>
        <v xml:space="preserve"> </v>
      </c>
      <c r="F8" s="56" t="str">
        <f>'Puntuació qualitat'!F31</f>
        <v xml:space="preserve"> </v>
      </c>
      <c r="G8" s="52" t="str">
        <f t="shared" si="0"/>
        <v xml:space="preserve"> </v>
      </c>
    </row>
    <row r="9" spans="2:7" ht="15.75" thickBot="1" x14ac:dyDescent="0.3">
      <c r="B9" s="55">
        <v>4</v>
      </c>
      <c r="C9" s="70" t="str">
        <f>IF(ISBLANK('Puntuació preu'!C15)," ",('Puntuació preu'!C15))</f>
        <v xml:space="preserve"> </v>
      </c>
      <c r="D9" s="56" t="str">
        <f>'Puntuació preu'!G36</f>
        <v xml:space="preserve"> </v>
      </c>
      <c r="E9" s="56" t="str">
        <f>'Puntuació qualitat'!F11</f>
        <v xml:space="preserve"> </v>
      </c>
      <c r="F9" s="56" t="str">
        <f>'Puntuació qualitat'!F32</f>
        <v xml:space="preserve"> </v>
      </c>
      <c r="G9" s="52" t="str">
        <f t="shared" si="0"/>
        <v xml:space="preserve"> </v>
      </c>
    </row>
    <row r="10" spans="2:7" ht="15.75" thickBot="1" x14ac:dyDescent="0.3">
      <c r="B10" s="55">
        <v>5</v>
      </c>
      <c r="C10" s="70" t="str">
        <f>IF(ISBLANK('Puntuació preu'!C16)," ",('Puntuació preu'!C16))</f>
        <v xml:space="preserve"> </v>
      </c>
      <c r="D10" s="56" t="str">
        <f>'Puntuació preu'!G37</f>
        <v xml:space="preserve"> </v>
      </c>
      <c r="E10" s="56" t="str">
        <f>'Puntuació qualitat'!F12</f>
        <v xml:space="preserve"> </v>
      </c>
      <c r="F10" s="56" t="str">
        <f>'Puntuació qualitat'!F33</f>
        <v xml:space="preserve"> </v>
      </c>
      <c r="G10" s="52" t="str">
        <f t="shared" si="0"/>
        <v xml:space="preserve"> </v>
      </c>
    </row>
    <row r="11" spans="2:7" ht="15.75" thickBot="1" x14ac:dyDescent="0.3">
      <c r="B11" s="57">
        <v>6</v>
      </c>
      <c r="C11" s="71" t="str">
        <f>IF(ISBLANK('Puntuació preu'!C17)," ",('Puntuació preu'!C17))</f>
        <v xml:space="preserve"> </v>
      </c>
      <c r="D11" s="58" t="str">
        <f>'Puntuació preu'!G38</f>
        <v xml:space="preserve"> </v>
      </c>
      <c r="E11" s="58" t="str">
        <f>'Puntuació qualitat'!F13</f>
        <v xml:space="preserve"> </v>
      </c>
      <c r="F11" s="58" t="str">
        <f>'Puntuació qualitat'!F34</f>
        <v xml:space="preserve"> </v>
      </c>
      <c r="G11" s="52" t="str">
        <f t="shared" si="0"/>
        <v xml:space="preserve"> </v>
      </c>
    </row>
  </sheetData>
  <mergeCells count="6">
    <mergeCell ref="E4:F4"/>
    <mergeCell ref="G4:G5"/>
    <mergeCell ref="C4:C5"/>
    <mergeCell ref="B4:B5"/>
    <mergeCell ref="B2:D2"/>
    <mergeCell ref="D4:D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29F38D515A8C46BB3CE3693F8DA8E7" ma:contentTypeVersion="4" ma:contentTypeDescription="Crea un document nou" ma:contentTypeScope="" ma:versionID="5e3f0ecc749bf186bd1f9532cb3dcbd3">
  <xsd:schema xmlns:xsd="http://www.w3.org/2001/XMLSchema" xmlns:xs="http://www.w3.org/2001/XMLSchema" xmlns:p="http://schemas.microsoft.com/office/2006/metadata/properties" xmlns:ns2="d7809deb-b3c7-4312-8e82-eb93cbab4d79" targetNamespace="http://schemas.microsoft.com/office/2006/metadata/properties" ma:root="true" ma:fieldsID="5a7e30c2f31c23ad3620540347f7de0e" ns2:_="">
    <xsd:import namespace="d7809deb-b3c7-4312-8e82-eb93cbab4d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809deb-b3c7-4312-8e82-eb93cbab4d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44C745-65A9-4C00-97F4-D51CC31BA4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81754B-688E-41F5-B243-17FD68DF1AC4}">
  <ds:schemaRefs>
    <ds:schemaRef ds:uri="http://schemas.microsoft.com/office/2006/metadata/properties"/>
    <ds:schemaRef ds:uri="http://schemas.microsoft.com/office/infopath/2007/PartnerControls"/>
    <ds:schemaRef ds:uri="480c31e6-1f23-47b4-bea6-ee4104df7c20"/>
    <ds:schemaRef ds:uri="b6be5d8d-450f-476f-8192-5ed1d1273911"/>
    <ds:schemaRef ds:uri="5c6b95b9-9d66-4e1e-8d5b-562a9c9e81a7"/>
    <ds:schemaRef ds:uri="78e4a20d-5149-42e3-be2f-a6dad5a21c00"/>
  </ds:schemaRefs>
</ds:datastoreItem>
</file>

<file path=customXml/itemProps3.xml><?xml version="1.0" encoding="utf-8"?>
<ds:datastoreItem xmlns:ds="http://schemas.openxmlformats.org/officeDocument/2006/customXml" ds:itemID="{E3944168-07C5-4DA0-BDD1-798A7AE58E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809deb-b3c7-4312-8e82-eb93cbab4d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4</vt:i4>
      </vt:variant>
    </vt:vector>
  </HeadingPairs>
  <TitlesOfParts>
    <vt:vector size="4" baseType="lpstr">
      <vt:lpstr>Taules MJC</vt:lpstr>
      <vt:lpstr>Puntuació preu</vt:lpstr>
      <vt:lpstr>Puntuació qualitat</vt:lpstr>
      <vt:lpstr>Puntuació GENERAL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jmanzanas</dc:creator>
  <cp:lastModifiedBy>CARRILLO MARCO, RUBEN</cp:lastModifiedBy>
  <dcterms:created xsi:type="dcterms:W3CDTF">2022-02-14T11:13:31Z</dcterms:created>
  <dcterms:modified xsi:type="dcterms:W3CDTF">2024-12-19T12:13:14Z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0x010100D129F38D515A8C46BB3CE3693F8DA8E7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