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4\2024 - MAJOR JARDINERIA I MEDI NATURAL\PRESSUPOST\XL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PREU_FEINA" sheetId="7" r:id="rId3"/>
    <sheet name="T-PRES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B3" i="11" l="1"/>
  <c r="G270" i="7" l="1"/>
  <c r="I270" i="7" s="1"/>
  <c r="G267" i="7"/>
  <c r="I267" i="7" s="1"/>
  <c r="G266" i="7"/>
  <c r="I266" i="7" s="1"/>
  <c r="G263" i="7"/>
  <c r="I263" i="7" s="1"/>
  <c r="G262" i="7"/>
  <c r="I262" i="7" s="1"/>
  <c r="G253" i="7"/>
  <c r="I253" i="7" s="1"/>
  <c r="K254" i="7" s="1"/>
  <c r="G250" i="7"/>
  <c r="I250" i="7" s="1"/>
  <c r="K251" i="7" s="1"/>
  <c r="I256" i="7" s="1"/>
  <c r="K268" i="7" l="1"/>
  <c r="K264" i="7"/>
  <c r="K271" i="7"/>
  <c r="K272" i="7" s="1"/>
  <c r="K260" i="7" s="1"/>
  <c r="E112" i="2" s="1"/>
  <c r="G112" i="2" s="1"/>
  <c r="G113" i="2" s="1"/>
  <c r="K257" i="7"/>
  <c r="K258" i="7" s="1"/>
  <c r="K248" i="7" s="1"/>
  <c r="E106" i="2" s="1"/>
  <c r="G106" i="2" s="1"/>
  <c r="G107" i="2" s="1"/>
  <c r="D3" i="2"/>
  <c r="J237" i="7"/>
  <c r="J220" i="7"/>
  <c r="J203" i="7"/>
  <c r="J186" i="7"/>
  <c r="J170" i="7"/>
  <c r="J154" i="7"/>
  <c r="J142" i="7"/>
  <c r="J125" i="7"/>
  <c r="J109" i="7"/>
  <c r="J97" i="7"/>
  <c r="J81" i="7"/>
  <c r="J68" i="7"/>
  <c r="J55" i="7"/>
  <c r="J40" i="7"/>
  <c r="J25" i="7"/>
  <c r="J10" i="7"/>
  <c r="G115" i="2" l="1"/>
  <c r="I22" i="11" s="1"/>
  <c r="I23" i="11" s="1"/>
  <c r="I25" i="11" s="1"/>
  <c r="E32" i="8"/>
  <c r="E31" i="8"/>
  <c r="E30" i="8"/>
  <c r="E29" i="8"/>
  <c r="E28" i="8"/>
  <c r="E27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E12" i="8"/>
  <c r="E11" i="8"/>
  <c r="E10" i="8"/>
  <c r="I27" i="11" l="1"/>
  <c r="I28" i="11"/>
  <c r="I29" i="11" s="1"/>
  <c r="G213" i="7"/>
  <c r="I213" i="7" s="1"/>
  <c r="K214" i="7" s="1"/>
  <c r="G210" i="7"/>
  <c r="I210" i="7" s="1"/>
  <c r="G172" i="7"/>
  <c r="I172" i="7" s="1"/>
  <c r="G118" i="7"/>
  <c r="I118" i="7" s="1"/>
  <c r="G70" i="7"/>
  <c r="I70" i="7" s="1"/>
  <c r="G12" i="7"/>
  <c r="I12" i="7" s="1"/>
  <c r="K13" i="7" s="1"/>
  <c r="I21" i="7" s="1"/>
  <c r="G193" i="7"/>
  <c r="I193" i="7" s="1"/>
  <c r="G83" i="7"/>
  <c r="I83" i="7" s="1"/>
  <c r="K84" i="7" s="1"/>
  <c r="I93" i="7" s="1"/>
  <c r="G209" i="7"/>
  <c r="I209" i="7" s="1"/>
  <c r="G163" i="7"/>
  <c r="I163" i="7" s="1"/>
  <c r="G117" i="7"/>
  <c r="I117" i="7" s="1"/>
  <c r="G61" i="7"/>
  <c r="I61" i="7" s="1"/>
  <c r="K62" i="7" s="1"/>
  <c r="G58" i="7"/>
  <c r="I58" i="7" s="1"/>
  <c r="G102" i="7"/>
  <c r="I102" i="7" s="1"/>
  <c r="K103" i="7" s="1"/>
  <c r="G147" i="7"/>
  <c r="I147" i="7" s="1"/>
  <c r="K148" i="7" s="1"/>
  <c r="G89" i="7"/>
  <c r="I89" i="7" s="1"/>
  <c r="G188" i="7"/>
  <c r="I188" i="7" s="1"/>
  <c r="K189" i="7" s="1"/>
  <c r="I199" i="7" s="1"/>
  <c r="G223" i="7"/>
  <c r="I223" i="7" s="1"/>
  <c r="G176" i="7"/>
  <c r="I176" i="7" s="1"/>
  <c r="K177" i="7" s="1"/>
  <c r="G127" i="7"/>
  <c r="I127" i="7" s="1"/>
  <c r="G208" i="7"/>
  <c r="I208" i="7" s="1"/>
  <c r="G162" i="7"/>
  <c r="I162" i="7" s="1"/>
  <c r="G114" i="7"/>
  <c r="I114" i="7" s="1"/>
  <c r="K115" i="7" s="1"/>
  <c r="G156" i="7"/>
  <c r="I156" i="7" s="1"/>
  <c r="K157" i="7" s="1"/>
  <c r="I166" i="7" s="1"/>
  <c r="G99" i="7"/>
  <c r="I99" i="7" s="1"/>
  <c r="K100" i="7" s="1"/>
  <c r="I105" i="7" s="1"/>
  <c r="G226" i="7"/>
  <c r="I226" i="7" s="1"/>
  <c r="G179" i="7"/>
  <c r="I179" i="7" s="1"/>
  <c r="K180" i="7" s="1"/>
  <c r="G74" i="7"/>
  <c r="I74" i="7" s="1"/>
  <c r="K75" i="7" s="1"/>
  <c r="G205" i="7"/>
  <c r="I205" i="7" s="1"/>
  <c r="K206" i="7" s="1"/>
  <c r="I216" i="7" s="1"/>
  <c r="G159" i="7"/>
  <c r="I159" i="7" s="1"/>
  <c r="K160" i="7" s="1"/>
  <c r="G111" i="7"/>
  <c r="I111" i="7" s="1"/>
  <c r="K112" i="7" s="1"/>
  <c r="I121" i="7" s="1"/>
  <c r="G57" i="7"/>
  <c r="I57" i="7" s="1"/>
  <c r="G196" i="7"/>
  <c r="I196" i="7" s="1"/>
  <c r="K197" i="7" s="1"/>
  <c r="G48" i="7"/>
  <c r="I48" i="7" s="1"/>
  <c r="K49" i="7" s="1"/>
  <c r="G45" i="7"/>
  <c r="I45" i="7" s="1"/>
  <c r="K46" i="7" s="1"/>
  <c r="G33" i="7"/>
  <c r="I33" i="7" s="1"/>
  <c r="K34" i="7" s="1"/>
  <c r="G132" i="7"/>
  <c r="I132" i="7" s="1"/>
  <c r="G27" i="7"/>
  <c r="I27" i="7" s="1"/>
  <c r="K28" i="7" s="1"/>
  <c r="I36" i="7" s="1"/>
  <c r="G18" i="7"/>
  <c r="I18" i="7" s="1"/>
  <c r="K19" i="7" s="1"/>
  <c r="G242" i="7"/>
  <c r="I242" i="7" s="1"/>
  <c r="G86" i="7"/>
  <c r="I86" i="7" s="1"/>
  <c r="K87" i="7" s="1"/>
  <c r="G128" i="7"/>
  <c r="I128" i="7" s="1"/>
  <c r="G239" i="7"/>
  <c r="I239" i="7" s="1"/>
  <c r="K240" i="7" s="1"/>
  <c r="I244" i="7" s="1"/>
  <c r="G191" i="7"/>
  <c r="I191" i="7" s="1"/>
  <c r="G222" i="7"/>
  <c r="I222" i="7" s="1"/>
  <c r="G230" i="7"/>
  <c r="I230" i="7" s="1"/>
  <c r="K231" i="7" s="1"/>
  <c r="G192" i="7"/>
  <c r="I192" i="7" s="1"/>
  <c r="G144" i="7"/>
  <c r="I144" i="7" s="1"/>
  <c r="K145" i="7" s="1"/>
  <c r="I150" i="7" s="1"/>
  <c r="G90" i="7"/>
  <c r="I90" i="7" s="1"/>
  <c r="G42" i="7"/>
  <c r="I42" i="7" s="1"/>
  <c r="K43" i="7" s="1"/>
  <c r="I51" i="7" s="1"/>
  <c r="G227" i="7"/>
  <c r="I227" i="7" s="1"/>
  <c r="G135" i="7"/>
  <c r="I135" i="7" s="1"/>
  <c r="K136" i="7" s="1"/>
  <c r="G30" i="7"/>
  <c r="I30" i="7" s="1"/>
  <c r="K31" i="7" s="1"/>
  <c r="G131" i="7"/>
  <c r="I131" i="7" s="1"/>
  <c r="G173" i="7"/>
  <c r="I173" i="7" s="1"/>
  <c r="G71" i="7"/>
  <c r="I71" i="7" s="1"/>
  <c r="G15" i="7"/>
  <c r="I15" i="7" s="1"/>
  <c r="K16" i="7" s="1"/>
  <c r="K164" i="7" l="1"/>
  <c r="I31" i="11"/>
  <c r="I32" i="11" s="1"/>
  <c r="K119" i="7"/>
  <c r="K211" i="7"/>
  <c r="K59" i="7"/>
  <c r="I64" i="7" s="1"/>
  <c r="K65" i="7" s="1"/>
  <c r="K66" i="7" s="1"/>
  <c r="K55" i="7" s="1"/>
  <c r="K228" i="7"/>
  <c r="K129" i="7"/>
  <c r="I138" i="7" s="1"/>
  <c r="K139" i="7" s="1"/>
  <c r="K140" i="7" s="1"/>
  <c r="K125" i="7" s="1"/>
  <c r="E60" i="2" s="1"/>
  <c r="G60" i="2" s="1"/>
  <c r="K245" i="7"/>
  <c r="K246" i="7" s="1"/>
  <c r="K237" i="7" s="1"/>
  <c r="K94" i="7"/>
  <c r="K95" i="7" s="1"/>
  <c r="K81" i="7" s="1"/>
  <c r="E16" i="2" s="1"/>
  <c r="G16" i="2" s="1"/>
  <c r="K91" i="7"/>
  <c r="K106" i="7"/>
  <c r="K107" i="7" s="1"/>
  <c r="K97" i="7" s="1"/>
  <c r="E27" i="2" s="1"/>
  <c r="G27" i="2" s="1"/>
  <c r="K151" i="7"/>
  <c r="K152" i="7" s="1"/>
  <c r="K142" i="7" s="1"/>
  <c r="E62" i="2" s="1"/>
  <c r="G62" i="2" s="1"/>
  <c r="K167" i="7"/>
  <c r="K168" i="7" s="1"/>
  <c r="K154" i="7" s="1"/>
  <c r="E65" i="2" s="1"/>
  <c r="G65" i="2" s="1"/>
  <c r="K217" i="7"/>
  <c r="K218" i="7" s="1"/>
  <c r="K203" i="7" s="1"/>
  <c r="E14" i="2" s="1"/>
  <c r="G14" i="2" s="1"/>
  <c r="K72" i="7"/>
  <c r="I77" i="7" s="1"/>
  <c r="K78" i="7" s="1"/>
  <c r="K79" i="7" s="1"/>
  <c r="K68" i="7" s="1"/>
  <c r="E76" i="2" s="1"/>
  <c r="G76" i="2" s="1"/>
  <c r="K174" i="7"/>
  <c r="I182" i="7" s="1"/>
  <c r="K183" i="7" s="1"/>
  <c r="K184" i="7" s="1"/>
  <c r="K170" i="7" s="1"/>
  <c r="E80" i="2" s="1"/>
  <c r="G80" i="2" s="1"/>
  <c r="K194" i="7"/>
  <c r="K224" i="7"/>
  <c r="I233" i="7" s="1"/>
  <c r="K234" i="7" s="1"/>
  <c r="K235" i="7" s="1"/>
  <c r="K220" i="7" s="1"/>
  <c r="K200" i="7"/>
  <c r="K201" i="7" s="1"/>
  <c r="K186" i="7" s="1"/>
  <c r="E24" i="2" s="1"/>
  <c r="G24" i="2" s="1"/>
  <c r="K122" i="7"/>
  <c r="K123" i="7" s="1"/>
  <c r="K109" i="7" s="1"/>
  <c r="E52" i="2" s="1"/>
  <c r="G52" i="2" s="1"/>
  <c r="K133" i="7"/>
  <c r="K22" i="7"/>
  <c r="K23" i="7" s="1"/>
  <c r="K10" i="7" s="1"/>
  <c r="E86" i="2" s="1"/>
  <c r="G86" i="2" s="1"/>
  <c r="K52" i="7"/>
  <c r="K53" i="7" s="1"/>
  <c r="K40" i="7" s="1"/>
  <c r="E87" i="2" s="1"/>
  <c r="G87" i="2" s="1"/>
  <c r="K37" i="7"/>
  <c r="K38" i="7" s="1"/>
  <c r="K25" i="7" s="1"/>
  <c r="E59" i="2" s="1"/>
  <c r="G59" i="2" s="1"/>
  <c r="E34" i="2"/>
  <c r="G34" i="2" s="1"/>
  <c r="E78" i="2"/>
  <c r="G78" i="2" s="1"/>
  <c r="E64" i="2"/>
  <c r="G64" i="2" s="1"/>
  <c r="E79" i="2"/>
  <c r="G79" i="2" s="1"/>
  <c r="E77" i="2" l="1"/>
  <c r="G77" i="2" s="1"/>
  <c r="E93" i="2"/>
  <c r="G93" i="2" s="1"/>
  <c r="G94" i="2" s="1"/>
  <c r="E17" i="2"/>
  <c r="G17" i="2" s="1"/>
  <c r="G88" i="2"/>
  <c r="E35" i="2"/>
  <c r="G35" i="2" s="1"/>
  <c r="E44" i="2"/>
  <c r="G44" i="2" s="1"/>
  <c r="E26" i="2"/>
  <c r="G26" i="2" s="1"/>
  <c r="E25" i="2"/>
  <c r="G25" i="2" s="1"/>
  <c r="E63" i="2"/>
  <c r="G63" i="2" s="1"/>
  <c r="E74" i="2"/>
  <c r="G74" i="2" s="1"/>
  <c r="E61" i="2"/>
  <c r="G61" i="2" s="1"/>
  <c r="E15" i="2"/>
  <c r="G15" i="2" s="1"/>
  <c r="E45" i="2"/>
  <c r="G45" i="2" s="1"/>
  <c r="E36" i="2"/>
  <c r="G36" i="2" s="1"/>
  <c r="E75" i="2"/>
  <c r="G75" i="2" s="1"/>
  <c r="E73" i="2"/>
  <c r="G73" i="2" s="1"/>
  <c r="E66" i="2"/>
  <c r="G66" i="2" s="1"/>
  <c r="E43" i="2"/>
  <c r="G43" i="2" s="1"/>
  <c r="E51" i="2"/>
  <c r="G51" i="2" s="1"/>
  <c r="G53" i="2" s="1"/>
  <c r="G28" i="2" l="1"/>
  <c r="G18" i="2"/>
  <c r="G46" i="2"/>
  <c r="G37" i="2"/>
  <c r="G67" i="2"/>
  <c r="G81" i="2"/>
  <c r="G96" i="2" s="1"/>
  <c r="I7" i="11" s="1"/>
  <c r="I8" i="11" s="1"/>
  <c r="I10" i="11" s="1"/>
  <c r="I13" i="11" l="1"/>
  <c r="I12" i="11"/>
  <c r="I14" i="11" l="1"/>
  <c r="I16" i="11" l="1"/>
  <c r="I17" i="11" s="1"/>
  <c r="I36" i="11" s="1"/>
  <c r="I35" i="11"/>
</calcChain>
</file>

<file path=xl/sharedStrings.xml><?xml version="1.0" encoding="utf-8"?>
<sst xmlns="http://schemas.openxmlformats.org/spreadsheetml/2006/main" count="1017" uniqueCount="192">
  <si>
    <t>Manteniment de Parcs i Jardins - LOT 6 -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</si>
  <si>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</si>
  <si>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</si>
  <si>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</si>
  <si>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</si>
  <si>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</si>
  <si>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</si>
  <si>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6</t>
  </si>
  <si>
    <t>Capítol</t>
  </si>
  <si>
    <t>GESPA AMB REG</t>
  </si>
  <si>
    <t>Titol 3</t>
  </si>
  <si>
    <t>1A</t>
  </si>
  <si>
    <t>GESPA (Superf &lt; 1000 m2)</t>
  </si>
  <si>
    <t>GRH11631</t>
  </si>
  <si>
    <t>m2</t>
  </si>
  <si>
    <t>sega amb tallagespa rotativa autopropulsada amb seient, de 40 a 65 cm d'amplària de treball, en un pendent inferior al 25 %</t>
  </si>
  <si>
    <t>FR3A4010</t>
  </si>
  <si>
    <t>condicionament del sòl amb adob mineral sòlid de fons d'alliberament ràpid, formulació i dosi segons indicacions de la df, escampat amb mitjans manuals</t>
  </si>
  <si>
    <t>FR711GI01</t>
  </si>
  <si>
    <t>ressembra de gespes en àrees malmeses, segons indicacions de la dt</t>
  </si>
  <si>
    <t>FR711GI02</t>
  </si>
  <si>
    <t>escarificat de gespes anual, segons indicacions de la direcció
facultativa</t>
  </si>
  <si>
    <t>TOTAL</t>
  </si>
  <si>
    <t>1B</t>
  </si>
  <si>
    <t>GESPA (Superf &gt; 1000 m2)</t>
  </si>
  <si>
    <t>GRH11331</t>
  </si>
  <si>
    <t>sega amb tallagespa helicoïdal autopropulsada, de 66 a 90 cm d'amplària de treball, en un pendent inferior al 25 %</t>
  </si>
  <si>
    <t>02</t>
  </si>
  <si>
    <t>GESPA SENSE REG</t>
  </si>
  <si>
    <t>2A</t>
  </si>
  <si>
    <t>GESPA S/REG (Superf &lt; 1000 m2)</t>
  </si>
  <si>
    <t>2B</t>
  </si>
  <si>
    <t>GESPA S/REG (Superf &gt; 1000 m2)</t>
  </si>
  <si>
    <t>03</t>
  </si>
  <si>
    <t>PRAT</t>
  </si>
  <si>
    <t>FR711GI03</t>
  </si>
  <si>
    <t>ressembra de prat</t>
  </si>
  <si>
    <t>04</t>
  </si>
  <si>
    <t>PARTERRE</t>
  </si>
  <si>
    <t>4A</t>
  </si>
  <si>
    <t>TANCA VEGETAL</t>
  </si>
  <si>
    <t>FR26GI03</t>
  </si>
  <si>
    <t>escarificat o entrecavat manual d'arbusts, enfiladisses i entapissants, amb eliminació de les males herbes i residus aliens. sense tractament herbicida química. inclòs recollida i trasllat a l'abocador</t>
  </si>
  <si>
    <t>FRE6GI10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</si>
  <si>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</si>
  <si>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FR662221</t>
  </si>
  <si>
    <t>u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</si>
  <si>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</si>
  <si>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</si>
  <si>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</si>
  <si>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PR3SE254</t>
  </si>
  <si>
    <t>encoixinament amb escorça de pi de 10 a 35 mm, subministrada en sacs de 0,8 m3, escampada amb mitjans manuals en capa uniforme de gruix fins a 10 cm</t>
  </si>
  <si>
    <t>FRL21GI07</t>
  </si>
  <si>
    <t>tractament fitosanitari de tanques vegetals amb motxila manual de pressió</t>
  </si>
  <si>
    <t>FRL21GI08</t>
  </si>
  <si>
    <t>tractament fitosanitari amb reg</t>
  </si>
  <si>
    <t>4B</t>
  </si>
  <si>
    <t>PARTERRE VEGETAL</t>
  </si>
  <si>
    <t>05</t>
  </si>
  <si>
    <t>SAULÓ</t>
  </si>
  <si>
    <t>FR26GI02</t>
  </si>
  <si>
    <t>entrecavat superficial de sauló per eliminar males herbes. inclosa la neteja de l'entorn i la retirada de restes, deixant l'espai aplanat i sense clots.</t>
  </si>
  <si>
    <t>FR31P91A1</t>
  </si>
  <si>
    <t>aportació de sauló de 5 a 12 mm, subministrada a granel i escampada amb retroexcavadora mitjana</t>
  </si>
  <si>
    <t>06</t>
  </si>
  <si>
    <t>CAMINS</t>
  </si>
  <si>
    <t>GRH1GI01</t>
  </si>
  <si>
    <t>desbrossat manual de prat o sotabosc. inclosa la recollida i transport a abocador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</si>
  <si>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</si>
  <si>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</si>
  <si>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</si>
  <si>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</si>
  <si>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</si>
  <si>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</si>
  <si>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</si>
  <si>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</si>
  <si>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</si>
  <si>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</si>
  <si>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</si>
  <si>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</si>
  <si>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</si>
  <si>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Maquinària</t>
  </si>
  <si>
    <t>C1503300</t>
  </si>
  <si>
    <t>camió grua de 3 t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</si>
  <si>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</si>
  <si>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</si>
  <si>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</si>
  <si>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</si>
  <si>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</si>
  <si>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</si>
  <si>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</si>
  <si>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</si>
  <si>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</si>
  <si>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</si>
  <si>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C1313330</t>
  </si>
  <si>
    <t>retroexcavadora sobre pneumàtics de 8 a 10 t</t>
  </si>
  <si>
    <t>B03J-0K89</t>
  </si>
  <si>
    <t>grava de pedrera de pedra calcària, de 5 a 12 mm</t>
  </si>
  <si>
    <t>A012P000</t>
  </si>
  <si>
    <t>oficial 1a jardiner</t>
  </si>
  <si>
    <t>BR3A4000</t>
  </si>
  <si>
    <t>kg</t>
  </si>
  <si>
    <t>adob mineral sòlid de fons, d'alliberament ràpid</t>
  </si>
  <si>
    <t>B0111001</t>
  </si>
  <si>
    <t>m3</t>
  </si>
  <si>
    <t>aigua</t>
  </si>
  <si>
    <t>CR711300</t>
  </si>
  <si>
    <t>sembradora de tracció manual</t>
  </si>
  <si>
    <t>BR4U1H00</t>
  </si>
  <si>
    <t xml:space="preserve">barreja de llavors per a gespa tipus standard c4, segons ntj 07n </t>
  </si>
  <si>
    <t>B0310500</t>
  </si>
  <si>
    <t xml:space="preserve">sorra de pedrera de 0 a 3,5 mm </t>
  </si>
  <si>
    <t>CRH1L0L0</t>
  </si>
  <si>
    <t>motocultor, amb equip de cavar i una amplària de treball de 90 cm</t>
  </si>
  <si>
    <t>BR4U0-21GV</t>
  </si>
  <si>
    <t>barreja de llavors mixta d'espècies arbustives i/o de flor, segons ntj 07n</t>
  </si>
  <si>
    <t>CRE25000</t>
  </si>
  <si>
    <t>tallabarder</t>
  </si>
  <si>
    <t>CRL15100</t>
  </si>
  <si>
    <t>aparell manual de pressió per a tractaments fitosanitaris i herbicides</t>
  </si>
  <si>
    <t>BRL21000</t>
  </si>
  <si>
    <t>producte insecticida</t>
  </si>
  <si>
    <t>BRL11000</t>
  </si>
  <si>
    <t>producte fungicida</t>
  </si>
  <si>
    <t>C151-0033</t>
  </si>
  <si>
    <t>camió cisterna de 6 m3</t>
  </si>
  <si>
    <t>CRH13030</t>
  </si>
  <si>
    <t>tallagespa rotativa autopropulsada, de 66 a 90 cm d'amplària de treball</t>
  </si>
  <si>
    <t>CR112500</t>
  </si>
  <si>
    <t>desbrossadora manual de braç amb capçal de fil o disc</t>
  </si>
  <si>
    <t>CRH13110</t>
  </si>
  <si>
    <t>tallagespa rotativa autopropulsada amb seient, de 40 a 65 cm d'amplària de treball</t>
  </si>
  <si>
    <t>BR35-21GN</t>
  </si>
  <si>
    <t>escorça de pi de 10 a 35 mm, subministrada a granel de 0,8 m3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</si>
  <si>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</si>
  <si>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</si>
  <si>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</si>
  <si>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</si>
  <si>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</si>
  <si>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</si>
  <si>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</si>
  <si>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</si>
  <si>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</si>
  <si>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</si>
  <si>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</si>
  <si>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</si>
  <si>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</si>
  <si>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</si>
  <si>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</si>
  <si>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</si>
  <si>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</si>
  <si>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</si>
  <si>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</si>
  <si>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</si>
  <si>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</si>
  <si>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</si>
  <si>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</si>
  <si>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</si>
  <si>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</si>
  <si>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</si>
  <si>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</si>
  <si>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</si>
  <si>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</si>
  <si>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</si>
  <si>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CODI</t>
  </si>
  <si>
    <t>Nom empresa</t>
  </si>
  <si>
    <t>Despeses indirectes (5%)</t>
  </si>
  <si>
    <t>Despeses generals (5%)</t>
  </si>
  <si>
    <t>Benefici industrial (6%)</t>
  </si>
  <si>
    <t>IVA (21%)</t>
  </si>
  <si>
    <t>CREGI00</t>
  </si>
  <si>
    <t>bufador</t>
  </si>
  <si>
    <t>PREU OFERTA (*)</t>
  </si>
  <si>
    <t>(*) Els preus unitaris oferts per l’empresa licitadora no poden superar els establerts en el PPT, si es donés aquest cas, quedarà exclòs.</t>
  </si>
  <si>
    <t>FR11R150</t>
  </si>
  <si>
    <t>dam2</t>
  </si>
  <si>
    <t>recollida de brossa</t>
  </si>
  <si>
    <t>FR11RGI01</t>
  </si>
  <si>
    <t>recollida escepcional de fulles a la tardor</t>
  </si>
  <si>
    <t>PRESSUPOST MANTENIMENT</t>
  </si>
  <si>
    <t>PRESSUPOST NETEJA</t>
  </si>
  <si>
    <t>PressupostNETEJA 2024 - LOT 6</t>
  </si>
  <si>
    <t>NETEJA</t>
  </si>
  <si>
    <t>NETEJA ESPECIAL DE FULLES</t>
  </si>
  <si>
    <t xml:space="preserve">IMPORT TOTAL DEL PRESSUPOST NETEJA: </t>
  </si>
  <si>
    <t xml:space="preserve">IMPORT TOTAL DEL PRESSUPOST MANTENIMENT: </t>
  </si>
  <si>
    <t>DESPESES DIRECTES</t>
  </si>
  <si>
    <t>PRESSUPOST EXECUCIÓ MATERIAL</t>
  </si>
  <si>
    <t>IVA (10%)</t>
  </si>
  <si>
    <t>PRESSUPOST EXECUCIÓ TOTAL (S/IVA)</t>
  </si>
  <si>
    <t>PRESSUPOST EXECUCIÓ TOTAL (IVA INCLÒS)</t>
  </si>
  <si>
    <t>Manteniment i Neteja de Parcs i Jardins - LOT 6 - Ajuntament de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</si>
</sst>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##,###,##0.000"/>
    <numFmt numFmtId="165" formatCode="###,###,##0.00000"/>
  </numFmts>
  <fonts count="1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Calibri"/>
      <family val="2"/>
    </font>
    <font>
      <b/>
      <sz val="14"/>
      <color rgb="FFFF0000"/>
      <name val="Arial Narrow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70">
    <xf numFmtId="0" fontId="0" fillId="0" borderId="0" xfId="0" applyFill="1" applyProtection="1"/>
    <xf numFmtId="0" fontId="9" fillId="4" borderId="0" xfId="0" applyFont="1" applyFill="1" applyAlignment="1" applyProtection="1">
      <alignment horizontal="center" vertical="top" wrapText="1"/>
    </xf>
    <xf numFmtId="0" fontId="0" fillId="5" borderId="0" xfId="0" applyFill="1" applyProtection="1"/>
    <xf numFmtId="0" fontId="4" fillId="5" borderId="0" xfId="0" applyFont="1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center" vertical="top"/>
    </xf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9" fillId="4" borderId="5" xfId="0" applyFont="1" applyFill="1" applyBorder="1" applyAlignment="1" applyProtection="1">
      <alignment horizontal="center" vertical="top" wrapText="1"/>
    </xf>
    <xf numFmtId="0" fontId="10" fillId="0" borderId="0" xfId="0" applyFont="1" applyFill="1" applyProtection="1"/>
    <xf numFmtId="0" fontId="10" fillId="0" borderId="6" xfId="0" applyFont="1" applyFill="1" applyBorder="1" applyProtection="1"/>
    <xf numFmtId="44" fontId="11" fillId="6" borderId="6" xfId="1" applyFont="1" applyFill="1" applyBorder="1" applyProtection="1"/>
    <xf numFmtId="44" fontId="10" fillId="5" borderId="0" xfId="1" applyFont="1" applyFill="1" applyProtection="1"/>
    <xf numFmtId="0" fontId="0" fillId="0" borderId="0" xfId="0" applyFill="1" applyAlignment="1" applyProtection="1">
      <alignment vertical="top" wrapText="1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44" fontId="0" fillId="5" borderId="0" xfId="1" applyFont="1" applyFill="1" applyAlignment="1" applyProtection="1">
      <alignment vertical="top" wrapText="1"/>
    </xf>
    <xf numFmtId="164" fontId="0" fillId="0" borderId="0" xfId="0" applyNumberFormat="1" applyFill="1" applyProtection="1">
      <protection locked="0"/>
    </xf>
    <xf numFmtId="165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wrapText="1"/>
    </xf>
    <xf numFmtId="0" fontId="4" fillId="0" borderId="0" xfId="0" applyFont="1" applyFill="1" applyAlignment="1" applyProtection="1">
      <alignment vertical="top"/>
      <protection locked="0"/>
    </xf>
    <xf numFmtId="165" fontId="4" fillId="0" borderId="0" xfId="0" applyNumberFormat="1" applyFont="1" applyFill="1" applyProtection="1"/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/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0" fontId="6" fillId="0" borderId="0" xfId="0" applyFont="1" applyFill="1" applyAlignment="1" applyProtection="1"/>
    <xf numFmtId="0" fontId="13" fillId="0" borderId="8" xfId="0" applyFont="1" applyFill="1" applyBorder="1" applyAlignment="1" applyProtection="1">
      <protection locked="0"/>
    </xf>
    <xf numFmtId="44" fontId="1" fillId="0" borderId="0" xfId="1" applyFont="1" applyFill="1" applyProtection="1">
      <protection locked="0"/>
    </xf>
    <xf numFmtId="44" fontId="1" fillId="0" borderId="0" xfId="1" applyFont="1" applyFill="1" applyProtection="1"/>
    <xf numFmtId="44" fontId="3" fillId="0" borderId="0" xfId="1" applyFont="1" applyFill="1" applyProtection="1"/>
    <xf numFmtId="44" fontId="4" fillId="0" borderId="0" xfId="1" applyFont="1" applyFill="1" applyProtection="1"/>
    <xf numFmtId="0" fontId="14" fillId="0" borderId="0" xfId="0" applyFont="1" applyFill="1" applyAlignment="1" applyProtection="1">
      <alignment horizontal="right"/>
    </xf>
    <xf numFmtId="0" fontId="15" fillId="0" borderId="0" xfId="0" applyFont="1" applyFill="1" applyAlignment="1" applyProtection="1">
      <alignment vertical="top" wrapText="1"/>
    </xf>
    <xf numFmtId="0" fontId="3" fillId="4" borderId="0" xfId="0" applyFont="1" applyFill="1" applyAlignment="1" applyProtection="1">
      <alignment horizontal="right"/>
    </xf>
    <xf numFmtId="44" fontId="0" fillId="0" borderId="0" xfId="0" applyNumberFormat="1" applyFill="1" applyProtection="1"/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44" fontId="0" fillId="0" borderId="9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14" fillId="0" borderId="0" xfId="0" applyNumberFormat="1" applyFont="1" applyFill="1" applyProtection="1"/>
    <xf numFmtId="0" fontId="8" fillId="0" borderId="2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1" fillId="0" borderId="0" xfId="0" applyFont="1" applyFill="1" applyProtection="1"/>
    <xf numFmtId="0" fontId="12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44" fontId="8" fillId="0" borderId="6" xfId="1" applyFont="1" applyFill="1" applyBorder="1" applyAlignment="1" applyProtection="1">
      <alignment vertical="top" wrapText="1"/>
      <protection locked="0"/>
    </xf>
    <xf numFmtId="44" fontId="8" fillId="0" borderId="7" xfId="1" applyFont="1" applyFill="1" applyBorder="1" applyAlignment="1" applyProtection="1">
      <alignment vertical="top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/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3" t="s">
        <v>134</v>
      </c>
      <c r="B3" s="3"/>
      <c r="C3" s="3"/>
      <c r="D3" s="3"/>
      <c r="E3" s="3"/>
      <c r="F3" s="3"/>
      <c r="G3" s="3"/>
      <c r="H3" s="2"/>
    </row>
    <row r="5" spans="1:8" x14ac:dyDescent="0.25">
      <c r="A5" t="s">
        <v>135</v>
      </c>
    </row>
    <row r="6" spans="1:8" x14ac:dyDescent="0.25">
      <c r="A6" t="s">
        <v>136</v>
      </c>
    </row>
    <row r="8" spans="1:8" x14ac:dyDescent="0.25">
      <c r="A8" t="s">
        <v>137</v>
      </c>
    </row>
    <row r="10" spans="1:8" x14ac:dyDescent="0.25">
      <c r="A10" t="s">
        <v>138</v>
      </c>
      <c r="B10" t="s">
        <v>139</v>
      </c>
    </row>
    <row r="11" spans="1:8" x14ac:dyDescent="0.25">
      <c r="B11" t="s">
        <v>140</v>
      </c>
    </row>
    <row r="12" spans="1:8" x14ac:dyDescent="0.25">
      <c r="B12" t="s">
        <v>141</v>
      </c>
    </row>
    <row r="13" spans="1:8" ht="15.75" thickBot="1" x14ac:dyDescent="0.3"/>
    <row r="14" spans="1:8" ht="16.5" thickTop="1" thickBot="1" x14ac:dyDescent="0.3">
      <c r="B14" t="s">
        <v>142</v>
      </c>
      <c r="C14" s="56" t="s">
        <v>143</v>
      </c>
      <c r="D14" s="57"/>
      <c r="E14" s="57"/>
      <c r="F14" s="58"/>
    </row>
    <row r="15" spans="1:8" ht="15.75" thickTop="1" x14ac:dyDescent="0.25"/>
    <row r="17" spans="1:8" x14ac:dyDescent="0.25">
      <c r="A17" t="s">
        <v>144</v>
      </c>
      <c r="B17" t="s">
        <v>145</v>
      </c>
    </row>
    <row r="18" spans="1:8" x14ac:dyDescent="0.25">
      <c r="B18" t="s">
        <v>146</v>
      </c>
    </row>
    <row r="20" spans="1:8" x14ac:dyDescent="0.25">
      <c r="B20" t="s">
        <v>147</v>
      </c>
    </row>
    <row r="22" spans="1:8" x14ac:dyDescent="0.25">
      <c r="B22" t="s">
        <v>148</v>
      </c>
    </row>
    <row r="23" spans="1:8" ht="15.75" thickBot="1" x14ac:dyDescent="0.3"/>
    <row r="24" spans="1:8" ht="26.25" thickTop="1" x14ac:dyDescent="0.25">
      <c r="B24" s="1" t="s">
        <v>149</v>
      </c>
      <c r="C24" s="1" t="s">
        <v>69</v>
      </c>
      <c r="D24" s="1" t="s">
        <v>70</v>
      </c>
      <c r="E24" s="1" t="s">
        <v>71</v>
      </c>
      <c r="F24" s="1" t="s">
        <v>69</v>
      </c>
      <c r="G24" s="21" t="s">
        <v>150</v>
      </c>
      <c r="H24" s="1" t="s">
        <v>151</v>
      </c>
    </row>
    <row r="25" spans="1:8" ht="16.5" x14ac:dyDescent="0.3">
      <c r="B25" s="22"/>
      <c r="C25" s="22"/>
      <c r="D25" s="22"/>
      <c r="E25" s="22"/>
      <c r="F25" s="22"/>
      <c r="G25" s="23"/>
      <c r="H25" s="22"/>
    </row>
    <row r="26" spans="1:8" ht="16.5" x14ac:dyDescent="0.3">
      <c r="B26" s="22" t="s">
        <v>73</v>
      </c>
      <c r="C26" s="22" t="s">
        <v>98</v>
      </c>
      <c r="D26" s="22" t="s">
        <v>75</v>
      </c>
      <c r="E26" s="22" t="s">
        <v>152</v>
      </c>
      <c r="F26" s="22" t="s">
        <v>98</v>
      </c>
      <c r="G26" s="24">
        <v>17.8</v>
      </c>
      <c r="H26" s="25">
        <v>17.8</v>
      </c>
    </row>
    <row r="27" spans="1:8" ht="16.5" x14ac:dyDescent="0.3">
      <c r="B27" s="22" t="s">
        <v>73</v>
      </c>
      <c r="C27" s="22" t="s">
        <v>153</v>
      </c>
      <c r="D27" s="22" t="s">
        <v>75</v>
      </c>
      <c r="E27" s="22" t="s">
        <v>154</v>
      </c>
      <c r="F27" s="22" t="s">
        <v>153</v>
      </c>
      <c r="G27" s="24">
        <v>16.09</v>
      </c>
      <c r="H27" s="25">
        <v>16.09</v>
      </c>
    </row>
    <row r="30" spans="1:8" x14ac:dyDescent="0.25">
      <c r="A30" t="s">
        <v>155</v>
      </c>
    </row>
    <row r="31" spans="1:8" x14ac:dyDescent="0.25">
      <c r="A31" t="s">
        <v>156</v>
      </c>
    </row>
    <row r="32" spans="1:8" x14ac:dyDescent="0.25">
      <c r="A32" t="s">
        <v>157</v>
      </c>
    </row>
    <row r="34" spans="1:2" x14ac:dyDescent="0.25">
      <c r="A34" t="s">
        <v>158</v>
      </c>
    </row>
    <row r="35" spans="1:2" x14ac:dyDescent="0.25">
      <c r="A35" t="s">
        <v>159</v>
      </c>
    </row>
    <row r="37" spans="1:2" x14ac:dyDescent="0.25">
      <c r="A37" t="s">
        <v>160</v>
      </c>
    </row>
    <row r="39" spans="1:2" x14ac:dyDescent="0.25">
      <c r="B39" t="s">
        <v>161</v>
      </c>
    </row>
    <row r="40" spans="1:2" x14ac:dyDescent="0.25">
      <c r="B40" t="s">
        <v>162</v>
      </c>
    </row>
    <row r="41" spans="1:2" x14ac:dyDescent="0.25">
      <c r="B41" t="s">
        <v>1</v>
      </c>
    </row>
    <row r="42" spans="1:2" x14ac:dyDescent="0.25">
      <c r="B42" t="s">
        <v>163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ySplit="8" topLeftCell="A9" activePane="bottomLeft" state="frozenSplit"/>
      <selection pane="bottomLeft" activeCell="D3" sqref="D3"/>
    </sheetView>
  </sheetViews>
  <sheetFormatPr defaultRowHeight="15" x14ac:dyDescent="0.25"/>
  <cols>
    <col min="1" max="1" width="12.85546875" customWidth="1"/>
    <col min="2" max="2" width="14.7109375" customWidth="1"/>
    <col min="3" max="3" width="6.140625" customWidth="1"/>
    <col min="4" max="4" width="65.7109375" customWidth="1"/>
    <col min="5" max="6" width="14.5703125" customWidth="1"/>
    <col min="7" max="7" width="13.7109375" customWidth="1"/>
  </cols>
  <sheetData>
    <row r="1" spans="1:7" x14ac:dyDescent="0.25">
      <c r="B1" s="59" t="s">
        <v>191</v>
      </c>
      <c r="C1" s="59" t="s">
        <v>0</v>
      </c>
      <c r="D1" s="59" t="s">
        <v>0</v>
      </c>
      <c r="E1" s="59"/>
      <c r="F1" s="59"/>
      <c r="G1" s="59" t="s">
        <v>0</v>
      </c>
    </row>
    <row r="2" spans="1:7" ht="15.75" thickBot="1" x14ac:dyDescent="0.3">
      <c r="B2" s="59"/>
      <c r="C2" s="59"/>
      <c r="D2" s="59"/>
      <c r="E2" s="59"/>
      <c r="F2" s="59"/>
      <c r="G2" s="59"/>
    </row>
    <row r="3" spans="1:7" ht="19.5" thickTop="1" thickBot="1" x14ac:dyDescent="0.3">
      <c r="B3" s="41"/>
      <c r="C3" s="41"/>
      <c r="D3" s="42" t="s">
        <v>165</v>
      </c>
      <c r="E3" s="41"/>
      <c r="F3" s="41"/>
      <c r="G3" s="41"/>
    </row>
    <row r="4" spans="1:7" ht="15.75" thickTop="1" x14ac:dyDescent="0.25">
      <c r="B4" s="59"/>
      <c r="C4" s="59"/>
      <c r="D4" s="59"/>
      <c r="E4" s="59"/>
      <c r="F4" s="59"/>
      <c r="G4" s="59"/>
    </row>
    <row r="6" spans="1:7" ht="18.75" x14ac:dyDescent="0.3">
      <c r="B6" s="60" t="s">
        <v>68</v>
      </c>
      <c r="C6" s="60" t="s">
        <v>68</v>
      </c>
      <c r="D6" s="60" t="s">
        <v>68</v>
      </c>
      <c r="E6" s="60"/>
      <c r="F6" s="60"/>
      <c r="G6" s="60" t="s">
        <v>68</v>
      </c>
    </row>
    <row r="7" spans="1:7" ht="15.75" thickBot="1" x14ac:dyDescent="0.3"/>
    <row r="8" spans="1:7" ht="15.75" thickTop="1" x14ac:dyDescent="0.25">
      <c r="B8" s="15" t="s">
        <v>69</v>
      </c>
      <c r="C8" s="15" t="s">
        <v>70</v>
      </c>
      <c r="D8" s="15" t="s">
        <v>71</v>
      </c>
      <c r="E8" s="27" t="s">
        <v>164</v>
      </c>
      <c r="F8" s="28" t="s">
        <v>172</v>
      </c>
      <c r="G8" s="27" t="s">
        <v>151</v>
      </c>
    </row>
    <row r="9" spans="1:7" x14ac:dyDescent="0.25">
      <c r="F9" s="29"/>
    </row>
    <row r="10" spans="1:7" x14ac:dyDescent="0.25">
      <c r="A10" s="26" t="s">
        <v>73</v>
      </c>
      <c r="B10" t="s">
        <v>98</v>
      </c>
      <c r="C10" t="s">
        <v>75</v>
      </c>
      <c r="D10" s="26" t="s">
        <v>99</v>
      </c>
      <c r="E10" s="30" t="str">
        <f>+B10</f>
        <v>A012P000</v>
      </c>
      <c r="F10" s="68">
        <v>0</v>
      </c>
      <c r="G10" s="30">
        <v>18.850000000000001</v>
      </c>
    </row>
    <row r="11" spans="1:7" x14ac:dyDescent="0.25">
      <c r="A11" s="26" t="s">
        <v>73</v>
      </c>
      <c r="B11" t="s">
        <v>74</v>
      </c>
      <c r="C11" t="s">
        <v>75</v>
      </c>
      <c r="D11" s="26" t="s">
        <v>76</v>
      </c>
      <c r="E11" s="30" t="str">
        <f t="shared" ref="E11:E32" si="0">+B11</f>
        <v>A013P000</v>
      </c>
      <c r="F11" s="68">
        <v>0</v>
      </c>
      <c r="G11" s="30">
        <v>17.399999999999999</v>
      </c>
    </row>
    <row r="12" spans="1:7" x14ac:dyDescent="0.25">
      <c r="A12" s="26" t="s">
        <v>81</v>
      </c>
      <c r="B12" t="s">
        <v>94</v>
      </c>
      <c r="C12" t="s">
        <v>75</v>
      </c>
      <c r="D12" s="26" t="s">
        <v>95</v>
      </c>
      <c r="E12" s="30" t="str">
        <f t="shared" si="0"/>
        <v>C1313330</v>
      </c>
      <c r="F12" s="68">
        <v>0</v>
      </c>
      <c r="G12" s="30">
        <v>43</v>
      </c>
    </row>
    <row r="13" spans="1:7" x14ac:dyDescent="0.25">
      <c r="A13" s="26" t="s">
        <v>81</v>
      </c>
      <c r="B13" t="s">
        <v>82</v>
      </c>
      <c r="C13" t="s">
        <v>75</v>
      </c>
      <c r="D13" s="26" t="s">
        <v>83</v>
      </c>
      <c r="E13" s="30" t="str">
        <f t="shared" si="0"/>
        <v>C1503300</v>
      </c>
      <c r="F13" s="68">
        <v>0</v>
      </c>
      <c r="G13" s="30">
        <v>30.85</v>
      </c>
    </row>
    <row r="14" spans="1:7" x14ac:dyDescent="0.25">
      <c r="A14" s="26" t="s">
        <v>81</v>
      </c>
      <c r="B14" t="s">
        <v>124</v>
      </c>
      <c r="C14" t="s">
        <v>75</v>
      </c>
      <c r="D14" s="26" t="s">
        <v>125</v>
      </c>
      <c r="E14" s="30" t="str">
        <f t="shared" si="0"/>
        <v>C151-0033</v>
      </c>
      <c r="F14" s="68">
        <v>0</v>
      </c>
      <c r="G14" s="30">
        <v>32.31</v>
      </c>
    </row>
    <row r="15" spans="1:7" x14ac:dyDescent="0.25">
      <c r="A15" s="26" t="s">
        <v>81</v>
      </c>
      <c r="B15" t="s">
        <v>128</v>
      </c>
      <c r="C15" t="s">
        <v>75</v>
      </c>
      <c r="D15" s="26" t="s">
        <v>129</v>
      </c>
      <c r="E15" s="30" t="str">
        <f t="shared" si="0"/>
        <v>CR112500</v>
      </c>
      <c r="F15" s="68">
        <v>0</v>
      </c>
      <c r="G15" s="30">
        <v>4.75</v>
      </c>
    </row>
    <row r="16" spans="1:7" x14ac:dyDescent="0.25">
      <c r="A16" s="26" t="s">
        <v>81</v>
      </c>
      <c r="B16" t="s">
        <v>106</v>
      </c>
      <c r="C16" t="s">
        <v>75</v>
      </c>
      <c r="D16" s="26" t="s">
        <v>107</v>
      </c>
      <c r="E16" s="30" t="str">
        <f t="shared" si="0"/>
        <v>CR711300</v>
      </c>
      <c r="F16" s="68">
        <v>0</v>
      </c>
      <c r="G16" s="30">
        <v>4.9000000000000004</v>
      </c>
    </row>
    <row r="17" spans="1:7" x14ac:dyDescent="0.25">
      <c r="A17" s="26" t="s">
        <v>81</v>
      </c>
      <c r="B17" t="s">
        <v>116</v>
      </c>
      <c r="C17" t="s">
        <v>75</v>
      </c>
      <c r="D17" s="26" t="s">
        <v>117</v>
      </c>
      <c r="E17" s="30" t="str">
        <f t="shared" si="0"/>
        <v>CRE25000</v>
      </c>
      <c r="F17" s="68">
        <v>0</v>
      </c>
      <c r="G17" s="30">
        <v>2.62</v>
      </c>
    </row>
    <row r="18" spans="1:7" x14ac:dyDescent="0.25">
      <c r="A18" s="26" t="s">
        <v>81</v>
      </c>
      <c r="B18" t="s">
        <v>126</v>
      </c>
      <c r="C18" t="s">
        <v>75</v>
      </c>
      <c r="D18" s="26" t="s">
        <v>127</v>
      </c>
      <c r="E18" s="30" t="str">
        <f t="shared" si="0"/>
        <v>CRH13030</v>
      </c>
      <c r="F18" s="68">
        <v>0</v>
      </c>
      <c r="G18" s="30">
        <v>20.05</v>
      </c>
    </row>
    <row r="19" spans="1:7" ht="30" x14ac:dyDescent="0.25">
      <c r="A19" s="26" t="s">
        <v>81</v>
      </c>
      <c r="B19" s="26" t="s">
        <v>130</v>
      </c>
      <c r="C19" t="s">
        <v>75</v>
      </c>
      <c r="D19" s="26" t="s">
        <v>131</v>
      </c>
      <c r="E19" s="30" t="str">
        <f t="shared" si="0"/>
        <v>CRH13110</v>
      </c>
      <c r="F19" s="68">
        <v>0</v>
      </c>
      <c r="G19" s="30">
        <v>19.05</v>
      </c>
    </row>
    <row r="20" spans="1:7" x14ac:dyDescent="0.25">
      <c r="A20" s="26" t="s">
        <v>81</v>
      </c>
      <c r="B20" t="s">
        <v>112</v>
      </c>
      <c r="C20" t="s">
        <v>75</v>
      </c>
      <c r="D20" s="26" t="s">
        <v>113</v>
      </c>
      <c r="E20" s="30" t="str">
        <f t="shared" si="0"/>
        <v>CRH1L0L0</v>
      </c>
      <c r="F20" s="68">
        <v>0</v>
      </c>
      <c r="G20" s="30">
        <v>16.87</v>
      </c>
    </row>
    <row r="21" spans="1:7" x14ac:dyDescent="0.25">
      <c r="A21" s="26" t="s">
        <v>81</v>
      </c>
      <c r="B21" t="s">
        <v>118</v>
      </c>
      <c r="C21" t="s">
        <v>75</v>
      </c>
      <c r="D21" s="26" t="s">
        <v>119</v>
      </c>
      <c r="E21" s="30" t="str">
        <f t="shared" si="0"/>
        <v>CRL15100</v>
      </c>
      <c r="F21" s="68">
        <v>0</v>
      </c>
      <c r="G21" s="30">
        <v>25.74</v>
      </c>
    </row>
    <row r="22" spans="1:7" x14ac:dyDescent="0.25">
      <c r="A22" s="26" t="s">
        <v>81</v>
      </c>
      <c r="B22" t="s">
        <v>170</v>
      </c>
      <c r="C22" t="s">
        <v>75</v>
      </c>
      <c r="D22" t="s">
        <v>171</v>
      </c>
      <c r="E22" s="30" t="s">
        <v>170</v>
      </c>
      <c r="F22" s="68">
        <v>0</v>
      </c>
      <c r="G22" s="30">
        <v>3.58</v>
      </c>
    </row>
    <row r="23" spans="1:7" x14ac:dyDescent="0.25">
      <c r="A23" s="26" t="s">
        <v>85</v>
      </c>
      <c r="B23" t="s">
        <v>103</v>
      </c>
      <c r="C23" t="s">
        <v>104</v>
      </c>
      <c r="D23" s="26" t="s">
        <v>105</v>
      </c>
      <c r="E23" s="30" t="str">
        <f t="shared" si="0"/>
        <v>B0111001</v>
      </c>
      <c r="F23" s="68">
        <v>0</v>
      </c>
      <c r="G23" s="30">
        <v>0</v>
      </c>
    </row>
    <row r="24" spans="1:7" x14ac:dyDescent="0.25">
      <c r="A24" s="26" t="s">
        <v>85</v>
      </c>
      <c r="B24" t="s">
        <v>110</v>
      </c>
      <c r="C24" t="s">
        <v>87</v>
      </c>
      <c r="D24" s="26" t="s">
        <v>111</v>
      </c>
      <c r="E24" s="30" t="str">
        <f t="shared" si="0"/>
        <v>B0310500</v>
      </c>
      <c r="F24" s="68">
        <v>0</v>
      </c>
      <c r="G24" s="30">
        <v>12.64</v>
      </c>
    </row>
    <row r="25" spans="1:7" x14ac:dyDescent="0.25">
      <c r="A25" s="26" t="s">
        <v>85</v>
      </c>
      <c r="B25" t="s">
        <v>96</v>
      </c>
      <c r="C25" t="s">
        <v>87</v>
      </c>
      <c r="D25" s="26" t="s">
        <v>97</v>
      </c>
      <c r="E25" s="30" t="str">
        <f t="shared" si="0"/>
        <v>B03J-0K89</v>
      </c>
      <c r="F25" s="68">
        <v>0</v>
      </c>
      <c r="G25" s="30">
        <v>16.649999999999999</v>
      </c>
    </row>
    <row r="26" spans="1:7" ht="60" x14ac:dyDescent="0.25">
      <c r="A26" s="26" t="s">
        <v>85</v>
      </c>
      <c r="B26" s="26" t="s">
        <v>86</v>
      </c>
      <c r="C26" t="s">
        <v>87</v>
      </c>
      <c r="D26" s="26" t="s">
        <v>88</v>
      </c>
      <c r="E26" s="30" t="str">
        <f t="shared" si="0"/>
        <v>B2RA9SB0</v>
      </c>
      <c r="F26" s="68">
        <v>0</v>
      </c>
      <c r="G26" s="30">
        <v>16.98</v>
      </c>
    </row>
    <row r="27" spans="1:7" x14ac:dyDescent="0.25">
      <c r="A27" s="26" t="s">
        <v>85</v>
      </c>
      <c r="B27" t="s">
        <v>132</v>
      </c>
      <c r="C27" t="s">
        <v>104</v>
      </c>
      <c r="D27" s="26" t="s">
        <v>133</v>
      </c>
      <c r="E27" s="30" t="str">
        <f t="shared" si="0"/>
        <v>BR35-21GN</v>
      </c>
      <c r="F27" s="68">
        <v>0</v>
      </c>
      <c r="G27" s="30">
        <v>30</v>
      </c>
    </row>
    <row r="28" spans="1:7" x14ac:dyDescent="0.25">
      <c r="A28" s="26" t="s">
        <v>85</v>
      </c>
      <c r="B28" t="s">
        <v>100</v>
      </c>
      <c r="C28" t="s">
        <v>101</v>
      </c>
      <c r="D28" s="26" t="s">
        <v>102</v>
      </c>
      <c r="E28" s="30" t="str">
        <f t="shared" si="0"/>
        <v>BR3A4000</v>
      </c>
      <c r="F28" s="68">
        <v>0</v>
      </c>
      <c r="G28" s="30">
        <v>2.1</v>
      </c>
    </row>
    <row r="29" spans="1:7" x14ac:dyDescent="0.25">
      <c r="A29" s="26" t="s">
        <v>85</v>
      </c>
      <c r="B29" t="s">
        <v>108</v>
      </c>
      <c r="C29" t="s">
        <v>101</v>
      </c>
      <c r="D29" s="26" t="s">
        <v>109</v>
      </c>
      <c r="E29" s="30" t="str">
        <f t="shared" si="0"/>
        <v>BR4U1H00</v>
      </c>
      <c r="F29" s="68">
        <v>0</v>
      </c>
      <c r="G29" s="30">
        <v>4.33</v>
      </c>
    </row>
    <row r="30" spans="1:7" x14ac:dyDescent="0.25">
      <c r="A30" s="26" t="s">
        <v>85</v>
      </c>
      <c r="B30" t="s">
        <v>114</v>
      </c>
      <c r="C30" t="s">
        <v>101</v>
      </c>
      <c r="D30" s="26" t="s">
        <v>115</v>
      </c>
      <c r="E30" s="30" t="str">
        <f t="shared" si="0"/>
        <v>BR4U0-21GV</v>
      </c>
      <c r="F30" s="68">
        <v>0</v>
      </c>
      <c r="G30" s="30">
        <v>14.58</v>
      </c>
    </row>
    <row r="31" spans="1:7" x14ac:dyDescent="0.25">
      <c r="A31" s="26" t="s">
        <v>85</v>
      </c>
      <c r="B31" t="s">
        <v>122</v>
      </c>
      <c r="C31" t="s">
        <v>101</v>
      </c>
      <c r="D31" s="26" t="s">
        <v>123</v>
      </c>
      <c r="E31" s="30" t="str">
        <f t="shared" si="0"/>
        <v>BRL11000</v>
      </c>
      <c r="F31" s="68">
        <v>0</v>
      </c>
      <c r="G31" s="30">
        <v>5.99</v>
      </c>
    </row>
    <row r="32" spans="1:7" ht="15.75" thickBot="1" x14ac:dyDescent="0.3">
      <c r="A32" s="26" t="s">
        <v>85</v>
      </c>
      <c r="B32" t="s">
        <v>120</v>
      </c>
      <c r="C32" t="s">
        <v>101</v>
      </c>
      <c r="D32" s="26" t="s">
        <v>121</v>
      </c>
      <c r="E32" s="30" t="str">
        <f t="shared" si="0"/>
        <v>BRL21000</v>
      </c>
      <c r="F32" s="69">
        <v>0</v>
      </c>
      <c r="G32" s="30">
        <v>31.22</v>
      </c>
    </row>
    <row r="33" spans="4:4" ht="15.75" thickTop="1" x14ac:dyDescent="0.25"/>
    <row r="34" spans="4:4" ht="30" x14ac:dyDescent="0.25">
      <c r="D34" s="48" t="s">
        <v>173</v>
      </c>
    </row>
  </sheetData>
  <sheetProtection algorithmName="SHA-512" hashValue="IqJ1YFqvwjgQcVDJxxuDzSOyjQMnRdnQEAt85bKHxkN/xDxTgZPZ/0kVaFt1CRUNNcMkmdoEhSfmClOKioPjKA==" saltValue="tLjAyUlo+AQ0Qq0W/ckUlA==" spinCount="100000" sheet="1" objects="1" scenarios="1"/>
  <mergeCells count="4">
    <mergeCell ref="B1:G1"/>
    <mergeCell ref="B2:G2"/>
    <mergeCell ref="B4:G4"/>
    <mergeCell ref="B6:G6"/>
  </mergeCells>
  <pageMargins left="0.75" right="0.75" top="0.75" bottom="0.5" header="0.5" footer="0.7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2"/>
  <sheetViews>
    <sheetView workbookViewId="0">
      <pane ySplit="8" topLeftCell="A248" activePane="bottomLeft" state="frozenSplit"/>
      <selection pane="bottomLeft" sqref="A1:K1"/>
    </sheetView>
  </sheetViews>
  <sheetFormatPr defaultRowHeight="15" x14ac:dyDescent="0.25"/>
  <cols>
    <col min="1" max="1" width="14.7109375" customWidth="1"/>
    <col min="2" max="2" width="6.140625" customWidth="1"/>
    <col min="3" max="3" width="41.4257812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9" width="10.7109375" customWidth="1"/>
    <col min="10" max="10" width="10.7109375" style="14" customWidth="1"/>
    <col min="11" max="11" width="10.7109375" customWidth="1"/>
  </cols>
  <sheetData>
    <row r="1" spans="1:26" x14ac:dyDescent="0.25">
      <c r="A1" s="59" t="s">
        <v>191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/>
      <c r="K1" s="59" t="s">
        <v>0</v>
      </c>
    </row>
    <row r="2" spans="1:26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6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6" spans="1:26" ht="18.75" x14ac:dyDescent="0.3">
      <c r="A6" s="60" t="s">
        <v>68</v>
      </c>
      <c r="B6" s="60" t="s">
        <v>68</v>
      </c>
      <c r="C6" s="60" t="s">
        <v>68</v>
      </c>
      <c r="D6" s="60" t="s">
        <v>68</v>
      </c>
      <c r="E6" s="60" t="s">
        <v>68</v>
      </c>
      <c r="F6" s="60" t="s">
        <v>68</v>
      </c>
      <c r="G6" s="60" t="s">
        <v>68</v>
      </c>
      <c r="H6" s="60" t="s">
        <v>68</v>
      </c>
      <c r="I6" s="60" t="s">
        <v>68</v>
      </c>
      <c r="J6" s="60"/>
      <c r="K6" s="60" t="s">
        <v>68</v>
      </c>
    </row>
    <row r="8" spans="1:26" x14ac:dyDescent="0.25">
      <c r="A8" s="15" t="s">
        <v>69</v>
      </c>
      <c r="B8" s="15" t="s">
        <v>70</v>
      </c>
      <c r="C8" s="15" t="s">
        <v>71</v>
      </c>
      <c r="D8" s="15"/>
      <c r="E8" s="15"/>
      <c r="F8" s="15"/>
      <c r="G8" s="15"/>
      <c r="H8" s="15"/>
      <c r="I8" s="15"/>
      <c r="J8" s="27" t="s">
        <v>69</v>
      </c>
      <c r="K8" s="15" t="s">
        <v>2</v>
      </c>
    </row>
    <row r="10" spans="1:26" ht="45" customHeight="1" x14ac:dyDescent="0.25">
      <c r="A10" s="16" t="s">
        <v>60</v>
      </c>
      <c r="B10" s="17" t="s">
        <v>14</v>
      </c>
      <c r="C10" s="61" t="s">
        <v>61</v>
      </c>
      <c r="D10" s="62"/>
      <c r="E10" s="62"/>
      <c r="F10" s="17"/>
      <c r="G10" s="18" t="s">
        <v>72</v>
      </c>
      <c r="H10" s="63">
        <v>1</v>
      </c>
      <c r="I10" s="64"/>
      <c r="J10" s="35" t="str">
        <f>+A10</f>
        <v>FR26GI02</v>
      </c>
      <c r="K10" s="37">
        <f>ROUND(K23,2)</f>
        <v>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14" t="s">
        <v>73</v>
      </c>
      <c r="K11" s="38"/>
    </row>
    <row r="12" spans="1:26" x14ac:dyDescent="0.25">
      <c r="A12" t="s">
        <v>74</v>
      </c>
      <c r="B12" t="s">
        <v>75</v>
      </c>
      <c r="C12" t="s">
        <v>76</v>
      </c>
      <c r="D12" s="31">
        <v>3.5000000000000001E-3</v>
      </c>
      <c r="E12" t="s">
        <v>77</v>
      </c>
      <c r="F12" t="s">
        <v>78</v>
      </c>
      <c r="G12" s="32">
        <f>VLOOKUP(A12,'T-SMP'!$E$10:$F$32,2,0)</f>
        <v>0</v>
      </c>
      <c r="H12" t="s">
        <v>79</v>
      </c>
      <c r="I12" s="19">
        <f>ROUND(D12/H10* G12,5)</f>
        <v>0</v>
      </c>
      <c r="J12" s="36"/>
      <c r="K12" s="39"/>
    </row>
    <row r="13" spans="1:26" x14ac:dyDescent="0.25">
      <c r="C13" s="20" t="s">
        <v>80</v>
      </c>
      <c r="D13" s="33"/>
      <c r="G13" s="33"/>
      <c r="K13" s="39">
        <f>SUM(I12:I12)</f>
        <v>0</v>
      </c>
    </row>
    <row r="14" spans="1:26" x14ac:dyDescent="0.25">
      <c r="A14" s="14" t="s">
        <v>81</v>
      </c>
      <c r="D14" s="33"/>
      <c r="G14" s="33"/>
      <c r="K14" s="39"/>
    </row>
    <row r="15" spans="1:26" x14ac:dyDescent="0.25">
      <c r="A15" t="s">
        <v>82</v>
      </c>
      <c r="B15" t="s">
        <v>75</v>
      </c>
      <c r="C15" t="s">
        <v>83</v>
      </c>
      <c r="D15" s="31">
        <v>1E-4</v>
      </c>
      <c r="E15" t="s">
        <v>77</v>
      </c>
      <c r="F15" t="s">
        <v>78</v>
      </c>
      <c r="G15" s="32">
        <f>VLOOKUP(A15,'T-SMP'!$E$10:$F$32,2,0)</f>
        <v>0</v>
      </c>
      <c r="H15" t="s">
        <v>79</v>
      </c>
      <c r="I15" s="19">
        <f>ROUND(D15/H10* G15,5)</f>
        <v>0</v>
      </c>
      <c r="J15" s="36"/>
      <c r="K15" s="39"/>
    </row>
    <row r="16" spans="1:26" x14ac:dyDescent="0.25">
      <c r="C16" s="20" t="s">
        <v>84</v>
      </c>
      <c r="D16" s="33"/>
      <c r="G16" s="33"/>
      <c r="K16" s="39">
        <f>SUM(I15:I15)</f>
        <v>0</v>
      </c>
    </row>
    <row r="17" spans="1:26" x14ac:dyDescent="0.25">
      <c r="A17" s="14" t="s">
        <v>85</v>
      </c>
      <c r="D17" s="33"/>
      <c r="G17" s="33"/>
      <c r="K17" s="39"/>
    </row>
    <row r="18" spans="1:26" ht="90" x14ac:dyDescent="0.25">
      <c r="A18" t="s">
        <v>86</v>
      </c>
      <c r="B18" t="s">
        <v>87</v>
      </c>
      <c r="C18" s="34" t="s">
        <v>88</v>
      </c>
      <c r="D18" s="31">
        <v>1E-4</v>
      </c>
      <c r="F18" t="s">
        <v>78</v>
      </c>
      <c r="G18" s="32">
        <f>VLOOKUP(A18,'T-SMP'!$E$10:$F$32,2,0)</f>
        <v>0</v>
      </c>
      <c r="H18" t="s">
        <v>79</v>
      </c>
      <c r="I18" s="19">
        <f>ROUND(D18* G18,5)</f>
        <v>0</v>
      </c>
      <c r="J18" s="36"/>
      <c r="K18" s="39"/>
    </row>
    <row r="19" spans="1:26" x14ac:dyDescent="0.25">
      <c r="C19" s="20" t="s">
        <v>89</v>
      </c>
      <c r="D19" s="33"/>
      <c r="G19" s="33"/>
      <c r="K19" s="39">
        <f>SUM(I18:I18)</f>
        <v>0</v>
      </c>
    </row>
    <row r="20" spans="1:26" x14ac:dyDescent="0.25">
      <c r="D20" s="33"/>
      <c r="G20" s="33"/>
      <c r="K20" s="39"/>
    </row>
    <row r="21" spans="1:26" x14ac:dyDescent="0.25">
      <c r="C21" s="20" t="s">
        <v>90</v>
      </c>
      <c r="D21" s="33"/>
      <c r="G21" s="33">
        <v>1.5</v>
      </c>
      <c r="H21" t="s">
        <v>91</v>
      </c>
      <c r="I21">
        <f>ROUND(G21/100*K13,5)</f>
        <v>0</v>
      </c>
      <c r="K21" s="39"/>
    </row>
    <row r="22" spans="1:26" x14ac:dyDescent="0.25">
      <c r="C22" s="20" t="s">
        <v>92</v>
      </c>
      <c r="D22" s="33"/>
      <c r="G22" s="33"/>
      <c r="K22" s="40">
        <f>SUM(I11:I21)</f>
        <v>0</v>
      </c>
    </row>
    <row r="23" spans="1:26" x14ac:dyDescent="0.25">
      <c r="C23" s="20" t="s">
        <v>93</v>
      </c>
      <c r="D23" s="33"/>
      <c r="G23" s="33"/>
      <c r="K23" s="40">
        <f>SUM(K22:K22)</f>
        <v>0</v>
      </c>
    </row>
    <row r="24" spans="1:26" x14ac:dyDescent="0.25">
      <c r="K24" s="38"/>
    </row>
    <row r="25" spans="1:26" ht="45" customHeight="1" x14ac:dyDescent="0.25">
      <c r="A25" s="16" t="s">
        <v>41</v>
      </c>
      <c r="B25" s="17" t="s">
        <v>14</v>
      </c>
      <c r="C25" s="61" t="s">
        <v>42</v>
      </c>
      <c r="D25" s="62"/>
      <c r="E25" s="62"/>
      <c r="F25" s="17"/>
      <c r="G25" s="18" t="s">
        <v>72</v>
      </c>
      <c r="H25" s="63">
        <v>1</v>
      </c>
      <c r="I25" s="64"/>
      <c r="J25" s="35" t="str">
        <f>+A25</f>
        <v>FR26GI03</v>
      </c>
      <c r="K25" s="37">
        <f>ROUND(K38,2)</f>
        <v>0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25">
      <c r="A26" s="14" t="s">
        <v>73</v>
      </c>
      <c r="K26" s="38"/>
    </row>
    <row r="27" spans="1:26" x14ac:dyDescent="0.25">
      <c r="A27" t="s">
        <v>74</v>
      </c>
      <c r="B27" t="s">
        <v>75</v>
      </c>
      <c r="C27" t="s">
        <v>76</v>
      </c>
      <c r="D27" s="31">
        <v>0.02</v>
      </c>
      <c r="E27" t="s">
        <v>77</v>
      </c>
      <c r="F27" t="s">
        <v>78</v>
      </c>
      <c r="G27" s="32">
        <f>VLOOKUP(A27,'T-SMP'!$E$10:$F$32,2,0)</f>
        <v>0</v>
      </c>
      <c r="H27" t="s">
        <v>79</v>
      </c>
      <c r="I27" s="19">
        <f>ROUND(D27/H25* G27,5)</f>
        <v>0</v>
      </c>
      <c r="J27" s="36"/>
      <c r="K27" s="39"/>
    </row>
    <row r="28" spans="1:26" x14ac:dyDescent="0.25">
      <c r="C28" s="20" t="s">
        <v>80</v>
      </c>
      <c r="D28" s="33"/>
      <c r="G28" s="33"/>
      <c r="K28" s="39">
        <f>SUM(I27:I27)</f>
        <v>0</v>
      </c>
    </row>
    <row r="29" spans="1:26" x14ac:dyDescent="0.25">
      <c r="A29" s="14" t="s">
        <v>81</v>
      </c>
      <c r="D29" s="33"/>
      <c r="G29" s="33"/>
      <c r="K29" s="39"/>
    </row>
    <row r="30" spans="1:26" x14ac:dyDescent="0.25">
      <c r="A30" t="s">
        <v>82</v>
      </c>
      <c r="B30" t="s">
        <v>75</v>
      </c>
      <c r="C30" t="s">
        <v>83</v>
      </c>
      <c r="D30" s="31">
        <v>2E-3</v>
      </c>
      <c r="E30" t="s">
        <v>77</v>
      </c>
      <c r="F30" t="s">
        <v>78</v>
      </c>
      <c r="G30" s="32">
        <f>VLOOKUP(A30,'T-SMP'!$E$10:$F$32,2,0)</f>
        <v>0</v>
      </c>
      <c r="H30" t="s">
        <v>79</v>
      </c>
      <c r="I30" s="19">
        <f>ROUND(D30/H25* G30,5)</f>
        <v>0</v>
      </c>
      <c r="J30" s="36"/>
      <c r="K30" s="39"/>
    </row>
    <row r="31" spans="1:26" x14ac:dyDescent="0.25">
      <c r="C31" s="20" t="s">
        <v>84</v>
      </c>
      <c r="D31" s="33"/>
      <c r="G31" s="33"/>
      <c r="K31" s="39">
        <f>SUM(I30:I30)</f>
        <v>0</v>
      </c>
    </row>
    <row r="32" spans="1:26" x14ac:dyDescent="0.25">
      <c r="A32" s="14" t="s">
        <v>85</v>
      </c>
      <c r="D32" s="33"/>
      <c r="G32" s="33"/>
      <c r="K32" s="39"/>
    </row>
    <row r="33" spans="1:26" ht="90" x14ac:dyDescent="0.25">
      <c r="A33" t="s">
        <v>86</v>
      </c>
      <c r="B33" t="s">
        <v>87</v>
      </c>
      <c r="C33" s="34" t="s">
        <v>88</v>
      </c>
      <c r="D33" s="31">
        <v>2E-3</v>
      </c>
      <c r="F33" t="s">
        <v>78</v>
      </c>
      <c r="G33" s="32">
        <f>VLOOKUP(A33,'T-SMP'!$E$10:$F$32,2,0)</f>
        <v>0</v>
      </c>
      <c r="H33" t="s">
        <v>79</v>
      </c>
      <c r="I33" s="19">
        <f>ROUND(D33* G33,5)</f>
        <v>0</v>
      </c>
      <c r="J33" s="36"/>
      <c r="K33" s="39"/>
    </row>
    <row r="34" spans="1:26" x14ac:dyDescent="0.25">
      <c r="C34" s="20" t="s">
        <v>89</v>
      </c>
      <c r="D34" s="33"/>
      <c r="G34" s="33"/>
      <c r="K34" s="39">
        <f>SUM(I33:I33)</f>
        <v>0</v>
      </c>
    </row>
    <row r="35" spans="1:26" x14ac:dyDescent="0.25">
      <c r="D35" s="33"/>
      <c r="G35" s="33"/>
      <c r="K35" s="39"/>
    </row>
    <row r="36" spans="1:26" x14ac:dyDescent="0.25">
      <c r="C36" s="20" t="s">
        <v>90</v>
      </c>
      <c r="D36" s="33"/>
      <c r="G36" s="33">
        <v>1.5</v>
      </c>
      <c r="H36" t="s">
        <v>91</v>
      </c>
      <c r="I36">
        <f>ROUND(G36/100*K28,5)</f>
        <v>0</v>
      </c>
      <c r="K36" s="39"/>
    </row>
    <row r="37" spans="1:26" x14ac:dyDescent="0.25">
      <c r="C37" s="20" t="s">
        <v>92</v>
      </c>
      <c r="D37" s="33"/>
      <c r="G37" s="33"/>
      <c r="K37" s="40">
        <f>SUM(I26:I36)</f>
        <v>0</v>
      </c>
    </row>
    <row r="38" spans="1:26" x14ac:dyDescent="0.25">
      <c r="C38" s="20" t="s">
        <v>93</v>
      </c>
      <c r="D38" s="33"/>
      <c r="G38" s="33"/>
      <c r="K38" s="40">
        <f>SUM(K37:K37)</f>
        <v>0</v>
      </c>
    </row>
    <row r="39" spans="1:26" x14ac:dyDescent="0.25">
      <c r="K39" s="38"/>
    </row>
    <row r="40" spans="1:26" ht="45" customHeight="1" x14ac:dyDescent="0.25">
      <c r="A40" s="16" t="s">
        <v>62</v>
      </c>
      <c r="B40" s="17" t="s">
        <v>14</v>
      </c>
      <c r="C40" s="61" t="s">
        <v>63</v>
      </c>
      <c r="D40" s="62"/>
      <c r="E40" s="62"/>
      <c r="F40" s="17"/>
      <c r="G40" s="18" t="s">
        <v>72</v>
      </c>
      <c r="H40" s="63">
        <v>1</v>
      </c>
      <c r="I40" s="64"/>
      <c r="J40" s="35" t="str">
        <f>+A40</f>
        <v>FR31P91A1</v>
      </c>
      <c r="K40" s="37">
        <f>ROUND(K53,2)</f>
        <v>0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x14ac:dyDescent="0.25">
      <c r="A41" s="14" t="s">
        <v>73</v>
      </c>
      <c r="K41" s="38"/>
    </row>
    <row r="42" spans="1:26" x14ac:dyDescent="0.25">
      <c r="A42" t="s">
        <v>74</v>
      </c>
      <c r="B42" t="s">
        <v>75</v>
      </c>
      <c r="C42" t="s">
        <v>76</v>
      </c>
      <c r="D42" s="31">
        <v>3.5000000000000001E-3</v>
      </c>
      <c r="E42" t="s">
        <v>77</v>
      </c>
      <c r="F42" t="s">
        <v>78</v>
      </c>
      <c r="G42" s="32">
        <f>VLOOKUP(A42,'T-SMP'!$E$10:$F$32,2,0)</f>
        <v>0</v>
      </c>
      <c r="H42" t="s">
        <v>79</v>
      </c>
      <c r="I42" s="19">
        <f>ROUND(D42/H40* G42,5)</f>
        <v>0</v>
      </c>
      <c r="J42" s="36"/>
      <c r="K42" s="39"/>
    </row>
    <row r="43" spans="1:26" x14ac:dyDescent="0.25">
      <c r="C43" s="20" t="s">
        <v>80</v>
      </c>
      <c r="D43" s="33"/>
      <c r="G43" s="33"/>
      <c r="K43" s="39">
        <f>SUM(I42:I42)</f>
        <v>0</v>
      </c>
    </row>
    <row r="44" spans="1:26" x14ac:dyDescent="0.25">
      <c r="A44" s="14" t="s">
        <v>81</v>
      </c>
      <c r="D44" s="33"/>
      <c r="G44" s="33"/>
      <c r="K44" s="39"/>
    </row>
    <row r="45" spans="1:26" x14ac:dyDescent="0.25">
      <c r="A45" t="s">
        <v>94</v>
      </c>
      <c r="B45" t="s">
        <v>75</v>
      </c>
      <c r="C45" t="s">
        <v>95</v>
      </c>
      <c r="D45" s="31">
        <v>4.1999999999999997E-3</v>
      </c>
      <c r="E45" t="s">
        <v>77</v>
      </c>
      <c r="F45" t="s">
        <v>78</v>
      </c>
      <c r="G45" s="32">
        <f>VLOOKUP(A45,'T-SMP'!$E$10:$F$32,2,0)</f>
        <v>0</v>
      </c>
      <c r="H45" t="s">
        <v>79</v>
      </c>
      <c r="I45" s="19">
        <f>ROUND(D45/H40* G45,5)</f>
        <v>0</v>
      </c>
      <c r="J45" s="36"/>
      <c r="K45" s="39"/>
    </row>
    <row r="46" spans="1:26" x14ac:dyDescent="0.25">
      <c r="C46" s="20" t="s">
        <v>84</v>
      </c>
      <c r="D46" s="33"/>
      <c r="G46" s="33"/>
      <c r="K46" s="39">
        <f>SUM(I45:I45)</f>
        <v>0</v>
      </c>
    </row>
    <row r="47" spans="1:26" x14ac:dyDescent="0.25">
      <c r="A47" s="14" t="s">
        <v>85</v>
      </c>
      <c r="D47" s="33"/>
      <c r="G47" s="33"/>
      <c r="K47" s="39"/>
    </row>
    <row r="48" spans="1:26" ht="30" x14ac:dyDescent="0.25">
      <c r="A48" t="s">
        <v>96</v>
      </c>
      <c r="B48" t="s">
        <v>87</v>
      </c>
      <c r="C48" s="34" t="s">
        <v>97</v>
      </c>
      <c r="D48" s="31">
        <v>9.4500000000000001E-2</v>
      </c>
      <c r="F48" t="s">
        <v>78</v>
      </c>
      <c r="G48" s="32">
        <f>VLOOKUP(A48,'T-SMP'!$E$10:$F$32,2,0)</f>
        <v>0</v>
      </c>
      <c r="H48" t="s">
        <v>79</v>
      </c>
      <c r="I48" s="19">
        <f>ROUND(D48* G48,5)</f>
        <v>0</v>
      </c>
      <c r="J48" s="36"/>
      <c r="K48" s="39"/>
    </row>
    <row r="49" spans="1:26" x14ac:dyDescent="0.25">
      <c r="C49" s="20" t="s">
        <v>89</v>
      </c>
      <c r="D49" s="33"/>
      <c r="G49" s="33"/>
      <c r="K49" s="39">
        <f>SUM(I48:I48)</f>
        <v>0</v>
      </c>
    </row>
    <row r="50" spans="1:26" x14ac:dyDescent="0.25">
      <c r="D50" s="33"/>
      <c r="G50" s="33"/>
      <c r="K50" s="39"/>
    </row>
    <row r="51" spans="1:26" x14ac:dyDescent="0.25">
      <c r="C51" s="20" t="s">
        <v>90</v>
      </c>
      <c r="D51" s="33"/>
      <c r="G51" s="33">
        <v>1.5</v>
      </c>
      <c r="H51" t="s">
        <v>91</v>
      </c>
      <c r="I51">
        <f>ROUND(G51/100*K43,5)</f>
        <v>0</v>
      </c>
      <c r="K51" s="39"/>
    </row>
    <row r="52" spans="1:26" x14ac:dyDescent="0.25">
      <c r="C52" s="20" t="s">
        <v>92</v>
      </c>
      <c r="D52" s="33"/>
      <c r="G52" s="33"/>
      <c r="K52" s="40">
        <f>SUM(I41:I51)</f>
        <v>0</v>
      </c>
    </row>
    <row r="53" spans="1:26" x14ac:dyDescent="0.25">
      <c r="C53" s="20" t="s">
        <v>93</v>
      </c>
      <c r="D53" s="33"/>
      <c r="G53" s="33"/>
      <c r="K53" s="40">
        <f>SUM(K52:K52)</f>
        <v>0</v>
      </c>
    </row>
    <row r="54" spans="1:26" x14ac:dyDescent="0.25">
      <c r="K54" s="38"/>
    </row>
    <row r="55" spans="1:26" ht="45" customHeight="1" x14ac:dyDescent="0.25">
      <c r="A55" s="16" t="s">
        <v>16</v>
      </c>
      <c r="B55" s="17" t="s">
        <v>14</v>
      </c>
      <c r="C55" s="61" t="s">
        <v>17</v>
      </c>
      <c r="D55" s="62"/>
      <c r="E55" s="62"/>
      <c r="F55" s="17"/>
      <c r="G55" s="18" t="s">
        <v>72</v>
      </c>
      <c r="H55" s="63">
        <v>1</v>
      </c>
      <c r="I55" s="64"/>
      <c r="J55" s="35" t="str">
        <f>+A55</f>
        <v>FR3A4010</v>
      </c>
      <c r="K55" s="37">
        <f>ROUND(K66,2)</f>
        <v>0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x14ac:dyDescent="0.25">
      <c r="A56" s="14" t="s">
        <v>73</v>
      </c>
      <c r="K56" s="38"/>
    </row>
    <row r="57" spans="1:26" x14ac:dyDescent="0.25">
      <c r="A57" t="s">
        <v>74</v>
      </c>
      <c r="B57" t="s">
        <v>75</v>
      </c>
      <c r="C57" t="s">
        <v>76</v>
      </c>
      <c r="D57" s="31">
        <v>3.0000000000000001E-3</v>
      </c>
      <c r="E57" t="s">
        <v>77</v>
      </c>
      <c r="F57" t="s">
        <v>78</v>
      </c>
      <c r="G57" s="32">
        <f>VLOOKUP(A57,'T-SMP'!$E$10:$F$32,2,0)</f>
        <v>0</v>
      </c>
      <c r="H57" t="s">
        <v>79</v>
      </c>
      <c r="I57" s="19">
        <f>ROUND(D57/H55* G57,5)</f>
        <v>0</v>
      </c>
      <c r="J57" s="36"/>
      <c r="K57" s="39"/>
    </row>
    <row r="58" spans="1:26" x14ac:dyDescent="0.25">
      <c r="A58" t="s">
        <v>98</v>
      </c>
      <c r="B58" t="s">
        <v>75</v>
      </c>
      <c r="C58" t="s">
        <v>99</v>
      </c>
      <c r="D58" s="31">
        <v>3.0000000000000001E-3</v>
      </c>
      <c r="E58" t="s">
        <v>77</v>
      </c>
      <c r="F58" t="s">
        <v>78</v>
      </c>
      <c r="G58" s="32">
        <f>VLOOKUP(A58,'T-SMP'!$E$10:$F$32,2,0)</f>
        <v>0</v>
      </c>
      <c r="H58" t="s">
        <v>79</v>
      </c>
      <c r="I58" s="19">
        <f>ROUND(D58/H55* G58,5)</f>
        <v>0</v>
      </c>
      <c r="J58" s="36"/>
      <c r="K58" s="39"/>
    </row>
    <row r="59" spans="1:26" x14ac:dyDescent="0.25">
      <c r="C59" s="20" t="s">
        <v>80</v>
      </c>
      <c r="D59" s="33"/>
      <c r="G59" s="33"/>
      <c r="K59" s="39">
        <f>SUM(I57:I58)</f>
        <v>0</v>
      </c>
    </row>
    <row r="60" spans="1:26" x14ac:dyDescent="0.25">
      <c r="A60" s="14" t="s">
        <v>85</v>
      </c>
      <c r="D60" s="33"/>
      <c r="G60" s="33"/>
      <c r="K60" s="39"/>
    </row>
    <row r="61" spans="1:26" ht="30" x14ac:dyDescent="0.25">
      <c r="A61" t="s">
        <v>100</v>
      </c>
      <c r="B61" t="s">
        <v>101</v>
      </c>
      <c r="C61" s="34" t="s">
        <v>102</v>
      </c>
      <c r="D61" s="31">
        <v>0.05</v>
      </c>
      <c r="F61" t="s">
        <v>78</v>
      </c>
      <c r="G61" s="32">
        <f>VLOOKUP(A61,'T-SMP'!$E$10:$F$32,2,0)</f>
        <v>0</v>
      </c>
      <c r="H61" t="s">
        <v>79</v>
      </c>
      <c r="I61" s="19">
        <f>ROUND(D61* G61,5)</f>
        <v>0</v>
      </c>
      <c r="J61" s="36"/>
      <c r="K61" s="39"/>
    </row>
    <row r="62" spans="1:26" x14ac:dyDescent="0.25">
      <c r="C62" s="20" t="s">
        <v>89</v>
      </c>
      <c r="D62" s="33"/>
      <c r="G62" s="33"/>
      <c r="K62" s="39">
        <f>SUM(I61:I61)</f>
        <v>0</v>
      </c>
    </row>
    <row r="63" spans="1:26" x14ac:dyDescent="0.25">
      <c r="D63" s="33"/>
      <c r="G63" s="33"/>
      <c r="K63" s="39"/>
    </row>
    <row r="64" spans="1:26" x14ac:dyDescent="0.25">
      <c r="C64" s="20" t="s">
        <v>90</v>
      </c>
      <c r="D64" s="33"/>
      <c r="G64" s="33">
        <v>1.5</v>
      </c>
      <c r="H64" t="s">
        <v>91</v>
      </c>
      <c r="I64">
        <f>ROUND(G64/100*K59,5)</f>
        <v>0</v>
      </c>
      <c r="K64" s="39"/>
    </row>
    <row r="65" spans="1:26" x14ac:dyDescent="0.25">
      <c r="C65" s="20" t="s">
        <v>92</v>
      </c>
      <c r="D65" s="33"/>
      <c r="G65" s="33"/>
      <c r="K65" s="40">
        <f>SUM(I56:I64)</f>
        <v>0</v>
      </c>
    </row>
    <row r="66" spans="1:26" x14ac:dyDescent="0.25">
      <c r="C66" s="20" t="s">
        <v>93</v>
      </c>
      <c r="D66" s="33"/>
      <c r="G66" s="33"/>
      <c r="K66" s="40">
        <f>SUM(K65:K65)</f>
        <v>0</v>
      </c>
    </row>
    <row r="67" spans="1:26" x14ac:dyDescent="0.25">
      <c r="K67" s="38"/>
    </row>
    <row r="68" spans="1:26" ht="45" customHeight="1" x14ac:dyDescent="0.25">
      <c r="A68" s="16" t="s">
        <v>45</v>
      </c>
      <c r="B68" s="17" t="s">
        <v>46</v>
      </c>
      <c r="C68" s="61" t="s">
        <v>47</v>
      </c>
      <c r="D68" s="62"/>
      <c r="E68" s="62"/>
      <c r="F68" s="17"/>
      <c r="G68" s="18" t="s">
        <v>72</v>
      </c>
      <c r="H68" s="63">
        <v>1</v>
      </c>
      <c r="I68" s="64"/>
      <c r="J68" s="35" t="str">
        <f>+A68</f>
        <v>FR662221</v>
      </c>
      <c r="K68" s="37">
        <f>ROUND(K79,2)</f>
        <v>0</v>
      </c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x14ac:dyDescent="0.25">
      <c r="A69" s="14" t="s">
        <v>73</v>
      </c>
      <c r="K69" s="38"/>
    </row>
    <row r="70" spans="1:26" x14ac:dyDescent="0.25">
      <c r="A70" t="s">
        <v>74</v>
      </c>
      <c r="B70" t="s">
        <v>75</v>
      </c>
      <c r="C70" t="s">
        <v>76</v>
      </c>
      <c r="D70" s="31">
        <v>0.1</v>
      </c>
      <c r="E70" t="s">
        <v>77</v>
      </c>
      <c r="F70" t="s">
        <v>78</v>
      </c>
      <c r="G70" s="32">
        <f>VLOOKUP(A70,'T-SMP'!$E$10:$F$32,2,0)</f>
        <v>0</v>
      </c>
      <c r="H70" t="s">
        <v>79</v>
      </c>
      <c r="I70" s="19">
        <f>ROUND(D70/H68* G70,5)</f>
        <v>0</v>
      </c>
      <c r="J70" s="36"/>
      <c r="K70" s="39"/>
    </row>
    <row r="71" spans="1:26" x14ac:dyDescent="0.25">
      <c r="A71" t="s">
        <v>98</v>
      </c>
      <c r="B71" t="s">
        <v>75</v>
      </c>
      <c r="C71" t="s">
        <v>99</v>
      </c>
      <c r="D71" s="31">
        <v>1.7999999999999999E-2</v>
      </c>
      <c r="E71" t="s">
        <v>77</v>
      </c>
      <c r="F71" t="s">
        <v>78</v>
      </c>
      <c r="G71" s="32">
        <f>VLOOKUP(A71,'T-SMP'!$E$10:$F$32,2,0)</f>
        <v>0</v>
      </c>
      <c r="H71" t="s">
        <v>79</v>
      </c>
      <c r="I71" s="19">
        <f>ROUND(D71/H68* G71,5)</f>
        <v>0</v>
      </c>
      <c r="J71" s="36"/>
      <c r="K71" s="39"/>
    </row>
    <row r="72" spans="1:26" x14ac:dyDescent="0.25">
      <c r="C72" s="20" t="s">
        <v>80</v>
      </c>
      <c r="D72" s="33"/>
      <c r="G72" s="33"/>
      <c r="K72" s="39">
        <f>SUM(I70:I71)</f>
        <v>0</v>
      </c>
    </row>
    <row r="73" spans="1:26" x14ac:dyDescent="0.25">
      <c r="A73" s="14" t="s">
        <v>85</v>
      </c>
      <c r="D73" s="33"/>
      <c r="G73" s="33"/>
      <c r="K73" s="39"/>
    </row>
    <row r="74" spans="1:26" x14ac:dyDescent="0.25">
      <c r="A74" t="s">
        <v>103</v>
      </c>
      <c r="B74" t="s">
        <v>104</v>
      </c>
      <c r="C74" t="s">
        <v>105</v>
      </c>
      <c r="D74" s="31">
        <v>5.0000000000000001E-3</v>
      </c>
      <c r="F74" t="s">
        <v>78</v>
      </c>
      <c r="G74" s="32">
        <f>VLOOKUP(A74,'T-SMP'!$E$10:$F$32,2,0)</f>
        <v>0</v>
      </c>
      <c r="H74" t="s">
        <v>79</v>
      </c>
      <c r="I74" s="19">
        <f>ROUND(D74* G74,5)</f>
        <v>0</v>
      </c>
      <c r="J74" s="36"/>
      <c r="K74" s="39"/>
    </row>
    <row r="75" spans="1:26" x14ac:dyDescent="0.25">
      <c r="C75" s="20" t="s">
        <v>89</v>
      </c>
      <c r="D75" s="33"/>
      <c r="G75" s="33"/>
      <c r="K75" s="39">
        <f>SUM(I74:I74)</f>
        <v>0</v>
      </c>
    </row>
    <row r="76" spans="1:26" x14ac:dyDescent="0.25">
      <c r="D76" s="33"/>
      <c r="G76" s="33"/>
      <c r="K76" s="39"/>
    </row>
    <row r="77" spans="1:26" x14ac:dyDescent="0.25">
      <c r="C77" s="20" t="s">
        <v>90</v>
      </c>
      <c r="D77" s="33"/>
      <c r="G77" s="33">
        <v>1.5</v>
      </c>
      <c r="H77" t="s">
        <v>91</v>
      </c>
      <c r="I77">
        <f>ROUND(G77/100*K72,5)</f>
        <v>0</v>
      </c>
      <c r="K77" s="39"/>
    </row>
    <row r="78" spans="1:26" x14ac:dyDescent="0.25">
      <c r="C78" s="20" t="s">
        <v>92</v>
      </c>
      <c r="D78" s="33"/>
      <c r="G78" s="33"/>
      <c r="K78" s="40">
        <f>SUM(I69:I77)</f>
        <v>0</v>
      </c>
    </row>
    <row r="79" spans="1:26" x14ac:dyDescent="0.25">
      <c r="C79" s="20" t="s">
        <v>93</v>
      </c>
      <c r="D79" s="33"/>
      <c r="G79" s="33"/>
      <c r="K79" s="40">
        <f>SUM(K78:K78)</f>
        <v>0</v>
      </c>
    </row>
    <row r="80" spans="1:26" x14ac:dyDescent="0.25">
      <c r="K80" s="38"/>
    </row>
    <row r="81" spans="1:26" ht="45" customHeight="1" x14ac:dyDescent="0.25">
      <c r="A81" s="16" t="s">
        <v>18</v>
      </c>
      <c r="B81" s="17" t="s">
        <v>14</v>
      </c>
      <c r="C81" s="61" t="s">
        <v>19</v>
      </c>
      <c r="D81" s="62"/>
      <c r="E81" s="62"/>
      <c r="F81" s="17"/>
      <c r="G81" s="18" t="s">
        <v>72</v>
      </c>
      <c r="H81" s="63">
        <v>4.7750000000000004</v>
      </c>
      <c r="I81" s="64"/>
      <c r="J81" s="35" t="str">
        <f>+A81</f>
        <v>FR711GI01</v>
      </c>
      <c r="K81" s="37">
        <f>ROUND(K95,2)</f>
        <v>0</v>
      </c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x14ac:dyDescent="0.25">
      <c r="A82" s="14" t="s">
        <v>73</v>
      </c>
      <c r="K82" s="38"/>
    </row>
    <row r="83" spans="1:26" x14ac:dyDescent="0.25">
      <c r="A83" t="s">
        <v>98</v>
      </c>
      <c r="B83" t="s">
        <v>75</v>
      </c>
      <c r="C83" t="s">
        <v>99</v>
      </c>
      <c r="D83" s="31">
        <v>0.02</v>
      </c>
      <c r="E83" t="s">
        <v>77</v>
      </c>
      <c r="F83" t="s">
        <v>78</v>
      </c>
      <c r="G83" s="32">
        <f>VLOOKUP(A83,'T-SMP'!$E$10:$F$32,2,0)</f>
        <v>0</v>
      </c>
      <c r="H83" t="s">
        <v>79</v>
      </c>
      <c r="I83" s="19">
        <f>ROUND(D83/H81* G83,5)</f>
        <v>0</v>
      </c>
      <c r="J83" s="36"/>
      <c r="K83" s="39"/>
    </row>
    <row r="84" spans="1:26" x14ac:dyDescent="0.25">
      <c r="C84" s="20" t="s">
        <v>80</v>
      </c>
      <c r="D84" s="33"/>
      <c r="G84" s="33"/>
      <c r="K84" s="39">
        <f>SUM(I83:I83)</f>
        <v>0</v>
      </c>
    </row>
    <row r="85" spans="1:26" x14ac:dyDescent="0.25">
      <c r="A85" s="14" t="s">
        <v>81</v>
      </c>
      <c r="D85" s="33"/>
      <c r="G85" s="33"/>
      <c r="K85" s="39"/>
    </row>
    <row r="86" spans="1:26" x14ac:dyDescent="0.25">
      <c r="A86" t="s">
        <v>106</v>
      </c>
      <c r="B86" t="s">
        <v>75</v>
      </c>
      <c r="C86" t="s">
        <v>107</v>
      </c>
      <c r="D86" s="31">
        <v>0.02</v>
      </c>
      <c r="E86" t="s">
        <v>77</v>
      </c>
      <c r="F86" t="s">
        <v>78</v>
      </c>
      <c r="G86" s="32">
        <f>VLOOKUP(A86,'T-SMP'!$E$10:$F$32,2,0)</f>
        <v>0</v>
      </c>
      <c r="H86" t="s">
        <v>79</v>
      </c>
      <c r="I86" s="19">
        <f>ROUND(D86/H81* G86,5)</f>
        <v>0</v>
      </c>
      <c r="J86" s="36"/>
      <c r="K86" s="39"/>
    </row>
    <row r="87" spans="1:26" x14ac:dyDescent="0.25">
      <c r="C87" s="20" t="s">
        <v>84</v>
      </c>
      <c r="D87" s="33"/>
      <c r="G87" s="33"/>
      <c r="K87" s="39">
        <f>SUM(I86:I86)</f>
        <v>0</v>
      </c>
    </row>
    <row r="88" spans="1:26" x14ac:dyDescent="0.25">
      <c r="A88" s="14" t="s">
        <v>85</v>
      </c>
      <c r="D88" s="33"/>
      <c r="G88" s="33"/>
      <c r="K88" s="39"/>
    </row>
    <row r="89" spans="1:26" ht="30" x14ac:dyDescent="0.25">
      <c r="A89" t="s">
        <v>108</v>
      </c>
      <c r="B89" t="s">
        <v>101</v>
      </c>
      <c r="C89" s="34" t="s">
        <v>109</v>
      </c>
      <c r="D89" s="31">
        <v>0.1</v>
      </c>
      <c r="F89" t="s">
        <v>78</v>
      </c>
      <c r="G89" s="32">
        <f>VLOOKUP(A89,'T-SMP'!$E$10:$F$32,2,0)</f>
        <v>0</v>
      </c>
      <c r="H89" t="s">
        <v>79</v>
      </c>
      <c r="I89" s="19">
        <f>ROUND(D89* G89,5)</f>
        <v>0</v>
      </c>
      <c r="J89" s="36"/>
      <c r="K89" s="39"/>
    </row>
    <row r="90" spans="1:26" x14ac:dyDescent="0.25">
      <c r="A90" t="s">
        <v>110</v>
      </c>
      <c r="B90" t="s">
        <v>87</v>
      </c>
      <c r="C90" t="s">
        <v>111</v>
      </c>
      <c r="D90" s="31">
        <v>1E-3</v>
      </c>
      <c r="F90" t="s">
        <v>78</v>
      </c>
      <c r="G90" s="32">
        <f>VLOOKUP(A90,'T-SMP'!$E$10:$F$32,2,0)</f>
        <v>0</v>
      </c>
      <c r="H90" t="s">
        <v>79</v>
      </c>
      <c r="I90" s="19">
        <f>ROUND(D90* G90,5)</f>
        <v>0</v>
      </c>
      <c r="J90" s="36"/>
      <c r="K90" s="39"/>
    </row>
    <row r="91" spans="1:26" x14ac:dyDescent="0.25">
      <c r="C91" s="20" t="s">
        <v>89</v>
      </c>
      <c r="D91" s="33"/>
      <c r="G91" s="33"/>
      <c r="K91" s="39">
        <f>SUM(I89:I90)</f>
        <v>0</v>
      </c>
    </row>
    <row r="92" spans="1:26" x14ac:dyDescent="0.25">
      <c r="D92" s="33"/>
      <c r="G92" s="33"/>
      <c r="K92" s="39"/>
    </row>
    <row r="93" spans="1:26" x14ac:dyDescent="0.25">
      <c r="C93" s="20" t="s">
        <v>90</v>
      </c>
      <c r="D93" s="33"/>
      <c r="G93" s="33">
        <v>1.5</v>
      </c>
      <c r="H93" t="s">
        <v>91</v>
      </c>
      <c r="I93">
        <f>ROUND(G93/100*K84,5)</f>
        <v>0</v>
      </c>
      <c r="K93" s="39"/>
    </row>
    <row r="94" spans="1:26" x14ac:dyDescent="0.25">
      <c r="C94" s="20" t="s">
        <v>92</v>
      </c>
      <c r="D94" s="33"/>
      <c r="G94" s="33"/>
      <c r="K94" s="40">
        <f>SUM(I82:I93)</f>
        <v>0</v>
      </c>
    </row>
    <row r="95" spans="1:26" x14ac:dyDescent="0.25">
      <c r="C95" s="20" t="s">
        <v>93</v>
      </c>
      <c r="D95" s="33"/>
      <c r="G95" s="33"/>
      <c r="K95" s="40">
        <f>SUM(K94:K94)</f>
        <v>0</v>
      </c>
    </row>
    <row r="96" spans="1:26" x14ac:dyDescent="0.25">
      <c r="K96" s="38"/>
    </row>
    <row r="97" spans="1:26" ht="45" customHeight="1" x14ac:dyDescent="0.25">
      <c r="A97" s="16" t="s">
        <v>20</v>
      </c>
      <c r="B97" s="17" t="s">
        <v>14</v>
      </c>
      <c r="C97" s="61" t="s">
        <v>21</v>
      </c>
      <c r="D97" s="62"/>
      <c r="E97" s="62"/>
      <c r="F97" s="17"/>
      <c r="G97" s="18" t="s">
        <v>72</v>
      </c>
      <c r="H97" s="63">
        <v>4.7699999999999996</v>
      </c>
      <c r="I97" s="64"/>
      <c r="J97" s="35" t="str">
        <f>+A97</f>
        <v>FR711GI02</v>
      </c>
      <c r="K97" s="37">
        <f>ROUND(K107,2)</f>
        <v>0</v>
      </c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x14ac:dyDescent="0.25">
      <c r="A98" s="14" t="s">
        <v>73</v>
      </c>
      <c r="K98" s="38"/>
    </row>
    <row r="99" spans="1:26" x14ac:dyDescent="0.25">
      <c r="A99" t="s">
        <v>98</v>
      </c>
      <c r="B99" t="s">
        <v>75</v>
      </c>
      <c r="C99" t="s">
        <v>99</v>
      </c>
      <c r="D99" s="31">
        <v>0.02</v>
      </c>
      <c r="E99" t="s">
        <v>77</v>
      </c>
      <c r="F99" t="s">
        <v>78</v>
      </c>
      <c r="G99" s="32">
        <f>VLOOKUP(A99,'T-SMP'!$E$10:$F$32,2,0)</f>
        <v>0</v>
      </c>
      <c r="H99" t="s">
        <v>79</v>
      </c>
      <c r="I99" s="19">
        <f>ROUND(D99/H97* G99,5)</f>
        <v>0</v>
      </c>
      <c r="J99" s="36"/>
      <c r="K99" s="39"/>
    </row>
    <row r="100" spans="1:26" x14ac:dyDescent="0.25">
      <c r="C100" s="20" t="s">
        <v>80</v>
      </c>
      <c r="D100" s="33"/>
      <c r="G100" s="33"/>
      <c r="K100" s="39">
        <f>SUM(I99:I99)</f>
        <v>0</v>
      </c>
    </row>
    <row r="101" spans="1:26" x14ac:dyDescent="0.25">
      <c r="A101" s="14" t="s">
        <v>81</v>
      </c>
      <c r="D101" s="33"/>
      <c r="G101" s="33"/>
      <c r="K101" s="39"/>
    </row>
    <row r="102" spans="1:26" ht="30" x14ac:dyDescent="0.25">
      <c r="A102" t="s">
        <v>112</v>
      </c>
      <c r="B102" t="s">
        <v>75</v>
      </c>
      <c r="C102" s="34" t="s">
        <v>113</v>
      </c>
      <c r="D102" s="31">
        <v>0.02</v>
      </c>
      <c r="E102" t="s">
        <v>77</v>
      </c>
      <c r="F102" t="s">
        <v>78</v>
      </c>
      <c r="G102" s="32">
        <f>VLOOKUP(A102,'T-SMP'!$E$10:$F$32,2,0)</f>
        <v>0</v>
      </c>
      <c r="H102" t="s">
        <v>79</v>
      </c>
      <c r="I102" s="19">
        <f>ROUND(D102/H97* G102,5)</f>
        <v>0</v>
      </c>
      <c r="J102" s="36"/>
      <c r="K102" s="39"/>
    </row>
    <row r="103" spans="1:26" x14ac:dyDescent="0.25">
      <c r="C103" s="20" t="s">
        <v>84</v>
      </c>
      <c r="D103" s="33"/>
      <c r="G103" s="33"/>
      <c r="K103" s="39">
        <f>SUM(I102:I102)</f>
        <v>0</v>
      </c>
    </row>
    <row r="104" spans="1:26" x14ac:dyDescent="0.25">
      <c r="D104" s="33"/>
      <c r="G104" s="33"/>
      <c r="K104" s="39"/>
    </row>
    <row r="105" spans="1:26" x14ac:dyDescent="0.25">
      <c r="C105" s="20" t="s">
        <v>90</v>
      </c>
      <c r="D105" s="33"/>
      <c r="G105" s="33">
        <v>1.5</v>
      </c>
      <c r="H105" t="s">
        <v>91</v>
      </c>
      <c r="I105">
        <f>ROUND(G105/100*K100,5)</f>
        <v>0</v>
      </c>
      <c r="K105" s="39"/>
    </row>
    <row r="106" spans="1:26" x14ac:dyDescent="0.25">
      <c r="C106" s="20" t="s">
        <v>92</v>
      </c>
      <c r="D106" s="33"/>
      <c r="G106" s="33"/>
      <c r="K106" s="40">
        <f>SUM(I98:I105)</f>
        <v>0</v>
      </c>
    </row>
    <row r="107" spans="1:26" x14ac:dyDescent="0.25">
      <c r="C107" s="20" t="s">
        <v>93</v>
      </c>
      <c r="D107" s="33"/>
      <c r="G107" s="33"/>
      <c r="K107" s="40">
        <f>SUM(K106:K106)</f>
        <v>0</v>
      </c>
    </row>
    <row r="108" spans="1:26" x14ac:dyDescent="0.25">
      <c r="K108" s="38"/>
    </row>
    <row r="109" spans="1:26" ht="45" customHeight="1" x14ac:dyDescent="0.25">
      <c r="A109" s="16" t="s">
        <v>35</v>
      </c>
      <c r="B109" s="17" t="s">
        <v>14</v>
      </c>
      <c r="C109" s="61" t="s">
        <v>36</v>
      </c>
      <c r="D109" s="62"/>
      <c r="E109" s="62"/>
      <c r="F109" s="17"/>
      <c r="G109" s="18" t="s">
        <v>72</v>
      </c>
      <c r="H109" s="63">
        <v>1</v>
      </c>
      <c r="I109" s="64"/>
      <c r="J109" s="35" t="str">
        <f>+A109</f>
        <v>FR711GI03</v>
      </c>
      <c r="K109" s="37">
        <f>ROUND(K123,2)</f>
        <v>0</v>
      </c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x14ac:dyDescent="0.25">
      <c r="A110" s="14" t="s">
        <v>73</v>
      </c>
      <c r="K110" s="38"/>
    </row>
    <row r="111" spans="1:26" x14ac:dyDescent="0.25">
      <c r="A111" t="s">
        <v>98</v>
      </c>
      <c r="B111" t="s">
        <v>75</v>
      </c>
      <c r="C111" t="s">
        <v>99</v>
      </c>
      <c r="D111" s="31">
        <v>0.02</v>
      </c>
      <c r="E111" t="s">
        <v>77</v>
      </c>
      <c r="F111" t="s">
        <v>78</v>
      </c>
      <c r="G111" s="32">
        <f>VLOOKUP(A111,'T-SMP'!$E$10:$F$32,2,0)</f>
        <v>0</v>
      </c>
      <c r="H111" t="s">
        <v>79</v>
      </c>
      <c r="I111" s="19">
        <f>ROUND(D111/H109* G111,5)</f>
        <v>0</v>
      </c>
      <c r="J111" s="36"/>
      <c r="K111" s="39"/>
    </row>
    <row r="112" spans="1:26" x14ac:dyDescent="0.25">
      <c r="C112" s="20" t="s">
        <v>80</v>
      </c>
      <c r="D112" s="33"/>
      <c r="G112" s="33"/>
      <c r="K112" s="39">
        <f>SUM(I111:I111)</f>
        <v>0</v>
      </c>
    </row>
    <row r="113" spans="1:26" x14ac:dyDescent="0.25">
      <c r="A113" s="14" t="s">
        <v>81</v>
      </c>
      <c r="D113" s="33"/>
      <c r="G113" s="33"/>
      <c r="K113" s="39"/>
    </row>
    <row r="114" spans="1:26" x14ac:dyDescent="0.25">
      <c r="A114" t="s">
        <v>106</v>
      </c>
      <c r="B114" t="s">
        <v>75</v>
      </c>
      <c r="C114" t="s">
        <v>107</v>
      </c>
      <c r="D114" s="31">
        <v>0.02</v>
      </c>
      <c r="E114" t="s">
        <v>77</v>
      </c>
      <c r="F114" t="s">
        <v>78</v>
      </c>
      <c r="G114" s="32">
        <f>VLOOKUP(A114,'T-SMP'!$E$10:$F$32,2,0)</f>
        <v>0</v>
      </c>
      <c r="H114" t="s">
        <v>79</v>
      </c>
      <c r="I114" s="19">
        <f>ROUND(D114/H109* G114,5)</f>
        <v>0</v>
      </c>
      <c r="J114" s="36"/>
      <c r="K114" s="39"/>
    </row>
    <row r="115" spans="1:26" x14ac:dyDescent="0.25">
      <c r="C115" s="20" t="s">
        <v>84</v>
      </c>
      <c r="D115" s="33"/>
      <c r="G115" s="33"/>
      <c r="K115" s="39">
        <f>SUM(I114:I114)</f>
        <v>0</v>
      </c>
    </row>
    <row r="116" spans="1:26" x14ac:dyDescent="0.25">
      <c r="A116" s="14" t="s">
        <v>85</v>
      </c>
      <c r="D116" s="33"/>
      <c r="G116" s="33"/>
      <c r="K116" s="39"/>
    </row>
    <row r="117" spans="1:26" ht="30" x14ac:dyDescent="0.25">
      <c r="A117" t="s">
        <v>114</v>
      </c>
      <c r="B117" t="s">
        <v>101</v>
      </c>
      <c r="C117" s="34" t="s">
        <v>115</v>
      </c>
      <c r="D117" s="31">
        <v>0.1</v>
      </c>
      <c r="F117" t="s">
        <v>78</v>
      </c>
      <c r="G117" s="32">
        <f>VLOOKUP(A117,'T-SMP'!$E$10:$F$32,2,0)</f>
        <v>0</v>
      </c>
      <c r="H117" t="s">
        <v>79</v>
      </c>
      <c r="I117" s="19">
        <f>ROUND(D117* G117,5)</f>
        <v>0</v>
      </c>
      <c r="J117" s="36"/>
      <c r="K117" s="39"/>
    </row>
    <row r="118" spans="1:26" x14ac:dyDescent="0.25">
      <c r="A118" t="s">
        <v>110</v>
      </c>
      <c r="B118" t="s">
        <v>87</v>
      </c>
      <c r="C118" t="s">
        <v>111</v>
      </c>
      <c r="D118" s="31">
        <v>1E-3</v>
      </c>
      <c r="F118" t="s">
        <v>78</v>
      </c>
      <c r="G118" s="32">
        <f>VLOOKUP(A118,'T-SMP'!$E$10:$F$32,2,0)</f>
        <v>0</v>
      </c>
      <c r="H118" t="s">
        <v>79</v>
      </c>
      <c r="I118" s="19">
        <f>ROUND(D118* G118,5)</f>
        <v>0</v>
      </c>
      <c r="J118" s="36"/>
      <c r="K118" s="39"/>
    </row>
    <row r="119" spans="1:26" x14ac:dyDescent="0.25">
      <c r="C119" s="20" t="s">
        <v>89</v>
      </c>
      <c r="D119" s="33"/>
      <c r="G119" s="33"/>
      <c r="K119" s="39">
        <f>SUM(I117:I118)</f>
        <v>0</v>
      </c>
    </row>
    <row r="120" spans="1:26" x14ac:dyDescent="0.25">
      <c r="D120" s="33"/>
      <c r="G120" s="33"/>
      <c r="K120" s="39"/>
    </row>
    <row r="121" spans="1:26" x14ac:dyDescent="0.25">
      <c r="C121" s="20" t="s">
        <v>90</v>
      </c>
      <c r="D121" s="33"/>
      <c r="G121" s="33">
        <v>1.5</v>
      </c>
      <c r="H121" t="s">
        <v>91</v>
      </c>
      <c r="I121">
        <f>ROUND(G121/100*K112,5)</f>
        <v>0</v>
      </c>
      <c r="K121" s="39"/>
    </row>
    <row r="122" spans="1:26" x14ac:dyDescent="0.25">
      <c r="C122" s="20" t="s">
        <v>92</v>
      </c>
      <c r="D122" s="33"/>
      <c r="G122" s="33"/>
      <c r="K122" s="40">
        <f>SUM(I110:I121)</f>
        <v>0</v>
      </c>
    </row>
    <row r="123" spans="1:26" x14ac:dyDescent="0.25">
      <c r="C123" s="20" t="s">
        <v>93</v>
      </c>
      <c r="D123" s="33"/>
      <c r="G123" s="33"/>
      <c r="K123" s="40">
        <f>SUM(K122:K122)</f>
        <v>0</v>
      </c>
    </row>
    <row r="124" spans="1:26" x14ac:dyDescent="0.25">
      <c r="K124" s="38"/>
    </row>
    <row r="125" spans="1:26" ht="45" customHeight="1" x14ac:dyDescent="0.25">
      <c r="A125" s="16" t="s">
        <v>43</v>
      </c>
      <c r="B125" s="17" t="s">
        <v>14</v>
      </c>
      <c r="C125" s="61" t="s">
        <v>44</v>
      </c>
      <c r="D125" s="62"/>
      <c r="E125" s="62"/>
      <c r="F125" s="17"/>
      <c r="G125" s="18" t="s">
        <v>72</v>
      </c>
      <c r="H125" s="63">
        <v>1.27</v>
      </c>
      <c r="I125" s="64"/>
      <c r="J125" s="35" t="str">
        <f>+A125</f>
        <v>FRE6GI10</v>
      </c>
      <c r="K125" s="37">
        <f>ROUND(K140,2)</f>
        <v>0</v>
      </c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25">
      <c r="A126" s="14" t="s">
        <v>73</v>
      </c>
      <c r="K126" s="38"/>
    </row>
    <row r="127" spans="1:26" x14ac:dyDescent="0.25">
      <c r="A127" t="s">
        <v>74</v>
      </c>
      <c r="B127" t="s">
        <v>75</v>
      </c>
      <c r="C127" t="s">
        <v>76</v>
      </c>
      <c r="D127" s="31">
        <v>5.0000000000000001E-3</v>
      </c>
      <c r="E127" t="s">
        <v>77</v>
      </c>
      <c r="F127" t="s">
        <v>78</v>
      </c>
      <c r="G127" s="32">
        <f>VLOOKUP(A127,'T-SMP'!$E$10:$F$32,2,0)</f>
        <v>0</v>
      </c>
      <c r="H127" t="s">
        <v>79</v>
      </c>
      <c r="I127" s="19">
        <f>ROUND(D127/H125* G127,5)</f>
        <v>0</v>
      </c>
      <c r="J127" s="36"/>
      <c r="K127" s="39"/>
    </row>
    <row r="128" spans="1:26" x14ac:dyDescent="0.25">
      <c r="A128" t="s">
        <v>98</v>
      </c>
      <c r="B128" t="s">
        <v>75</v>
      </c>
      <c r="C128" t="s">
        <v>99</v>
      </c>
      <c r="D128" s="31">
        <v>0.01</v>
      </c>
      <c r="E128" t="s">
        <v>77</v>
      </c>
      <c r="F128" t="s">
        <v>78</v>
      </c>
      <c r="G128" s="32">
        <f>VLOOKUP(A128,'T-SMP'!$E$10:$F$32,2,0)</f>
        <v>0</v>
      </c>
      <c r="H128" t="s">
        <v>79</v>
      </c>
      <c r="I128" s="19">
        <f>ROUND(D128/H125* G128,5)</f>
        <v>0</v>
      </c>
      <c r="J128" s="36"/>
      <c r="K128" s="39"/>
    </row>
    <row r="129" spans="1:26" x14ac:dyDescent="0.25">
      <c r="C129" s="20" t="s">
        <v>80</v>
      </c>
      <c r="D129" s="33"/>
      <c r="G129" s="33"/>
      <c r="K129" s="39">
        <f>SUM(I127:I128)</f>
        <v>0</v>
      </c>
    </row>
    <row r="130" spans="1:26" x14ac:dyDescent="0.25">
      <c r="A130" s="14" t="s">
        <v>81</v>
      </c>
      <c r="D130" s="33"/>
      <c r="G130" s="33"/>
      <c r="K130" s="39"/>
    </row>
    <row r="131" spans="1:26" x14ac:dyDescent="0.25">
      <c r="A131" t="s">
        <v>82</v>
      </c>
      <c r="B131" t="s">
        <v>75</v>
      </c>
      <c r="C131" t="s">
        <v>83</v>
      </c>
      <c r="D131" s="31">
        <v>0.01</v>
      </c>
      <c r="E131" t="s">
        <v>77</v>
      </c>
      <c r="F131" t="s">
        <v>78</v>
      </c>
      <c r="G131" s="32">
        <f>VLOOKUP(A131,'T-SMP'!$E$10:$F$32,2,0)</f>
        <v>0</v>
      </c>
      <c r="H131" t="s">
        <v>79</v>
      </c>
      <c r="I131" s="19">
        <f>ROUND(D131/H125* G131,5)</f>
        <v>0</v>
      </c>
      <c r="J131" s="36"/>
      <c r="K131" s="39"/>
    </row>
    <row r="132" spans="1:26" x14ac:dyDescent="0.25">
      <c r="A132" t="s">
        <v>116</v>
      </c>
      <c r="B132" t="s">
        <v>75</v>
      </c>
      <c r="C132" t="s">
        <v>117</v>
      </c>
      <c r="D132" s="31">
        <v>0.02</v>
      </c>
      <c r="E132" t="s">
        <v>77</v>
      </c>
      <c r="F132" t="s">
        <v>78</v>
      </c>
      <c r="G132" s="32">
        <f>VLOOKUP(A132,'T-SMP'!$E$10:$F$32,2,0)</f>
        <v>0</v>
      </c>
      <c r="H132" t="s">
        <v>79</v>
      </c>
      <c r="I132" s="19">
        <f>ROUND(D132/H125* G132,5)</f>
        <v>0</v>
      </c>
      <c r="J132" s="36"/>
      <c r="K132" s="39"/>
    </row>
    <row r="133" spans="1:26" x14ac:dyDescent="0.25">
      <c r="C133" s="20" t="s">
        <v>84</v>
      </c>
      <c r="D133" s="33"/>
      <c r="G133" s="33"/>
      <c r="K133" s="39">
        <f>SUM(I131:I132)</f>
        <v>0</v>
      </c>
    </row>
    <row r="134" spans="1:26" x14ac:dyDescent="0.25">
      <c r="A134" s="14" t="s">
        <v>85</v>
      </c>
      <c r="D134" s="33"/>
      <c r="G134" s="33"/>
      <c r="K134" s="39"/>
    </row>
    <row r="135" spans="1:26" ht="90" x14ac:dyDescent="0.25">
      <c r="A135" t="s">
        <v>86</v>
      </c>
      <c r="B135" t="s">
        <v>87</v>
      </c>
      <c r="C135" s="34" t="s">
        <v>88</v>
      </c>
      <c r="D135" s="31">
        <v>0.01</v>
      </c>
      <c r="F135" t="s">
        <v>78</v>
      </c>
      <c r="G135" s="32">
        <f>VLOOKUP(A135,'T-SMP'!$E$10:$F$32,2,0)</f>
        <v>0</v>
      </c>
      <c r="H135" t="s">
        <v>79</v>
      </c>
      <c r="I135" s="19">
        <f>ROUND(D135* G135,5)</f>
        <v>0</v>
      </c>
      <c r="J135" s="36"/>
      <c r="K135" s="39"/>
    </row>
    <row r="136" spans="1:26" x14ac:dyDescent="0.25">
      <c r="C136" s="20" t="s">
        <v>89</v>
      </c>
      <c r="D136" s="33"/>
      <c r="G136" s="33"/>
      <c r="K136" s="39">
        <f>SUM(I135:I135)</f>
        <v>0</v>
      </c>
    </row>
    <row r="137" spans="1:26" x14ac:dyDescent="0.25">
      <c r="D137" s="33"/>
      <c r="G137" s="33"/>
      <c r="K137" s="39"/>
    </row>
    <row r="138" spans="1:26" x14ac:dyDescent="0.25">
      <c r="C138" s="20" t="s">
        <v>90</v>
      </c>
      <c r="D138" s="33"/>
      <c r="G138" s="33">
        <v>1.5</v>
      </c>
      <c r="H138" t="s">
        <v>91</v>
      </c>
      <c r="I138">
        <f>ROUND(G138/100*K129,5)</f>
        <v>0</v>
      </c>
      <c r="K138" s="39"/>
    </row>
    <row r="139" spans="1:26" x14ac:dyDescent="0.25">
      <c r="C139" s="20" t="s">
        <v>92</v>
      </c>
      <c r="D139" s="33"/>
      <c r="G139" s="33"/>
      <c r="K139" s="40">
        <f>SUM(I126:I138)</f>
        <v>0</v>
      </c>
    </row>
    <row r="140" spans="1:26" x14ac:dyDescent="0.25">
      <c r="C140" s="20" t="s">
        <v>93</v>
      </c>
      <c r="D140" s="33"/>
      <c r="G140" s="33"/>
      <c r="K140" s="40">
        <f>SUM(K139:K139)</f>
        <v>0</v>
      </c>
    </row>
    <row r="141" spans="1:26" x14ac:dyDescent="0.25">
      <c r="K141" s="38"/>
    </row>
    <row r="142" spans="1:26" ht="45" customHeight="1" x14ac:dyDescent="0.25">
      <c r="A142" s="16" t="s">
        <v>48</v>
      </c>
      <c r="B142" s="17" t="s">
        <v>46</v>
      </c>
      <c r="C142" s="61" t="s">
        <v>49</v>
      </c>
      <c r="D142" s="62"/>
      <c r="E142" s="62"/>
      <c r="F142" s="17"/>
      <c r="G142" s="18" t="s">
        <v>72</v>
      </c>
      <c r="H142" s="63">
        <v>1</v>
      </c>
      <c r="I142" s="64"/>
      <c r="J142" s="35" t="str">
        <f>+A142</f>
        <v>FRF11230</v>
      </c>
      <c r="K142" s="37">
        <f>ROUND(K152,2)</f>
        <v>0</v>
      </c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x14ac:dyDescent="0.25">
      <c r="A143" s="14" t="s">
        <v>73</v>
      </c>
      <c r="K143" s="38"/>
    </row>
    <row r="144" spans="1:26" x14ac:dyDescent="0.25">
      <c r="A144" t="s">
        <v>74</v>
      </c>
      <c r="B144" t="s">
        <v>75</v>
      </c>
      <c r="C144" t="s">
        <v>76</v>
      </c>
      <c r="D144" s="31">
        <v>0.02</v>
      </c>
      <c r="E144" t="s">
        <v>77</v>
      </c>
      <c r="F144" t="s">
        <v>78</v>
      </c>
      <c r="G144" s="32">
        <f>VLOOKUP(A144,'T-SMP'!$E$10:$F$32,2,0)</f>
        <v>0</v>
      </c>
      <c r="H144" t="s">
        <v>79</v>
      </c>
      <c r="I144" s="19">
        <f>ROUND(D144/H142* G144,5)</f>
        <v>0</v>
      </c>
      <c r="J144" s="36"/>
      <c r="K144" s="39"/>
    </row>
    <row r="145" spans="1:26" x14ac:dyDescent="0.25">
      <c r="C145" s="20" t="s">
        <v>80</v>
      </c>
      <c r="D145" s="33"/>
      <c r="G145" s="33"/>
      <c r="K145" s="39">
        <f>SUM(I144:I144)</f>
        <v>0</v>
      </c>
    </row>
    <row r="146" spans="1:26" x14ac:dyDescent="0.25">
      <c r="A146" s="14" t="s">
        <v>85</v>
      </c>
      <c r="D146" s="33"/>
      <c r="G146" s="33"/>
      <c r="K146" s="39"/>
    </row>
    <row r="147" spans="1:26" x14ac:dyDescent="0.25">
      <c r="A147" t="s">
        <v>103</v>
      </c>
      <c r="B147" t="s">
        <v>104</v>
      </c>
      <c r="C147" t="s">
        <v>105</v>
      </c>
      <c r="D147" s="31">
        <v>0.01</v>
      </c>
      <c r="F147" t="s">
        <v>78</v>
      </c>
      <c r="G147" s="32">
        <f>VLOOKUP(A147,'T-SMP'!$E$10:$F$32,2,0)</f>
        <v>0</v>
      </c>
      <c r="H147" t="s">
        <v>79</v>
      </c>
      <c r="I147" s="19">
        <f>ROUND(D147* G147,5)</f>
        <v>0</v>
      </c>
      <c r="J147" s="36"/>
      <c r="K147" s="39"/>
    </row>
    <row r="148" spans="1:26" x14ac:dyDescent="0.25">
      <c r="C148" s="20" t="s">
        <v>89</v>
      </c>
      <c r="D148" s="33"/>
      <c r="G148" s="33"/>
      <c r="K148" s="39">
        <f>SUM(I147:I147)</f>
        <v>0</v>
      </c>
    </row>
    <row r="149" spans="1:26" x14ac:dyDescent="0.25">
      <c r="D149" s="33"/>
      <c r="G149" s="33"/>
      <c r="K149" s="39"/>
    </row>
    <row r="150" spans="1:26" x14ac:dyDescent="0.25">
      <c r="C150" s="20" t="s">
        <v>90</v>
      </c>
      <c r="D150" s="33"/>
      <c r="G150" s="33">
        <v>1.5</v>
      </c>
      <c r="H150" t="s">
        <v>91</v>
      </c>
      <c r="I150">
        <f>ROUND(G150/100*K145,5)</f>
        <v>0</v>
      </c>
      <c r="K150" s="39"/>
    </row>
    <row r="151" spans="1:26" x14ac:dyDescent="0.25">
      <c r="C151" s="20" t="s">
        <v>92</v>
      </c>
      <c r="D151" s="33"/>
      <c r="G151" s="33"/>
      <c r="K151" s="40">
        <f>SUM(I143:I150)</f>
        <v>0</v>
      </c>
    </row>
    <row r="152" spans="1:26" x14ac:dyDescent="0.25">
      <c r="C152" s="20" t="s">
        <v>93</v>
      </c>
      <c r="D152" s="33"/>
      <c r="G152" s="33"/>
      <c r="K152" s="40">
        <f>SUM(K151:K151)</f>
        <v>0</v>
      </c>
    </row>
    <row r="153" spans="1:26" x14ac:dyDescent="0.25">
      <c r="K153" s="38"/>
    </row>
    <row r="154" spans="1:26" ht="45" customHeight="1" x14ac:dyDescent="0.25">
      <c r="A154" s="16" t="s">
        <v>52</v>
      </c>
      <c r="B154" s="17" t="s">
        <v>14</v>
      </c>
      <c r="C154" s="61" t="s">
        <v>53</v>
      </c>
      <c r="D154" s="62"/>
      <c r="E154" s="62"/>
      <c r="F154" s="17"/>
      <c r="G154" s="18" t="s">
        <v>72</v>
      </c>
      <c r="H154" s="63">
        <v>1</v>
      </c>
      <c r="I154" s="64"/>
      <c r="J154" s="35" t="str">
        <f>+A154</f>
        <v>FRL21GI07</v>
      </c>
      <c r="K154" s="37">
        <f>ROUND(K168,2)</f>
        <v>0</v>
      </c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x14ac:dyDescent="0.25">
      <c r="A155" s="14" t="s">
        <v>73</v>
      </c>
      <c r="K155" s="38"/>
    </row>
    <row r="156" spans="1:26" x14ac:dyDescent="0.25">
      <c r="A156" t="s">
        <v>74</v>
      </c>
      <c r="B156" t="s">
        <v>75</v>
      </c>
      <c r="C156" t="s">
        <v>76</v>
      </c>
      <c r="D156" s="31">
        <v>1.4E-2</v>
      </c>
      <c r="E156" t="s">
        <v>77</v>
      </c>
      <c r="F156" t="s">
        <v>78</v>
      </c>
      <c r="G156" s="32">
        <f>VLOOKUP(A156,'T-SMP'!$E$10:$F$32,2,0)</f>
        <v>0</v>
      </c>
      <c r="H156" t="s">
        <v>79</v>
      </c>
      <c r="I156" s="19">
        <f>ROUND(D156/H154* G156,5)</f>
        <v>0</v>
      </c>
      <c r="J156" s="36"/>
      <c r="K156" s="39"/>
    </row>
    <row r="157" spans="1:26" x14ac:dyDescent="0.25">
      <c r="C157" s="20" t="s">
        <v>80</v>
      </c>
      <c r="D157" s="33"/>
      <c r="G157" s="33"/>
      <c r="K157" s="39">
        <f>SUM(I156:I156)</f>
        <v>0</v>
      </c>
    </row>
    <row r="158" spans="1:26" x14ac:dyDescent="0.25">
      <c r="A158" s="14" t="s">
        <v>81</v>
      </c>
      <c r="D158" s="33"/>
      <c r="G158" s="33"/>
      <c r="K158" s="39"/>
    </row>
    <row r="159" spans="1:26" ht="30" x14ac:dyDescent="0.25">
      <c r="A159" t="s">
        <v>118</v>
      </c>
      <c r="B159" t="s">
        <v>75</v>
      </c>
      <c r="C159" s="34" t="s">
        <v>119</v>
      </c>
      <c r="D159" s="31">
        <v>1.4E-2</v>
      </c>
      <c r="E159" t="s">
        <v>77</v>
      </c>
      <c r="F159" t="s">
        <v>78</v>
      </c>
      <c r="G159" s="32">
        <f>VLOOKUP(A159,'T-SMP'!$E$10:$F$32,2,0)</f>
        <v>0</v>
      </c>
      <c r="H159" t="s">
        <v>79</v>
      </c>
      <c r="I159" s="19">
        <f>ROUND(D159/H154* G159,5)</f>
        <v>0</v>
      </c>
      <c r="J159" s="36"/>
      <c r="K159" s="39"/>
    </row>
    <row r="160" spans="1:26" x14ac:dyDescent="0.25">
      <c r="C160" s="20" t="s">
        <v>84</v>
      </c>
      <c r="D160" s="33"/>
      <c r="G160" s="33"/>
      <c r="K160" s="39">
        <f>SUM(I159:I159)</f>
        <v>0</v>
      </c>
    </row>
    <row r="161" spans="1:26" x14ac:dyDescent="0.25">
      <c r="A161" s="14" t="s">
        <v>85</v>
      </c>
      <c r="D161" s="33"/>
      <c r="G161" s="33"/>
      <c r="K161" s="39"/>
    </row>
    <row r="162" spans="1:26" x14ac:dyDescent="0.25">
      <c r="A162" t="s">
        <v>120</v>
      </c>
      <c r="B162" t="s">
        <v>101</v>
      </c>
      <c r="C162" t="s">
        <v>121</v>
      </c>
      <c r="D162" s="31">
        <v>2.5000000000000001E-3</v>
      </c>
      <c r="F162" t="s">
        <v>78</v>
      </c>
      <c r="G162" s="32">
        <f>VLOOKUP(A162,'T-SMP'!$E$10:$F$32,2,0)</f>
        <v>0</v>
      </c>
      <c r="H162" t="s">
        <v>79</v>
      </c>
      <c r="I162" s="19">
        <f>ROUND(D162* G162,5)</f>
        <v>0</v>
      </c>
      <c r="J162" s="36"/>
      <c r="K162" s="39"/>
    </row>
    <row r="163" spans="1:26" x14ac:dyDescent="0.25">
      <c r="A163" t="s">
        <v>122</v>
      </c>
      <c r="B163" t="s">
        <v>101</v>
      </c>
      <c r="C163" t="s">
        <v>123</v>
      </c>
      <c r="D163" s="31">
        <v>2.5000000000000001E-3</v>
      </c>
      <c r="F163" t="s">
        <v>78</v>
      </c>
      <c r="G163" s="32">
        <f>VLOOKUP(A163,'T-SMP'!$E$10:$F$32,2,0)</f>
        <v>0</v>
      </c>
      <c r="H163" t="s">
        <v>79</v>
      </c>
      <c r="I163" s="19">
        <f>ROUND(D163* G163,5)</f>
        <v>0</v>
      </c>
      <c r="J163" s="36"/>
      <c r="K163" s="39"/>
    </row>
    <row r="164" spans="1:26" x14ac:dyDescent="0.25">
      <c r="C164" s="20" t="s">
        <v>89</v>
      </c>
      <c r="D164" s="33"/>
      <c r="G164" s="33"/>
      <c r="K164" s="39">
        <f>SUM(I162:I163)</f>
        <v>0</v>
      </c>
    </row>
    <row r="165" spans="1:26" x14ac:dyDescent="0.25">
      <c r="D165" s="33"/>
      <c r="G165" s="33"/>
      <c r="K165" s="39"/>
    </row>
    <row r="166" spans="1:26" x14ac:dyDescent="0.25">
      <c r="C166" s="20" t="s">
        <v>90</v>
      </c>
      <c r="D166" s="33"/>
      <c r="G166" s="33">
        <v>1.5</v>
      </c>
      <c r="H166" t="s">
        <v>91</v>
      </c>
      <c r="I166">
        <f>ROUND(G166/100*K157,5)</f>
        <v>0</v>
      </c>
      <c r="K166" s="39"/>
    </row>
    <row r="167" spans="1:26" x14ac:dyDescent="0.25">
      <c r="C167" s="20" t="s">
        <v>92</v>
      </c>
      <c r="D167" s="33"/>
      <c r="G167" s="33"/>
      <c r="K167" s="40">
        <f>SUM(I155:I166)</f>
        <v>0</v>
      </c>
    </row>
    <row r="168" spans="1:26" x14ac:dyDescent="0.25">
      <c r="C168" s="20" t="s">
        <v>93</v>
      </c>
      <c r="D168" s="33"/>
      <c r="G168" s="33"/>
      <c r="K168" s="40">
        <f>SUM(K167:K167)</f>
        <v>0</v>
      </c>
    </row>
    <row r="169" spans="1:26" x14ac:dyDescent="0.25">
      <c r="K169" s="38"/>
    </row>
    <row r="170" spans="1:26" ht="45" customHeight="1" x14ac:dyDescent="0.25">
      <c r="A170" s="16" t="s">
        <v>54</v>
      </c>
      <c r="B170" s="17" t="s">
        <v>46</v>
      </c>
      <c r="C170" s="61" t="s">
        <v>55</v>
      </c>
      <c r="D170" s="62"/>
      <c r="E170" s="62"/>
      <c r="F170" s="17"/>
      <c r="G170" s="18" t="s">
        <v>72</v>
      </c>
      <c r="H170" s="63">
        <v>1</v>
      </c>
      <c r="I170" s="64"/>
      <c r="J170" s="35" t="str">
        <f>+A170</f>
        <v>FRL21GI08</v>
      </c>
      <c r="K170" s="37">
        <f>ROUND(K184,2)</f>
        <v>0</v>
      </c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x14ac:dyDescent="0.25">
      <c r="A171" s="14" t="s">
        <v>73</v>
      </c>
      <c r="K171" s="38"/>
    </row>
    <row r="172" spans="1:26" x14ac:dyDescent="0.25">
      <c r="A172" t="s">
        <v>74</v>
      </c>
      <c r="B172" t="s">
        <v>75</v>
      </c>
      <c r="C172" t="s">
        <v>76</v>
      </c>
      <c r="D172" s="31">
        <v>7.0000000000000007E-2</v>
      </c>
      <c r="E172" t="s">
        <v>77</v>
      </c>
      <c r="F172" t="s">
        <v>78</v>
      </c>
      <c r="G172" s="32">
        <f>VLOOKUP(A172,'T-SMP'!$E$10:$F$32,2,0)</f>
        <v>0</v>
      </c>
      <c r="H172" t="s">
        <v>79</v>
      </c>
      <c r="I172" s="19">
        <f>ROUND(D172/H170* G172,5)</f>
        <v>0</v>
      </c>
      <c r="J172" s="36"/>
      <c r="K172" s="39"/>
    </row>
    <row r="173" spans="1:26" x14ac:dyDescent="0.25">
      <c r="A173" t="s">
        <v>98</v>
      </c>
      <c r="B173" t="s">
        <v>75</v>
      </c>
      <c r="C173" t="s">
        <v>99</v>
      </c>
      <c r="D173" s="31">
        <v>7.0000000000000007E-2</v>
      </c>
      <c r="E173" t="s">
        <v>77</v>
      </c>
      <c r="F173" t="s">
        <v>78</v>
      </c>
      <c r="G173" s="32">
        <f>VLOOKUP(A173,'T-SMP'!$E$10:$F$32,2,0)</f>
        <v>0</v>
      </c>
      <c r="H173" t="s">
        <v>79</v>
      </c>
      <c r="I173" s="19">
        <f>ROUND(D173/H170* G173,5)</f>
        <v>0</v>
      </c>
      <c r="J173" s="36"/>
      <c r="K173" s="39"/>
    </row>
    <row r="174" spans="1:26" x14ac:dyDescent="0.25">
      <c r="C174" s="20" t="s">
        <v>80</v>
      </c>
      <c r="D174" s="33"/>
      <c r="G174" s="33"/>
      <c r="K174" s="39">
        <f>SUM(I172:I173)</f>
        <v>0</v>
      </c>
    </row>
    <row r="175" spans="1:26" x14ac:dyDescent="0.25">
      <c r="A175" s="14" t="s">
        <v>81</v>
      </c>
      <c r="D175" s="33"/>
      <c r="G175" s="33"/>
      <c r="K175" s="39"/>
    </row>
    <row r="176" spans="1:26" x14ac:dyDescent="0.25">
      <c r="A176" t="s">
        <v>124</v>
      </c>
      <c r="B176" t="s">
        <v>75</v>
      </c>
      <c r="C176" t="s">
        <v>125</v>
      </c>
      <c r="D176" s="31">
        <v>3.5000000000000003E-2</v>
      </c>
      <c r="E176" t="s">
        <v>77</v>
      </c>
      <c r="F176" t="s">
        <v>78</v>
      </c>
      <c r="G176" s="32">
        <f>VLOOKUP(A176,'T-SMP'!$E$10:$F$32,2,0)</f>
        <v>0</v>
      </c>
      <c r="H176" t="s">
        <v>79</v>
      </c>
      <c r="I176" s="19">
        <f>ROUND(D176/H170* G176,5)</f>
        <v>0</v>
      </c>
      <c r="J176" s="36"/>
      <c r="K176" s="39"/>
    </row>
    <row r="177" spans="1:26" x14ac:dyDescent="0.25">
      <c r="C177" s="20" t="s">
        <v>84</v>
      </c>
      <c r="D177" s="33"/>
      <c r="G177" s="33"/>
      <c r="K177" s="39">
        <f>SUM(I176:I176)</f>
        <v>0</v>
      </c>
    </row>
    <row r="178" spans="1:26" x14ac:dyDescent="0.25">
      <c r="A178" s="14" t="s">
        <v>85</v>
      </c>
      <c r="D178" s="33"/>
      <c r="G178" s="33"/>
      <c r="K178" s="39"/>
    </row>
    <row r="179" spans="1:26" x14ac:dyDescent="0.25">
      <c r="A179" t="s">
        <v>120</v>
      </c>
      <c r="B179" t="s">
        <v>101</v>
      </c>
      <c r="C179" t="s">
        <v>121</v>
      </c>
      <c r="D179" s="31">
        <v>2E-3</v>
      </c>
      <c r="F179" t="s">
        <v>78</v>
      </c>
      <c r="G179" s="32">
        <f>VLOOKUP(A179,'T-SMP'!$E$10:$F$32,2,0)</f>
        <v>0</v>
      </c>
      <c r="H179" t="s">
        <v>79</v>
      </c>
      <c r="I179" s="19">
        <f>ROUND(D179* G179,5)</f>
        <v>0</v>
      </c>
      <c r="J179" s="36"/>
      <c r="K179" s="39"/>
    </row>
    <row r="180" spans="1:26" x14ac:dyDescent="0.25">
      <c r="C180" s="20" t="s">
        <v>89</v>
      </c>
      <c r="D180" s="33"/>
      <c r="G180" s="33"/>
      <c r="K180" s="39">
        <f>SUM(I179:I179)</f>
        <v>0</v>
      </c>
    </row>
    <row r="181" spans="1:26" x14ac:dyDescent="0.25">
      <c r="D181" s="33"/>
      <c r="G181" s="33"/>
      <c r="K181" s="39"/>
    </row>
    <row r="182" spans="1:26" x14ac:dyDescent="0.25">
      <c r="C182" s="20" t="s">
        <v>90</v>
      </c>
      <c r="D182" s="33"/>
      <c r="G182" s="33">
        <v>1.5</v>
      </c>
      <c r="H182" t="s">
        <v>91</v>
      </c>
      <c r="I182">
        <f>ROUND(G182/100*K174,5)</f>
        <v>0</v>
      </c>
      <c r="K182" s="39"/>
    </row>
    <row r="183" spans="1:26" x14ac:dyDescent="0.25">
      <c r="C183" s="20" t="s">
        <v>92</v>
      </c>
      <c r="D183" s="33"/>
      <c r="G183" s="33"/>
      <c r="K183" s="40">
        <f>SUM(I171:I182)</f>
        <v>0</v>
      </c>
    </row>
    <row r="184" spans="1:26" x14ac:dyDescent="0.25">
      <c r="C184" s="20" t="s">
        <v>93</v>
      </c>
      <c r="D184" s="33"/>
      <c r="G184" s="33"/>
      <c r="K184" s="40">
        <f>SUM(K183:K183)</f>
        <v>0</v>
      </c>
    </row>
    <row r="185" spans="1:26" x14ac:dyDescent="0.25">
      <c r="K185" s="38"/>
    </row>
    <row r="186" spans="1:26" ht="45" customHeight="1" x14ac:dyDescent="0.25">
      <c r="A186" s="16" t="s">
        <v>25</v>
      </c>
      <c r="B186" s="17" t="s">
        <v>14</v>
      </c>
      <c r="C186" s="61" t="s">
        <v>26</v>
      </c>
      <c r="D186" s="62"/>
      <c r="E186" s="62"/>
      <c r="F186" s="17"/>
      <c r="G186" s="18" t="s">
        <v>72</v>
      </c>
      <c r="H186" s="63">
        <v>2.7469999999999999</v>
      </c>
      <c r="I186" s="64"/>
      <c r="J186" s="35" t="str">
        <f>+A186</f>
        <v>GRH11331</v>
      </c>
      <c r="K186" s="37">
        <f>ROUND(K201,2)</f>
        <v>0</v>
      </c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x14ac:dyDescent="0.25">
      <c r="A187" s="14" t="s">
        <v>73</v>
      </c>
      <c r="K187" s="38"/>
    </row>
    <row r="188" spans="1:26" x14ac:dyDescent="0.25">
      <c r="A188" t="s">
        <v>98</v>
      </c>
      <c r="B188" t="s">
        <v>75</v>
      </c>
      <c r="C188" t="s">
        <v>99</v>
      </c>
      <c r="D188" s="31">
        <v>2E-3</v>
      </c>
      <c r="E188" t="s">
        <v>77</v>
      </c>
      <c r="F188" t="s">
        <v>78</v>
      </c>
      <c r="G188" s="32">
        <f>VLOOKUP(A188,'T-SMP'!$E$10:$F$32,2,0)</f>
        <v>0</v>
      </c>
      <c r="H188" t="s">
        <v>79</v>
      </c>
      <c r="I188" s="19">
        <f>ROUND(D188/H186* G188,5)</f>
        <v>0</v>
      </c>
      <c r="J188" s="36"/>
      <c r="K188" s="39"/>
    </row>
    <row r="189" spans="1:26" x14ac:dyDescent="0.25">
      <c r="C189" s="20" t="s">
        <v>80</v>
      </c>
      <c r="D189" s="33"/>
      <c r="G189" s="33"/>
      <c r="K189" s="39">
        <f>SUM(I188:I188)</f>
        <v>0</v>
      </c>
    </row>
    <row r="190" spans="1:26" x14ac:dyDescent="0.25">
      <c r="A190" s="14" t="s">
        <v>81</v>
      </c>
      <c r="D190" s="33"/>
      <c r="G190" s="33"/>
      <c r="K190" s="39"/>
    </row>
    <row r="191" spans="1:26" ht="30" x14ac:dyDescent="0.25">
      <c r="A191" t="s">
        <v>126</v>
      </c>
      <c r="B191" t="s">
        <v>75</v>
      </c>
      <c r="C191" s="34" t="s">
        <v>127</v>
      </c>
      <c r="D191" s="31">
        <v>2E-3</v>
      </c>
      <c r="E191" t="s">
        <v>77</v>
      </c>
      <c r="F191" t="s">
        <v>78</v>
      </c>
      <c r="G191" s="32">
        <f>VLOOKUP(A191,'T-SMP'!$E$10:$F$32,2,0)</f>
        <v>0</v>
      </c>
      <c r="H191" t="s">
        <v>79</v>
      </c>
      <c r="I191" s="19">
        <f>ROUND(D191/H186* G191,5)</f>
        <v>0</v>
      </c>
      <c r="J191" s="36"/>
      <c r="K191" s="39"/>
    </row>
    <row r="192" spans="1:26" x14ac:dyDescent="0.25">
      <c r="A192" t="s">
        <v>82</v>
      </c>
      <c r="B192" t="s">
        <v>75</v>
      </c>
      <c r="C192" t="s">
        <v>83</v>
      </c>
      <c r="D192" s="31">
        <v>1E-4</v>
      </c>
      <c r="E192" t="s">
        <v>77</v>
      </c>
      <c r="F192" t="s">
        <v>78</v>
      </c>
      <c r="G192" s="32">
        <f>VLOOKUP(A192,'T-SMP'!$E$10:$F$32,2,0)</f>
        <v>0</v>
      </c>
      <c r="H192" t="s">
        <v>79</v>
      </c>
      <c r="I192" s="19">
        <f>ROUND(D192/H186* G192,5)</f>
        <v>0</v>
      </c>
      <c r="J192" s="36"/>
      <c r="K192" s="39"/>
    </row>
    <row r="193" spans="1:26" ht="30" x14ac:dyDescent="0.25">
      <c r="A193" t="s">
        <v>128</v>
      </c>
      <c r="B193" t="s">
        <v>75</v>
      </c>
      <c r="C193" s="34" t="s">
        <v>129</v>
      </c>
      <c r="D193" s="31">
        <v>1E-3</v>
      </c>
      <c r="E193" t="s">
        <v>77</v>
      </c>
      <c r="F193" t="s">
        <v>78</v>
      </c>
      <c r="G193" s="32">
        <f>VLOOKUP(A193,'T-SMP'!$E$10:$F$32,2,0)</f>
        <v>0</v>
      </c>
      <c r="H193" t="s">
        <v>79</v>
      </c>
      <c r="I193" s="19">
        <f>ROUND(D193/H186* G193,5)</f>
        <v>0</v>
      </c>
      <c r="J193" s="36"/>
      <c r="K193" s="39"/>
    </row>
    <row r="194" spans="1:26" x14ac:dyDescent="0.25">
      <c r="C194" s="20" t="s">
        <v>84</v>
      </c>
      <c r="D194" s="33"/>
      <c r="G194" s="33"/>
      <c r="K194" s="39">
        <f>SUM(I191:I193)</f>
        <v>0</v>
      </c>
    </row>
    <row r="195" spans="1:26" x14ac:dyDescent="0.25">
      <c r="A195" s="14" t="s">
        <v>85</v>
      </c>
      <c r="D195" s="33"/>
      <c r="G195" s="33"/>
      <c r="K195" s="39"/>
    </row>
    <row r="196" spans="1:26" x14ac:dyDescent="0.25">
      <c r="A196" t="s">
        <v>86</v>
      </c>
      <c r="B196" t="s">
        <v>87</v>
      </c>
      <c r="C196" t="s">
        <v>88</v>
      </c>
      <c r="D196" s="31">
        <v>1E-4</v>
      </c>
      <c r="F196" t="s">
        <v>78</v>
      </c>
      <c r="G196" s="32">
        <f>VLOOKUP(A196,'T-SMP'!$E$10:$F$32,2,0)</f>
        <v>0</v>
      </c>
      <c r="H196" t="s">
        <v>79</v>
      </c>
      <c r="I196" s="19">
        <f>ROUND(D196* G196,5)</f>
        <v>0</v>
      </c>
      <c r="J196" s="36"/>
      <c r="K196" s="39"/>
    </row>
    <row r="197" spans="1:26" x14ac:dyDescent="0.25">
      <c r="C197" s="20" t="s">
        <v>89</v>
      </c>
      <c r="D197" s="33"/>
      <c r="G197" s="33"/>
      <c r="K197" s="39">
        <f>SUM(I196:I196)</f>
        <v>0</v>
      </c>
    </row>
    <row r="198" spans="1:26" x14ac:dyDescent="0.25">
      <c r="D198" s="33"/>
      <c r="G198" s="33"/>
      <c r="K198" s="39"/>
    </row>
    <row r="199" spans="1:26" x14ac:dyDescent="0.25">
      <c r="C199" s="20" t="s">
        <v>90</v>
      </c>
      <c r="D199" s="33"/>
      <c r="G199" s="33">
        <v>1.5</v>
      </c>
      <c r="H199" t="s">
        <v>91</v>
      </c>
      <c r="I199">
        <f>ROUND(G199/100*K189,5)</f>
        <v>0</v>
      </c>
      <c r="K199" s="39"/>
    </row>
    <row r="200" spans="1:26" x14ac:dyDescent="0.25">
      <c r="C200" s="20" t="s">
        <v>92</v>
      </c>
      <c r="D200" s="33"/>
      <c r="G200" s="33"/>
      <c r="K200" s="40">
        <f>SUM(I187:I199)</f>
        <v>0</v>
      </c>
    </row>
    <row r="201" spans="1:26" x14ac:dyDescent="0.25">
      <c r="C201" s="20" t="s">
        <v>93</v>
      </c>
      <c r="D201" s="33"/>
      <c r="G201" s="33"/>
      <c r="K201" s="40">
        <f>SUM(K200:K200)</f>
        <v>0</v>
      </c>
    </row>
    <row r="202" spans="1:26" x14ac:dyDescent="0.25">
      <c r="K202" s="38"/>
    </row>
    <row r="203" spans="1:26" ht="45" customHeight="1" x14ac:dyDescent="0.25">
      <c r="A203" s="16" t="s">
        <v>13</v>
      </c>
      <c r="B203" s="17" t="s">
        <v>14</v>
      </c>
      <c r="C203" s="61" t="s">
        <v>15</v>
      </c>
      <c r="D203" s="62"/>
      <c r="E203" s="62"/>
      <c r="F203" s="17"/>
      <c r="G203" s="18" t="s">
        <v>72</v>
      </c>
      <c r="H203" s="63">
        <v>1.988</v>
      </c>
      <c r="I203" s="64"/>
      <c r="J203" s="35" t="str">
        <f>+A203</f>
        <v>GRH11631</v>
      </c>
      <c r="K203" s="37">
        <f>ROUND(K218,2)</f>
        <v>0</v>
      </c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x14ac:dyDescent="0.25">
      <c r="A204" s="14" t="s">
        <v>73</v>
      </c>
      <c r="K204" s="38"/>
    </row>
    <row r="205" spans="1:26" x14ac:dyDescent="0.25">
      <c r="A205" t="s">
        <v>98</v>
      </c>
      <c r="B205" t="s">
        <v>75</v>
      </c>
      <c r="C205" t="s">
        <v>99</v>
      </c>
      <c r="D205" s="31">
        <v>2E-3</v>
      </c>
      <c r="E205" t="s">
        <v>77</v>
      </c>
      <c r="F205" t="s">
        <v>78</v>
      </c>
      <c r="G205" s="32">
        <f>VLOOKUP(A205,'T-SMP'!$E$10:$F$32,2,0)</f>
        <v>0</v>
      </c>
      <c r="H205" t="s">
        <v>79</v>
      </c>
      <c r="I205" s="19">
        <f>ROUND(D205/H203* G205,5)</f>
        <v>0</v>
      </c>
      <c r="J205" s="36"/>
      <c r="K205" s="39"/>
    </row>
    <row r="206" spans="1:26" x14ac:dyDescent="0.25">
      <c r="C206" s="20" t="s">
        <v>80</v>
      </c>
      <c r="D206" s="33"/>
      <c r="G206" s="33"/>
      <c r="K206" s="39">
        <f>SUM(I205:I205)</f>
        <v>0</v>
      </c>
    </row>
    <row r="207" spans="1:26" x14ac:dyDescent="0.25">
      <c r="A207" s="14" t="s">
        <v>81</v>
      </c>
      <c r="D207" s="33"/>
      <c r="G207" s="33"/>
      <c r="K207" s="39"/>
    </row>
    <row r="208" spans="1:26" ht="30" x14ac:dyDescent="0.25">
      <c r="A208" t="s">
        <v>130</v>
      </c>
      <c r="B208" t="s">
        <v>75</v>
      </c>
      <c r="C208" s="34" t="s">
        <v>131</v>
      </c>
      <c r="D208" s="31">
        <v>2E-3</v>
      </c>
      <c r="E208" t="s">
        <v>77</v>
      </c>
      <c r="F208" t="s">
        <v>78</v>
      </c>
      <c r="G208" s="32">
        <f>VLOOKUP(A208,'T-SMP'!$E$10:$F$32,2,0)</f>
        <v>0</v>
      </c>
      <c r="H208" t="s">
        <v>79</v>
      </c>
      <c r="I208" s="19">
        <f>ROUND(D208/H203* G208,5)</f>
        <v>0</v>
      </c>
      <c r="J208" s="36"/>
      <c r="K208" s="39"/>
    </row>
    <row r="209" spans="1:26" x14ac:dyDescent="0.25">
      <c r="A209" t="s">
        <v>82</v>
      </c>
      <c r="B209" t="s">
        <v>75</v>
      </c>
      <c r="C209" t="s">
        <v>83</v>
      </c>
      <c r="D209" s="31">
        <v>1E-4</v>
      </c>
      <c r="E209" t="s">
        <v>77</v>
      </c>
      <c r="F209" t="s">
        <v>78</v>
      </c>
      <c r="G209" s="32">
        <f>VLOOKUP(A209,'T-SMP'!$E$10:$F$32,2,0)</f>
        <v>0</v>
      </c>
      <c r="H209" t="s">
        <v>79</v>
      </c>
      <c r="I209" s="19">
        <f>ROUND(D209/H203* G209,5)</f>
        <v>0</v>
      </c>
      <c r="J209" s="36"/>
      <c r="K209" s="39"/>
    </row>
    <row r="210" spans="1:26" ht="30" x14ac:dyDescent="0.25">
      <c r="A210" t="s">
        <v>128</v>
      </c>
      <c r="B210" t="s">
        <v>75</v>
      </c>
      <c r="C210" s="34" t="s">
        <v>129</v>
      </c>
      <c r="D210" s="31">
        <v>1E-3</v>
      </c>
      <c r="E210" t="s">
        <v>77</v>
      </c>
      <c r="F210" t="s">
        <v>78</v>
      </c>
      <c r="G210" s="32">
        <f>VLOOKUP(A210,'T-SMP'!$E$10:$F$32,2,0)</f>
        <v>0</v>
      </c>
      <c r="H210" t="s">
        <v>79</v>
      </c>
      <c r="I210" s="19">
        <f>ROUND(D210/H203* G210,5)</f>
        <v>0</v>
      </c>
      <c r="J210" s="36"/>
      <c r="K210" s="39"/>
    </row>
    <row r="211" spans="1:26" x14ac:dyDescent="0.25">
      <c r="C211" s="20" t="s">
        <v>84</v>
      </c>
      <c r="D211" s="33"/>
      <c r="G211" s="33"/>
      <c r="K211" s="39">
        <f>SUM(I208:I210)</f>
        <v>0</v>
      </c>
    </row>
    <row r="212" spans="1:26" x14ac:dyDescent="0.25">
      <c r="A212" s="14" t="s">
        <v>85</v>
      </c>
      <c r="D212" s="33"/>
      <c r="G212" s="33"/>
      <c r="K212" s="39"/>
    </row>
    <row r="213" spans="1:26" ht="90" x14ac:dyDescent="0.25">
      <c r="A213" t="s">
        <v>86</v>
      </c>
      <c r="B213" t="s">
        <v>87</v>
      </c>
      <c r="C213" s="34" t="s">
        <v>88</v>
      </c>
      <c r="D213" s="31">
        <v>1E-4</v>
      </c>
      <c r="F213" t="s">
        <v>78</v>
      </c>
      <c r="G213" s="32">
        <f>VLOOKUP(A213,'T-SMP'!$E$10:$F$32,2,0)</f>
        <v>0</v>
      </c>
      <c r="H213" t="s">
        <v>79</v>
      </c>
      <c r="I213" s="19">
        <f>ROUND(D213* G213,5)</f>
        <v>0</v>
      </c>
      <c r="J213" s="36"/>
      <c r="K213" s="39"/>
    </row>
    <row r="214" spans="1:26" x14ac:dyDescent="0.25">
      <c r="C214" s="20" t="s">
        <v>89</v>
      </c>
      <c r="D214" s="33"/>
      <c r="G214" s="33"/>
      <c r="K214" s="39">
        <f>SUM(I213:I213)</f>
        <v>0</v>
      </c>
    </row>
    <row r="215" spans="1:26" x14ac:dyDescent="0.25">
      <c r="D215" s="33"/>
      <c r="G215" s="33"/>
      <c r="K215" s="39"/>
    </row>
    <row r="216" spans="1:26" x14ac:dyDescent="0.25">
      <c r="C216" s="20" t="s">
        <v>90</v>
      </c>
      <c r="D216" s="33"/>
      <c r="G216" s="33">
        <v>1.5</v>
      </c>
      <c r="H216" t="s">
        <v>91</v>
      </c>
      <c r="I216">
        <f>ROUND(G216/100*K206,5)</f>
        <v>0</v>
      </c>
      <c r="K216" s="39"/>
    </row>
    <row r="217" spans="1:26" x14ac:dyDescent="0.25">
      <c r="C217" s="20" t="s">
        <v>92</v>
      </c>
      <c r="D217" s="33"/>
      <c r="G217" s="33"/>
      <c r="K217" s="40">
        <f>SUM(I204:I216)</f>
        <v>0</v>
      </c>
    </row>
    <row r="218" spans="1:26" x14ac:dyDescent="0.25">
      <c r="C218" s="20" t="s">
        <v>93</v>
      </c>
      <c r="D218" s="33"/>
      <c r="G218" s="33"/>
      <c r="K218" s="40">
        <f>SUM(K217:K217)</f>
        <v>0</v>
      </c>
    </row>
    <row r="219" spans="1:26" x14ac:dyDescent="0.25">
      <c r="K219" s="38"/>
    </row>
    <row r="220" spans="1:26" ht="45" customHeight="1" x14ac:dyDescent="0.25">
      <c r="A220" s="16" t="s">
        <v>66</v>
      </c>
      <c r="B220" s="17" t="s">
        <v>14</v>
      </c>
      <c r="C220" s="61" t="s">
        <v>67</v>
      </c>
      <c r="D220" s="62"/>
      <c r="E220" s="62"/>
      <c r="F220" s="17"/>
      <c r="G220" s="18" t="s">
        <v>72</v>
      </c>
      <c r="H220" s="63">
        <v>2.1680000000000001</v>
      </c>
      <c r="I220" s="64"/>
      <c r="J220" s="35" t="str">
        <f>+A220</f>
        <v>GRH1GI01</v>
      </c>
      <c r="K220" s="37">
        <f>ROUND(K235,2)</f>
        <v>0</v>
      </c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x14ac:dyDescent="0.25">
      <c r="A221" s="14" t="s">
        <v>73</v>
      </c>
      <c r="K221" s="38"/>
    </row>
    <row r="222" spans="1:26" x14ac:dyDescent="0.25">
      <c r="A222" t="s">
        <v>74</v>
      </c>
      <c r="B222" t="s">
        <v>75</v>
      </c>
      <c r="C222" t="s">
        <v>76</v>
      </c>
      <c r="D222" s="31">
        <v>3.0000000000000001E-3</v>
      </c>
      <c r="E222" t="s">
        <v>77</v>
      </c>
      <c r="F222" t="s">
        <v>78</v>
      </c>
      <c r="G222" s="32">
        <f>VLOOKUP(A222,'T-SMP'!$E$10:$F$32,2,0)</f>
        <v>0</v>
      </c>
      <c r="H222" t="s">
        <v>79</v>
      </c>
      <c r="I222" s="19">
        <f>ROUND(D222/H220* G222,5)</f>
        <v>0</v>
      </c>
      <c r="J222" s="36"/>
      <c r="K222" s="39"/>
    </row>
    <row r="223" spans="1:26" x14ac:dyDescent="0.25">
      <c r="A223" t="s">
        <v>98</v>
      </c>
      <c r="B223" t="s">
        <v>75</v>
      </c>
      <c r="C223" t="s">
        <v>99</v>
      </c>
      <c r="D223" s="31">
        <v>3.0000000000000001E-3</v>
      </c>
      <c r="E223" t="s">
        <v>77</v>
      </c>
      <c r="F223" t="s">
        <v>78</v>
      </c>
      <c r="G223" s="32">
        <f>VLOOKUP(A223,'T-SMP'!$E$10:$F$32,2,0)</f>
        <v>0</v>
      </c>
      <c r="H223" t="s">
        <v>79</v>
      </c>
      <c r="I223" s="19">
        <f>ROUND(D223/H220* G223,5)</f>
        <v>0</v>
      </c>
      <c r="J223" s="36"/>
      <c r="K223" s="39"/>
    </row>
    <row r="224" spans="1:26" x14ac:dyDescent="0.25">
      <c r="C224" s="20" t="s">
        <v>80</v>
      </c>
      <c r="D224" s="33"/>
      <c r="G224" s="33"/>
      <c r="K224" s="39">
        <f>SUM(I222:I223)</f>
        <v>0</v>
      </c>
    </row>
    <row r="225" spans="1:26" x14ac:dyDescent="0.25">
      <c r="A225" s="14" t="s">
        <v>81</v>
      </c>
      <c r="D225" s="33"/>
      <c r="G225" s="33"/>
      <c r="K225" s="39"/>
    </row>
    <row r="226" spans="1:26" x14ac:dyDescent="0.25">
      <c r="A226" t="s">
        <v>82</v>
      </c>
      <c r="B226" t="s">
        <v>75</v>
      </c>
      <c r="C226" t="s">
        <v>83</v>
      </c>
      <c r="D226" s="31">
        <v>1E-3</v>
      </c>
      <c r="E226" t="s">
        <v>77</v>
      </c>
      <c r="F226" t="s">
        <v>78</v>
      </c>
      <c r="G226" s="32">
        <f>VLOOKUP(A226,'T-SMP'!$E$10:$F$32,2,0)</f>
        <v>0</v>
      </c>
      <c r="H226" t="s">
        <v>79</v>
      </c>
      <c r="I226" s="19">
        <f>ROUND(D226/H220* G226,5)</f>
        <v>0</v>
      </c>
      <c r="J226" s="36"/>
      <c r="K226" s="39"/>
    </row>
    <row r="227" spans="1:26" ht="30" x14ac:dyDescent="0.25">
      <c r="A227" t="s">
        <v>128</v>
      </c>
      <c r="B227" t="s">
        <v>75</v>
      </c>
      <c r="C227" s="34" t="s">
        <v>129</v>
      </c>
      <c r="D227" s="31">
        <v>5.0000000000000001E-3</v>
      </c>
      <c r="E227" t="s">
        <v>77</v>
      </c>
      <c r="F227" t="s">
        <v>78</v>
      </c>
      <c r="G227" s="32">
        <f>VLOOKUP(A227,'T-SMP'!$E$10:$F$32,2,0)</f>
        <v>0</v>
      </c>
      <c r="H227" t="s">
        <v>79</v>
      </c>
      <c r="I227" s="19">
        <f>ROUND(D227/H220* G227,5)</f>
        <v>0</v>
      </c>
      <c r="J227" s="36"/>
      <c r="K227" s="39"/>
    </row>
    <row r="228" spans="1:26" x14ac:dyDescent="0.25">
      <c r="C228" s="20" t="s">
        <v>84</v>
      </c>
      <c r="D228" s="33"/>
      <c r="G228" s="33"/>
      <c r="K228" s="39">
        <f>SUM(I226:I227)</f>
        <v>0</v>
      </c>
    </row>
    <row r="229" spans="1:26" x14ac:dyDescent="0.25">
      <c r="A229" s="14" t="s">
        <v>85</v>
      </c>
      <c r="D229" s="33"/>
      <c r="G229" s="33"/>
      <c r="K229" s="39"/>
    </row>
    <row r="230" spans="1:26" ht="90" x14ac:dyDescent="0.25">
      <c r="A230" t="s">
        <v>86</v>
      </c>
      <c r="B230" t="s">
        <v>87</v>
      </c>
      <c r="C230" s="34" t="s">
        <v>88</v>
      </c>
      <c r="D230" s="31">
        <v>1E-4</v>
      </c>
      <c r="F230" t="s">
        <v>78</v>
      </c>
      <c r="G230" s="32">
        <f>VLOOKUP(A230,'T-SMP'!$E$10:$F$32,2,0)</f>
        <v>0</v>
      </c>
      <c r="H230" t="s">
        <v>79</v>
      </c>
      <c r="I230" s="19">
        <f>ROUND(D230* G230,5)</f>
        <v>0</v>
      </c>
      <c r="J230" s="36"/>
      <c r="K230" s="39"/>
    </row>
    <row r="231" spans="1:26" x14ac:dyDescent="0.25">
      <c r="C231" s="20" t="s">
        <v>89</v>
      </c>
      <c r="D231" s="33"/>
      <c r="G231" s="33"/>
      <c r="K231" s="39">
        <f>SUM(I230:I230)</f>
        <v>0</v>
      </c>
    </row>
    <row r="232" spans="1:26" x14ac:dyDescent="0.25">
      <c r="D232" s="33"/>
      <c r="G232" s="33"/>
      <c r="K232" s="39"/>
    </row>
    <row r="233" spans="1:26" x14ac:dyDescent="0.25">
      <c r="C233" s="20" t="s">
        <v>90</v>
      </c>
      <c r="D233" s="33"/>
      <c r="G233" s="33">
        <v>1.5</v>
      </c>
      <c r="H233" t="s">
        <v>91</v>
      </c>
      <c r="I233">
        <f>ROUND(G233/100*K224,5)</f>
        <v>0</v>
      </c>
      <c r="K233" s="39"/>
    </row>
    <row r="234" spans="1:26" x14ac:dyDescent="0.25">
      <c r="C234" s="20" t="s">
        <v>92</v>
      </c>
      <c r="D234" s="33"/>
      <c r="G234" s="33"/>
      <c r="K234" s="40">
        <f>SUM(I221:I233)</f>
        <v>0</v>
      </c>
    </row>
    <row r="235" spans="1:26" x14ac:dyDescent="0.25">
      <c r="C235" s="20" t="s">
        <v>93</v>
      </c>
      <c r="D235" s="33"/>
      <c r="G235" s="33"/>
      <c r="K235" s="40">
        <f>SUM(K234:K234)</f>
        <v>0</v>
      </c>
    </row>
    <row r="236" spans="1:26" x14ac:dyDescent="0.25">
      <c r="K236" s="38"/>
    </row>
    <row r="237" spans="1:26" ht="45" customHeight="1" x14ac:dyDescent="0.25">
      <c r="A237" s="16" t="s">
        <v>50</v>
      </c>
      <c r="B237" s="17" t="s">
        <v>14</v>
      </c>
      <c r="C237" s="61" t="s">
        <v>51</v>
      </c>
      <c r="D237" s="62"/>
      <c r="E237" s="62"/>
      <c r="F237" s="17"/>
      <c r="G237" s="18" t="s">
        <v>72</v>
      </c>
      <c r="H237" s="63">
        <v>1</v>
      </c>
      <c r="I237" s="64"/>
      <c r="J237" s="35" t="str">
        <f>+A237</f>
        <v>PR3SE254</v>
      </c>
      <c r="K237" s="37">
        <f>ROUND(K246,2)</f>
        <v>0</v>
      </c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x14ac:dyDescent="0.25">
      <c r="A238" s="14" t="s">
        <v>73</v>
      </c>
      <c r="K238" s="38"/>
    </row>
    <row r="239" spans="1:26" x14ac:dyDescent="0.25">
      <c r="A239" t="s">
        <v>74</v>
      </c>
      <c r="B239" t="s">
        <v>75</v>
      </c>
      <c r="C239" t="s">
        <v>76</v>
      </c>
      <c r="D239" s="31">
        <v>4.4999999999999998E-2</v>
      </c>
      <c r="E239" t="s">
        <v>77</v>
      </c>
      <c r="F239" t="s">
        <v>78</v>
      </c>
      <c r="G239" s="32">
        <f>VLOOKUP(A239,'T-SMP'!$E$10:$F$32,2,0)</f>
        <v>0</v>
      </c>
      <c r="H239" t="s">
        <v>79</v>
      </c>
      <c r="I239" s="19">
        <f>ROUND(D239/H237* G239,5)</f>
        <v>0</v>
      </c>
      <c r="J239" s="36"/>
      <c r="K239" s="39"/>
    </row>
    <row r="240" spans="1:26" x14ac:dyDescent="0.25">
      <c r="C240" s="20" t="s">
        <v>80</v>
      </c>
      <c r="D240" s="33"/>
      <c r="G240" s="33"/>
      <c r="K240" s="39">
        <f>SUM(I239:I239)</f>
        <v>0</v>
      </c>
    </row>
    <row r="241" spans="1:11" x14ac:dyDescent="0.25">
      <c r="A241" s="14" t="s">
        <v>85</v>
      </c>
      <c r="D241" s="33"/>
      <c r="G241" s="33"/>
      <c r="K241" s="39"/>
    </row>
    <row r="242" spans="1:11" ht="30" x14ac:dyDescent="0.25">
      <c r="A242" t="s">
        <v>132</v>
      </c>
      <c r="B242" t="s">
        <v>104</v>
      </c>
      <c r="C242" s="34" t="s">
        <v>133</v>
      </c>
      <c r="D242" s="31">
        <v>0.1</v>
      </c>
      <c r="F242" t="s">
        <v>78</v>
      </c>
      <c r="G242" s="32">
        <f>VLOOKUP(A242,'T-SMP'!$E$10:$F$32,2,0)</f>
        <v>0</v>
      </c>
      <c r="H242" t="s">
        <v>79</v>
      </c>
      <c r="I242" s="19">
        <f>ROUND(D242* G242,5)</f>
        <v>0</v>
      </c>
      <c r="J242" s="36"/>
      <c r="K242" s="39"/>
    </row>
    <row r="243" spans="1:11" x14ac:dyDescent="0.25">
      <c r="D243" s="33"/>
      <c r="G243" s="33"/>
      <c r="K243" s="39"/>
    </row>
    <row r="244" spans="1:11" x14ac:dyDescent="0.25">
      <c r="C244" s="20" t="s">
        <v>90</v>
      </c>
      <c r="D244" s="33"/>
      <c r="G244" s="33">
        <v>1.5</v>
      </c>
      <c r="H244" t="s">
        <v>91</v>
      </c>
      <c r="I244">
        <f>ROUND(G244/100*K240,5)</f>
        <v>0</v>
      </c>
      <c r="K244" s="39"/>
    </row>
    <row r="245" spans="1:11" x14ac:dyDescent="0.25">
      <c r="C245" s="20" t="s">
        <v>92</v>
      </c>
      <c r="D245" s="33"/>
      <c r="G245" s="33"/>
      <c r="K245" s="40">
        <f>SUM(I238:I244)</f>
        <v>0</v>
      </c>
    </row>
    <row r="246" spans="1:11" x14ac:dyDescent="0.25">
      <c r="C246" s="20" t="s">
        <v>93</v>
      </c>
      <c r="D246" s="33"/>
      <c r="G246" s="33"/>
      <c r="K246" s="40">
        <f>SUM(K245:K245)</f>
        <v>0</v>
      </c>
    </row>
    <row r="248" spans="1:11" x14ac:dyDescent="0.25">
      <c r="A248" s="16" t="s">
        <v>174</v>
      </c>
      <c r="B248" s="17" t="s">
        <v>175</v>
      </c>
      <c r="C248" s="61" t="s">
        <v>176</v>
      </c>
      <c r="D248" s="62"/>
      <c r="E248" s="62"/>
      <c r="F248" s="17"/>
      <c r="G248" s="18" t="s">
        <v>72</v>
      </c>
      <c r="H248" s="63">
        <v>10.76</v>
      </c>
      <c r="I248" s="64"/>
      <c r="J248" s="16" t="s">
        <v>174</v>
      </c>
      <c r="K248" s="37">
        <f>ROUND(K258,2)</f>
        <v>0</v>
      </c>
    </row>
    <row r="249" spans="1:11" x14ac:dyDescent="0.25">
      <c r="A249" s="14" t="s">
        <v>73</v>
      </c>
      <c r="J249"/>
      <c r="K249" s="38"/>
    </row>
    <row r="250" spans="1:11" x14ac:dyDescent="0.25">
      <c r="A250" t="s">
        <v>74</v>
      </c>
      <c r="B250" t="s">
        <v>75</v>
      </c>
      <c r="C250" t="s">
        <v>76</v>
      </c>
      <c r="D250" s="31">
        <v>0.28999999999999998</v>
      </c>
      <c r="E250" t="s">
        <v>77</v>
      </c>
      <c r="F250" t="s">
        <v>78</v>
      </c>
      <c r="G250" s="32">
        <f>VLOOKUP(A250,'T-SMP'!$E$10:$F$32,2,0)</f>
        <v>0</v>
      </c>
      <c r="H250" t="s">
        <v>79</v>
      </c>
      <c r="I250" s="19">
        <f>ROUND(D250/H248* G250,5)</f>
        <v>0</v>
      </c>
      <c r="J250" s="19"/>
      <c r="K250" s="39"/>
    </row>
    <row r="251" spans="1:11" x14ac:dyDescent="0.25">
      <c r="C251" s="20" t="s">
        <v>80</v>
      </c>
      <c r="D251" s="33"/>
      <c r="G251" s="33"/>
      <c r="J251"/>
      <c r="K251" s="39">
        <f>SUM(I250:I250)</f>
        <v>0</v>
      </c>
    </row>
    <row r="252" spans="1:11" x14ac:dyDescent="0.25">
      <c r="A252" s="14" t="s">
        <v>85</v>
      </c>
      <c r="D252" s="33"/>
      <c r="G252" s="33"/>
      <c r="J252"/>
      <c r="K252" s="39"/>
    </row>
    <row r="253" spans="1:11" x14ac:dyDescent="0.25">
      <c r="A253" t="s">
        <v>86</v>
      </c>
      <c r="B253" t="s">
        <v>87</v>
      </c>
      <c r="C253" t="s">
        <v>88</v>
      </c>
      <c r="D253" s="31">
        <v>5.0000000000000001E-4</v>
      </c>
      <c r="F253" t="s">
        <v>78</v>
      </c>
      <c r="G253" s="32">
        <f>VLOOKUP(A253,'T-SMP'!$E$10:$F$32,2,0)</f>
        <v>0</v>
      </c>
      <c r="H253" t="s">
        <v>79</v>
      </c>
      <c r="I253" s="19">
        <f>ROUND(D253* G253,5)</f>
        <v>0</v>
      </c>
      <c r="J253" s="19"/>
      <c r="K253" s="39"/>
    </row>
    <row r="254" spans="1:11" x14ac:dyDescent="0.25">
      <c r="C254" s="20" t="s">
        <v>89</v>
      </c>
      <c r="D254" s="33"/>
      <c r="G254" s="33"/>
      <c r="J254"/>
      <c r="K254" s="39">
        <f>SUM(I253:I253)</f>
        <v>0</v>
      </c>
    </row>
    <row r="255" spans="1:11" x14ac:dyDescent="0.25">
      <c r="D255" s="33"/>
      <c r="G255" s="33"/>
      <c r="J255"/>
      <c r="K255" s="39"/>
    </row>
    <row r="256" spans="1:11" x14ac:dyDescent="0.25">
      <c r="C256" s="20" t="s">
        <v>90</v>
      </c>
      <c r="D256" s="33"/>
      <c r="G256" s="33">
        <v>1.5</v>
      </c>
      <c r="H256" t="s">
        <v>91</v>
      </c>
      <c r="I256">
        <f>ROUND(G256/100*K251,5)</f>
        <v>0</v>
      </c>
      <c r="J256"/>
      <c r="K256" s="39"/>
    </row>
    <row r="257" spans="1:11" x14ac:dyDescent="0.25">
      <c r="C257" s="20" t="s">
        <v>92</v>
      </c>
      <c r="D257" s="33"/>
      <c r="G257" s="33"/>
      <c r="J257"/>
      <c r="K257" s="40">
        <f>SUM(I249:I256)</f>
        <v>0</v>
      </c>
    </row>
    <row r="258" spans="1:11" x14ac:dyDescent="0.25">
      <c r="C258" s="20" t="s">
        <v>93</v>
      </c>
      <c r="D258" s="33"/>
      <c r="G258" s="33"/>
      <c r="J258"/>
      <c r="K258" s="40">
        <f>SUM(K257:K257)</f>
        <v>0</v>
      </c>
    </row>
    <row r="259" spans="1:11" x14ac:dyDescent="0.25">
      <c r="J259"/>
      <c r="K259" s="38"/>
    </row>
    <row r="260" spans="1:11" x14ac:dyDescent="0.25">
      <c r="A260" s="16" t="s">
        <v>177</v>
      </c>
      <c r="B260" s="17" t="s">
        <v>175</v>
      </c>
      <c r="C260" s="61" t="s">
        <v>178</v>
      </c>
      <c r="D260" s="62"/>
      <c r="E260" s="62"/>
      <c r="F260" s="17"/>
      <c r="G260" s="18" t="s">
        <v>72</v>
      </c>
      <c r="H260" s="63">
        <v>1</v>
      </c>
      <c r="I260" s="64"/>
      <c r="J260" s="16" t="s">
        <v>177</v>
      </c>
      <c r="K260" s="37">
        <f>ROUND(K272,2)</f>
        <v>0</v>
      </c>
    </row>
    <row r="261" spans="1:11" x14ac:dyDescent="0.25">
      <c r="A261" s="14" t="s">
        <v>73</v>
      </c>
      <c r="J261"/>
      <c r="K261" s="38"/>
    </row>
    <row r="262" spans="1:11" x14ac:dyDescent="0.25">
      <c r="A262" t="s">
        <v>74</v>
      </c>
      <c r="B262" t="s">
        <v>75</v>
      </c>
      <c r="C262" t="s">
        <v>76</v>
      </c>
      <c r="D262" s="31">
        <v>0.25</v>
      </c>
      <c r="E262" t="s">
        <v>77</v>
      </c>
      <c r="F262" t="s">
        <v>78</v>
      </c>
      <c r="G262" s="32">
        <f>VLOOKUP(A262,'T-SMP'!$E$10:$F$32,2,0)</f>
        <v>0</v>
      </c>
      <c r="H262" t="s">
        <v>79</v>
      </c>
      <c r="I262" s="19">
        <f>ROUND(D262/H260* G262,5)</f>
        <v>0</v>
      </c>
      <c r="J262" s="19"/>
      <c r="K262" s="39"/>
    </row>
    <row r="263" spans="1:11" x14ac:dyDescent="0.25">
      <c r="A263" t="s">
        <v>98</v>
      </c>
      <c r="B263" t="s">
        <v>75</v>
      </c>
      <c r="C263" t="s">
        <v>99</v>
      </c>
      <c r="D263" s="31">
        <v>0.25</v>
      </c>
      <c r="E263" t="s">
        <v>77</v>
      </c>
      <c r="F263" t="s">
        <v>78</v>
      </c>
      <c r="G263" s="32">
        <f>VLOOKUP(A263,'T-SMP'!$E$10:$F$32,2,0)</f>
        <v>0</v>
      </c>
      <c r="H263" t="s">
        <v>79</v>
      </c>
      <c r="I263" s="19">
        <f>ROUND(D263/H260* G263,5)</f>
        <v>0</v>
      </c>
      <c r="J263" s="19"/>
      <c r="K263" s="39"/>
    </row>
    <row r="264" spans="1:11" x14ac:dyDescent="0.25">
      <c r="C264" s="20" t="s">
        <v>80</v>
      </c>
      <c r="D264" s="33"/>
      <c r="G264" s="33"/>
      <c r="J264"/>
      <c r="K264" s="39">
        <f>SUM(I262:I263)</f>
        <v>0</v>
      </c>
    </row>
    <row r="265" spans="1:11" x14ac:dyDescent="0.25">
      <c r="A265" s="14" t="s">
        <v>81</v>
      </c>
      <c r="D265" s="33"/>
      <c r="G265" s="33"/>
      <c r="J265"/>
      <c r="K265" s="39"/>
    </row>
    <row r="266" spans="1:11" x14ac:dyDescent="0.25">
      <c r="A266" t="s">
        <v>170</v>
      </c>
      <c r="B266" t="s">
        <v>75</v>
      </c>
      <c r="C266" t="s">
        <v>171</v>
      </c>
      <c r="D266" s="31">
        <v>0.5</v>
      </c>
      <c r="E266" t="s">
        <v>77</v>
      </c>
      <c r="F266" t="s">
        <v>78</v>
      </c>
      <c r="G266" s="32">
        <f>VLOOKUP(A266,'T-SMP'!$E$10:$F$32,2,0)</f>
        <v>0</v>
      </c>
      <c r="H266" t="s">
        <v>79</v>
      </c>
      <c r="I266" s="19">
        <f>ROUND(D266/H260* G266,5)</f>
        <v>0</v>
      </c>
      <c r="J266" s="19"/>
      <c r="K266" s="39"/>
    </row>
    <row r="267" spans="1:11" x14ac:dyDescent="0.25">
      <c r="A267" t="s">
        <v>82</v>
      </c>
      <c r="B267" t="s">
        <v>75</v>
      </c>
      <c r="C267" t="s">
        <v>83</v>
      </c>
      <c r="D267" s="31">
        <v>1E-3</v>
      </c>
      <c r="E267" t="s">
        <v>77</v>
      </c>
      <c r="F267" t="s">
        <v>78</v>
      </c>
      <c r="G267" s="32">
        <f>VLOOKUP(A267,'T-SMP'!$E$10:$F$32,2,0)</f>
        <v>0</v>
      </c>
      <c r="H267" t="s">
        <v>79</v>
      </c>
      <c r="I267" s="19">
        <f>ROUND(D267/H260* G267,5)</f>
        <v>0</v>
      </c>
      <c r="J267" s="19"/>
      <c r="K267" s="39"/>
    </row>
    <row r="268" spans="1:11" x14ac:dyDescent="0.25">
      <c r="C268" s="20" t="s">
        <v>84</v>
      </c>
      <c r="D268" s="33"/>
      <c r="G268" s="33"/>
      <c r="J268"/>
      <c r="K268" s="39">
        <f>SUM(I266:I267)</f>
        <v>0</v>
      </c>
    </row>
    <row r="269" spans="1:11" x14ac:dyDescent="0.25">
      <c r="A269" s="14" t="s">
        <v>85</v>
      </c>
      <c r="D269" s="33"/>
      <c r="G269" s="33"/>
      <c r="J269"/>
      <c r="K269" s="39"/>
    </row>
    <row r="270" spans="1:11" x14ac:dyDescent="0.25">
      <c r="A270" t="s">
        <v>86</v>
      </c>
      <c r="B270" t="s">
        <v>87</v>
      </c>
      <c r="C270" t="s">
        <v>88</v>
      </c>
      <c r="D270" s="31">
        <v>1E-4</v>
      </c>
      <c r="F270" t="s">
        <v>78</v>
      </c>
      <c r="G270" s="32">
        <f>VLOOKUP(A270,'T-SMP'!$E$10:$F$32,2,0)</f>
        <v>0</v>
      </c>
      <c r="H270" t="s">
        <v>79</v>
      </c>
      <c r="I270" s="19">
        <f>ROUND(D270* G270,5)</f>
        <v>0</v>
      </c>
      <c r="J270" s="19"/>
      <c r="K270" s="39"/>
    </row>
    <row r="271" spans="1:11" x14ac:dyDescent="0.25">
      <c r="C271" s="20" t="s">
        <v>92</v>
      </c>
      <c r="D271" s="33"/>
      <c r="G271" s="33"/>
      <c r="J271"/>
      <c r="K271" s="40">
        <f>SUM(I261:I270)</f>
        <v>0</v>
      </c>
    </row>
    <row r="272" spans="1:11" x14ac:dyDescent="0.25">
      <c r="C272" s="20" t="s">
        <v>93</v>
      </c>
      <c r="D272" s="33"/>
      <c r="G272" s="33"/>
      <c r="J272"/>
      <c r="K272" s="40">
        <f>SUM(K271:K271)</f>
        <v>0</v>
      </c>
    </row>
  </sheetData>
  <sheetProtection algorithmName="SHA-512" hashValue="wp0nd+0Wq5CrJkcL/bSZntUyIr0+pdc7xZtO4lUPb9PVleh6/gcLhPcIAch4GCBokPoY3C6l4u+3SMueCfjXNg==" saltValue="yA9/scy0GNqq0QJPYB7VaQ==" spinCount="100000" sheet="1" objects="1" scenarios="1"/>
  <mergeCells count="41">
    <mergeCell ref="C237:E237"/>
    <mergeCell ref="H237:I237"/>
    <mergeCell ref="C186:E186"/>
    <mergeCell ref="H186:I186"/>
    <mergeCell ref="C203:E203"/>
    <mergeCell ref="H203:I203"/>
    <mergeCell ref="C220:E220"/>
    <mergeCell ref="H220:I220"/>
    <mergeCell ref="C142:E142"/>
    <mergeCell ref="H142:I142"/>
    <mergeCell ref="C154:E154"/>
    <mergeCell ref="H154:I154"/>
    <mergeCell ref="C170:E170"/>
    <mergeCell ref="H170:I170"/>
    <mergeCell ref="C97:E97"/>
    <mergeCell ref="H97:I97"/>
    <mergeCell ref="C109:E109"/>
    <mergeCell ref="H109:I109"/>
    <mergeCell ref="C125:E125"/>
    <mergeCell ref="H125:I125"/>
    <mergeCell ref="H55:I55"/>
    <mergeCell ref="C68:E68"/>
    <mergeCell ref="H68:I68"/>
    <mergeCell ref="C81:E81"/>
    <mergeCell ref="H81:I81"/>
    <mergeCell ref="C248:E248"/>
    <mergeCell ref="H248:I248"/>
    <mergeCell ref="C260:E260"/>
    <mergeCell ref="H260:I260"/>
    <mergeCell ref="A1:K1"/>
    <mergeCell ref="A2:K2"/>
    <mergeCell ref="A3:K3"/>
    <mergeCell ref="A4:K4"/>
    <mergeCell ref="A6:K6"/>
    <mergeCell ref="C10:E10"/>
    <mergeCell ref="H10:I10"/>
    <mergeCell ref="C25:E25"/>
    <mergeCell ref="H25:I25"/>
    <mergeCell ref="C40:E40"/>
    <mergeCell ref="H40:I40"/>
    <mergeCell ref="C55:E55"/>
  </mergeCells>
  <pageMargins left="0.75" right="0.75" top="0.75" bottom="0.5" header="0.5" footer="0.7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pane ySplit="8" topLeftCell="A93" activePane="bottomLeft" state="frozenSplit"/>
      <selection pane="bottomLeft" activeCell="D1" sqref="D1:G1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3.7109375" customWidth="1"/>
  </cols>
  <sheetData>
    <row r="1" spans="1:7" x14ac:dyDescent="0.25">
      <c r="D1" s="65" t="s">
        <v>191</v>
      </c>
      <c r="E1" s="65" t="s">
        <v>0</v>
      </c>
      <c r="F1" s="65" t="s">
        <v>0</v>
      </c>
      <c r="G1" s="65" t="s">
        <v>0</v>
      </c>
    </row>
    <row r="2" spans="1:7" x14ac:dyDescent="0.25">
      <c r="D2" s="65"/>
      <c r="E2" s="65"/>
      <c r="F2" s="65"/>
      <c r="G2" s="65"/>
    </row>
    <row r="3" spans="1:7" ht="18.75" x14ac:dyDescent="0.3">
      <c r="D3" s="66" t="str">
        <f>+'T-SMP'!D3</f>
        <v>Nom empresa</v>
      </c>
      <c r="E3" s="66"/>
      <c r="F3" s="66"/>
      <c r="G3" s="66"/>
    </row>
    <row r="4" spans="1:7" x14ac:dyDescent="0.25">
      <c r="D4" s="65"/>
      <c r="E4" s="65"/>
      <c r="F4" s="65"/>
      <c r="G4" s="65"/>
    </row>
    <row r="6" spans="1:7" ht="18.75" x14ac:dyDescent="0.3">
      <c r="B6" s="5"/>
      <c r="C6" s="5"/>
      <c r="D6" s="6" t="s">
        <v>179</v>
      </c>
      <c r="E6" s="5"/>
      <c r="F6" s="5"/>
      <c r="G6" s="5"/>
    </row>
    <row r="8" spans="1:7" x14ac:dyDescent="0.25">
      <c r="E8" s="7" t="s">
        <v>2</v>
      </c>
      <c r="F8" s="7" t="s">
        <v>3</v>
      </c>
      <c r="G8" s="7" t="s">
        <v>4</v>
      </c>
    </row>
    <row r="10" spans="1:7" x14ac:dyDescent="0.25">
      <c r="B10" s="8" t="s">
        <v>5</v>
      </c>
      <c r="C10" s="9" t="s">
        <v>6</v>
      </c>
      <c r="D10" s="8" t="s">
        <v>7</v>
      </c>
    </row>
    <row r="11" spans="1:7" x14ac:dyDescent="0.25">
      <c r="B11" s="8" t="s">
        <v>8</v>
      </c>
      <c r="C11" s="9" t="s">
        <v>6</v>
      </c>
      <c r="D11" s="8" t="s">
        <v>9</v>
      </c>
    </row>
    <row r="12" spans="1:7" x14ac:dyDescent="0.25">
      <c r="B12" s="8" t="s">
        <v>10</v>
      </c>
      <c r="C12" s="9" t="s">
        <v>11</v>
      </c>
      <c r="D12" s="8" t="s">
        <v>12</v>
      </c>
    </row>
    <row r="14" spans="1:7" x14ac:dyDescent="0.25">
      <c r="A14" s="4">
        <v>1</v>
      </c>
      <c r="B14" s="4" t="s">
        <v>13</v>
      </c>
      <c r="C14" s="10" t="s">
        <v>14</v>
      </c>
      <c r="D14" s="11" t="s">
        <v>15</v>
      </c>
      <c r="E14" s="43">
        <f>VLOOKUP(B14,PREU_FEINA!$J$10:$K$246,2,0)</f>
        <v>0</v>
      </c>
      <c r="F14" s="12">
        <v>287124</v>
      </c>
      <c r="G14" s="44">
        <f>ROUND(ROUND(E14,2)*ROUND(F14,3),2)</f>
        <v>0</v>
      </c>
    </row>
    <row r="15" spans="1:7" x14ac:dyDescent="0.25">
      <c r="A15" s="4">
        <v>2</v>
      </c>
      <c r="B15" s="4" t="s">
        <v>16</v>
      </c>
      <c r="C15" s="10" t="s">
        <v>14</v>
      </c>
      <c r="D15" s="11" t="s">
        <v>17</v>
      </c>
      <c r="E15" s="43">
        <f>VLOOKUP(B15,PREU_FEINA!$J$10:$K$246,2,0)</f>
        <v>0</v>
      </c>
      <c r="F15" s="12">
        <v>897.26300000000003</v>
      </c>
      <c r="G15" s="44">
        <f>ROUND(ROUND(E15,2)*ROUND(F15,3),2)</f>
        <v>0</v>
      </c>
    </row>
    <row r="16" spans="1:7" x14ac:dyDescent="0.25">
      <c r="A16" s="4">
        <v>3</v>
      </c>
      <c r="B16" s="4" t="s">
        <v>18</v>
      </c>
      <c r="C16" s="10" t="s">
        <v>14</v>
      </c>
      <c r="D16" s="11" t="s">
        <v>19</v>
      </c>
      <c r="E16" s="43">
        <f>VLOOKUP(B16,PREU_FEINA!$J$10:$K$246,2,0)</f>
        <v>0</v>
      </c>
      <c r="F16" s="12">
        <v>897.26300000000003</v>
      </c>
      <c r="G16" s="44">
        <f>ROUND(ROUND(E16,2)*ROUND(F16,3),2)</f>
        <v>0</v>
      </c>
    </row>
    <row r="17" spans="1:7" ht="23.25" x14ac:dyDescent="0.25">
      <c r="A17" s="4">
        <v>4</v>
      </c>
      <c r="B17" s="4" t="s">
        <v>20</v>
      </c>
      <c r="C17" s="10" t="s">
        <v>14</v>
      </c>
      <c r="D17" s="13" t="s">
        <v>21</v>
      </c>
      <c r="E17" s="43">
        <f>VLOOKUP(B17,PREU_FEINA!$J$10:$K$246,2,0)</f>
        <v>0</v>
      </c>
      <c r="F17" s="12">
        <v>0</v>
      </c>
      <c r="G17" s="44">
        <f>ROUND(ROUND(E17,2)*ROUND(F17,3),2)</f>
        <v>0</v>
      </c>
    </row>
    <row r="18" spans="1:7" x14ac:dyDescent="0.25">
      <c r="D18" s="8" t="s">
        <v>22</v>
      </c>
      <c r="E18" s="8"/>
      <c r="F18" s="8"/>
      <c r="G18" s="45">
        <f>SUM(G14:G17)</f>
        <v>0</v>
      </c>
    </row>
    <row r="19" spans="1:7" x14ac:dyDescent="0.25">
      <c r="G19" s="38"/>
    </row>
    <row r="20" spans="1:7" x14ac:dyDescent="0.25">
      <c r="B20" s="8" t="s">
        <v>5</v>
      </c>
      <c r="C20" s="9" t="s">
        <v>6</v>
      </c>
      <c r="D20" s="8" t="s">
        <v>7</v>
      </c>
      <c r="G20" s="38"/>
    </row>
    <row r="21" spans="1:7" x14ac:dyDescent="0.25">
      <c r="B21" s="8" t="s">
        <v>8</v>
      </c>
      <c r="C21" s="9" t="s">
        <v>6</v>
      </c>
      <c r="D21" s="8" t="s">
        <v>9</v>
      </c>
      <c r="G21" s="38"/>
    </row>
    <row r="22" spans="1:7" x14ac:dyDescent="0.25">
      <c r="B22" s="8" t="s">
        <v>10</v>
      </c>
      <c r="C22" s="9" t="s">
        <v>23</v>
      </c>
      <c r="D22" s="8" t="s">
        <v>24</v>
      </c>
      <c r="G22" s="38"/>
    </row>
    <row r="23" spans="1:7" x14ac:dyDescent="0.25">
      <c r="G23" s="38"/>
    </row>
    <row r="24" spans="1:7" x14ac:dyDescent="0.25">
      <c r="A24" s="4">
        <v>1</v>
      </c>
      <c r="B24" s="4" t="s">
        <v>25</v>
      </c>
      <c r="C24" s="10" t="s">
        <v>14</v>
      </c>
      <c r="D24" s="11" t="s">
        <v>26</v>
      </c>
      <c r="E24" s="43">
        <f>VLOOKUP(B24,PREU_FEINA!$J$10:$K$246,2,0)</f>
        <v>0</v>
      </c>
      <c r="F24" s="12">
        <v>0</v>
      </c>
      <c r="G24" s="44">
        <f>ROUND(ROUND(E24,2)*ROUND(F24,3),2)</f>
        <v>0</v>
      </c>
    </row>
    <row r="25" spans="1:7" x14ac:dyDescent="0.25">
      <c r="A25" s="4">
        <v>2</v>
      </c>
      <c r="B25" s="4" t="s">
        <v>16</v>
      </c>
      <c r="C25" s="10" t="s">
        <v>14</v>
      </c>
      <c r="D25" s="11" t="s">
        <v>17</v>
      </c>
      <c r="E25" s="43">
        <f>VLOOKUP(B25,PREU_FEINA!$J$10:$K$246,2,0)</f>
        <v>0</v>
      </c>
      <c r="F25" s="12">
        <v>0</v>
      </c>
      <c r="G25" s="44">
        <f>ROUND(ROUND(E25,2)*ROUND(F25,3),2)</f>
        <v>0</v>
      </c>
    </row>
    <row r="26" spans="1:7" x14ac:dyDescent="0.25">
      <c r="A26" s="4">
        <v>3</v>
      </c>
      <c r="B26" s="4" t="s">
        <v>18</v>
      </c>
      <c r="C26" s="10" t="s">
        <v>14</v>
      </c>
      <c r="D26" s="11" t="s">
        <v>19</v>
      </c>
      <c r="E26" s="43">
        <f>VLOOKUP(B26,PREU_FEINA!$J$10:$K$246,2,0)</f>
        <v>0</v>
      </c>
      <c r="F26" s="12">
        <v>0</v>
      </c>
      <c r="G26" s="44">
        <f>ROUND(ROUND(E26,2)*ROUND(F26,3),2)</f>
        <v>0</v>
      </c>
    </row>
    <row r="27" spans="1:7" ht="23.25" x14ac:dyDescent="0.25">
      <c r="A27" s="4">
        <v>4</v>
      </c>
      <c r="B27" s="4" t="s">
        <v>20</v>
      </c>
      <c r="C27" s="10" t="s">
        <v>14</v>
      </c>
      <c r="D27" s="13" t="s">
        <v>21</v>
      </c>
      <c r="E27" s="43">
        <f>VLOOKUP(B27,PREU_FEINA!$J$10:$K$246,2,0)</f>
        <v>0</v>
      </c>
      <c r="F27" s="12">
        <v>0</v>
      </c>
      <c r="G27" s="44">
        <f>ROUND(ROUND(E27,2)*ROUND(F27,3),2)</f>
        <v>0</v>
      </c>
    </row>
    <row r="28" spans="1:7" x14ac:dyDescent="0.25">
      <c r="D28" s="8" t="s">
        <v>22</v>
      </c>
      <c r="E28" s="8"/>
      <c r="F28" s="8"/>
      <c r="G28" s="45">
        <f>SUM(G24:G27)</f>
        <v>0</v>
      </c>
    </row>
    <row r="29" spans="1:7" x14ac:dyDescent="0.25">
      <c r="G29" s="38"/>
    </row>
    <row r="30" spans="1:7" x14ac:dyDescent="0.25">
      <c r="B30" s="8" t="s">
        <v>5</v>
      </c>
      <c r="C30" s="9" t="s">
        <v>6</v>
      </c>
      <c r="D30" s="8" t="s">
        <v>7</v>
      </c>
      <c r="G30" s="38"/>
    </row>
    <row r="31" spans="1:7" x14ac:dyDescent="0.25">
      <c r="B31" s="8" t="s">
        <v>8</v>
      </c>
      <c r="C31" s="9" t="s">
        <v>27</v>
      </c>
      <c r="D31" s="8" t="s">
        <v>28</v>
      </c>
      <c r="G31" s="38"/>
    </row>
    <row r="32" spans="1:7" x14ac:dyDescent="0.25">
      <c r="B32" s="8" t="s">
        <v>10</v>
      </c>
      <c r="C32" s="9" t="s">
        <v>29</v>
      </c>
      <c r="D32" s="8" t="s">
        <v>30</v>
      </c>
      <c r="G32" s="38"/>
    </row>
    <row r="33" spans="1:7" x14ac:dyDescent="0.25">
      <c r="G33" s="38"/>
    </row>
    <row r="34" spans="1:7" x14ac:dyDescent="0.25">
      <c r="A34" s="4">
        <v>1</v>
      </c>
      <c r="B34" s="4" t="s">
        <v>13</v>
      </c>
      <c r="C34" s="10" t="s">
        <v>14</v>
      </c>
      <c r="D34" s="11" t="s">
        <v>15</v>
      </c>
      <c r="E34" s="43">
        <f>VLOOKUP(B34,PREU_FEINA!$J$10:$K$246,2,0)</f>
        <v>0</v>
      </c>
      <c r="F34" s="12">
        <v>270402.21000000002</v>
      </c>
      <c r="G34" s="44">
        <f>ROUND(ROUND(E34,2)*ROUND(F34,3),2)</f>
        <v>0</v>
      </c>
    </row>
    <row r="35" spans="1:7" x14ac:dyDescent="0.25">
      <c r="A35" s="4">
        <v>2</v>
      </c>
      <c r="B35" s="4" t="s">
        <v>18</v>
      </c>
      <c r="C35" s="10" t="s">
        <v>14</v>
      </c>
      <c r="D35" s="11" t="s">
        <v>19</v>
      </c>
      <c r="E35" s="43">
        <f>VLOOKUP(B35,PREU_FEINA!$J$10:$K$246,2,0)</f>
        <v>0</v>
      </c>
      <c r="F35" s="12">
        <v>600.89400000000001</v>
      </c>
      <c r="G35" s="44">
        <f>ROUND(ROUND(E35,2)*ROUND(F35,3),2)</f>
        <v>0</v>
      </c>
    </row>
    <row r="36" spans="1:7" ht="23.25" x14ac:dyDescent="0.25">
      <c r="A36" s="4">
        <v>3</v>
      </c>
      <c r="B36" s="4" t="s">
        <v>20</v>
      </c>
      <c r="C36" s="10" t="s">
        <v>14</v>
      </c>
      <c r="D36" s="13" t="s">
        <v>21</v>
      </c>
      <c r="E36" s="43">
        <f>VLOOKUP(B36,PREU_FEINA!$J$10:$K$246,2,0)</f>
        <v>0</v>
      </c>
      <c r="F36" s="12">
        <v>0</v>
      </c>
      <c r="G36" s="44">
        <f>ROUND(ROUND(E36,2)*ROUND(F36,3),2)</f>
        <v>0</v>
      </c>
    </row>
    <row r="37" spans="1:7" x14ac:dyDescent="0.25">
      <c r="D37" s="8" t="s">
        <v>22</v>
      </c>
      <c r="E37" s="8"/>
      <c r="F37" s="8"/>
      <c r="G37" s="45">
        <f>SUM(G34:G36)</f>
        <v>0</v>
      </c>
    </row>
    <row r="38" spans="1:7" x14ac:dyDescent="0.25">
      <c r="G38" s="38"/>
    </row>
    <row r="39" spans="1:7" x14ac:dyDescent="0.25">
      <c r="B39" s="8" t="s">
        <v>5</v>
      </c>
      <c r="C39" s="9" t="s">
        <v>6</v>
      </c>
      <c r="D39" s="8" t="s">
        <v>7</v>
      </c>
      <c r="G39" s="38"/>
    </row>
    <row r="40" spans="1:7" x14ac:dyDescent="0.25">
      <c r="B40" s="8" t="s">
        <v>8</v>
      </c>
      <c r="C40" s="9" t="s">
        <v>27</v>
      </c>
      <c r="D40" s="8" t="s">
        <v>28</v>
      </c>
      <c r="G40" s="38"/>
    </row>
    <row r="41" spans="1:7" x14ac:dyDescent="0.25">
      <c r="B41" s="8" t="s">
        <v>10</v>
      </c>
      <c r="C41" s="9" t="s">
        <v>31</v>
      </c>
      <c r="D41" s="8" t="s">
        <v>32</v>
      </c>
      <c r="G41" s="38"/>
    </row>
    <row r="42" spans="1:7" x14ac:dyDescent="0.25">
      <c r="G42" s="38"/>
    </row>
    <row r="43" spans="1:7" x14ac:dyDescent="0.25">
      <c r="A43" s="4">
        <v>1</v>
      </c>
      <c r="B43" s="4" t="s">
        <v>25</v>
      </c>
      <c r="C43" s="10" t="s">
        <v>14</v>
      </c>
      <c r="D43" s="11" t="s">
        <v>26</v>
      </c>
      <c r="E43" s="43">
        <f>VLOOKUP(B43,PREU_FEINA!$J$10:$K$246,2,0)</f>
        <v>0</v>
      </c>
      <c r="F43" s="12">
        <v>0</v>
      </c>
      <c r="G43" s="44">
        <f>ROUND(ROUND(E43,2)*ROUND(F43,3),2)</f>
        <v>0</v>
      </c>
    </row>
    <row r="44" spans="1:7" x14ac:dyDescent="0.25">
      <c r="A44" s="4">
        <v>2</v>
      </c>
      <c r="B44" s="4" t="s">
        <v>18</v>
      </c>
      <c r="C44" s="10" t="s">
        <v>14</v>
      </c>
      <c r="D44" s="11" t="s">
        <v>19</v>
      </c>
      <c r="E44" s="43">
        <f>VLOOKUP(B44,PREU_FEINA!$J$10:$K$246,2,0)</f>
        <v>0</v>
      </c>
      <c r="F44" s="12">
        <v>0</v>
      </c>
      <c r="G44" s="44">
        <f>ROUND(ROUND(E44,2)*ROUND(F44,3),2)</f>
        <v>0</v>
      </c>
    </row>
    <row r="45" spans="1:7" ht="23.25" x14ac:dyDescent="0.25">
      <c r="A45" s="4">
        <v>3</v>
      </c>
      <c r="B45" s="4" t="s">
        <v>20</v>
      </c>
      <c r="C45" s="10" t="s">
        <v>14</v>
      </c>
      <c r="D45" s="13" t="s">
        <v>21</v>
      </c>
      <c r="E45" s="43">
        <f>VLOOKUP(B45,PREU_FEINA!$J$10:$K$246,2,0)</f>
        <v>0</v>
      </c>
      <c r="F45" s="12">
        <v>0</v>
      </c>
      <c r="G45" s="44">
        <f>ROUND(ROUND(E45,2)*ROUND(F45,3),2)</f>
        <v>0</v>
      </c>
    </row>
    <row r="46" spans="1:7" x14ac:dyDescent="0.25">
      <c r="D46" s="8" t="s">
        <v>22</v>
      </c>
      <c r="E46" s="8"/>
      <c r="F46" s="8"/>
      <c r="G46" s="45">
        <f>SUM(G43:G45)</f>
        <v>0</v>
      </c>
    </row>
    <row r="47" spans="1:7" x14ac:dyDescent="0.25">
      <c r="G47" s="38"/>
    </row>
    <row r="48" spans="1:7" x14ac:dyDescent="0.25">
      <c r="B48" s="8" t="s">
        <v>5</v>
      </c>
      <c r="C48" s="9" t="s">
        <v>6</v>
      </c>
      <c r="D48" s="8" t="s">
        <v>7</v>
      </c>
      <c r="G48" s="38"/>
    </row>
    <row r="49" spans="1:7" x14ac:dyDescent="0.25">
      <c r="B49" s="8" t="s">
        <v>8</v>
      </c>
      <c r="C49" s="9" t="s">
        <v>33</v>
      </c>
      <c r="D49" s="8" t="s">
        <v>34</v>
      </c>
      <c r="G49" s="38"/>
    </row>
    <row r="50" spans="1:7" x14ac:dyDescent="0.25">
      <c r="G50" s="38"/>
    </row>
    <row r="51" spans="1:7" x14ac:dyDescent="0.25">
      <c r="A51" s="4">
        <v>1</v>
      </c>
      <c r="B51" s="4" t="s">
        <v>25</v>
      </c>
      <c r="C51" s="10" t="s">
        <v>14</v>
      </c>
      <c r="D51" s="11" t="s">
        <v>26</v>
      </c>
      <c r="E51" s="43">
        <f>VLOOKUP(B51,PREU_FEINA!$J$10:$K$246,2,0)</f>
        <v>0</v>
      </c>
      <c r="F51" s="12">
        <v>337717.65</v>
      </c>
      <c r="G51" s="44">
        <f>ROUND(ROUND(E51,2)*ROUND(F51,3),2)</f>
        <v>0</v>
      </c>
    </row>
    <row r="52" spans="1:7" x14ac:dyDescent="0.25">
      <c r="A52" s="4">
        <v>2</v>
      </c>
      <c r="B52" s="4" t="s">
        <v>35</v>
      </c>
      <c r="C52" s="10" t="s">
        <v>14</v>
      </c>
      <c r="D52" s="11" t="s">
        <v>36</v>
      </c>
      <c r="E52" s="43">
        <f>VLOOKUP(B52,PREU_FEINA!$J$10:$K$246,2,0)</f>
        <v>0</v>
      </c>
      <c r="F52" s="12">
        <v>1350.8710000000001</v>
      </c>
      <c r="G52" s="44">
        <f>ROUND(ROUND(E52,2)*ROUND(F52,3),2)</f>
        <v>0</v>
      </c>
    </row>
    <row r="53" spans="1:7" x14ac:dyDescent="0.25">
      <c r="D53" s="8" t="s">
        <v>22</v>
      </c>
      <c r="E53" s="8"/>
      <c r="F53" s="8"/>
      <c r="G53" s="45">
        <f>SUM(G51:G52)</f>
        <v>0</v>
      </c>
    </row>
    <row r="54" spans="1:7" x14ac:dyDescent="0.25">
      <c r="G54" s="38"/>
    </row>
    <row r="55" spans="1:7" x14ac:dyDescent="0.25">
      <c r="B55" s="8" t="s">
        <v>5</v>
      </c>
      <c r="C55" s="9" t="s">
        <v>6</v>
      </c>
      <c r="D55" s="8" t="s">
        <v>7</v>
      </c>
      <c r="G55" s="38"/>
    </row>
    <row r="56" spans="1:7" x14ac:dyDescent="0.25">
      <c r="B56" s="8" t="s">
        <v>8</v>
      </c>
      <c r="C56" s="9" t="s">
        <v>37</v>
      </c>
      <c r="D56" s="8" t="s">
        <v>38</v>
      </c>
      <c r="G56" s="38"/>
    </row>
    <row r="57" spans="1:7" x14ac:dyDescent="0.25">
      <c r="B57" s="8" t="s">
        <v>10</v>
      </c>
      <c r="C57" s="9" t="s">
        <v>39</v>
      </c>
      <c r="D57" s="8" t="s">
        <v>40</v>
      </c>
      <c r="G57" s="38"/>
    </row>
    <row r="58" spans="1:7" x14ac:dyDescent="0.25">
      <c r="G58" s="38"/>
    </row>
    <row r="59" spans="1:7" x14ac:dyDescent="0.25">
      <c r="A59" s="4">
        <v>1</v>
      </c>
      <c r="B59" s="4" t="s">
        <v>41</v>
      </c>
      <c r="C59" s="10" t="s">
        <v>14</v>
      </c>
      <c r="D59" s="11" t="s">
        <v>42</v>
      </c>
      <c r="E59" s="43">
        <f>VLOOKUP(B59,PREU_FEINA!$J$10:$K$246,2,0)</f>
        <v>0</v>
      </c>
      <c r="F59" s="12">
        <v>192.42</v>
      </c>
      <c r="G59" s="44">
        <f t="shared" ref="G59:G66" si="0">ROUND(ROUND(E59,2)*ROUND(F59,3),2)</f>
        <v>0</v>
      </c>
    </row>
    <row r="60" spans="1:7" x14ac:dyDescent="0.25">
      <c r="A60" s="4">
        <v>2</v>
      </c>
      <c r="B60" s="4" t="s">
        <v>43</v>
      </c>
      <c r="C60" s="10" t="s">
        <v>14</v>
      </c>
      <c r="D60" s="11" t="s">
        <v>44</v>
      </c>
      <c r="E60" s="43">
        <f>VLOOKUP(B60,PREU_FEINA!$J$10:$K$246,2,0)</f>
        <v>0</v>
      </c>
      <c r="F60" s="12">
        <v>192.42</v>
      </c>
      <c r="G60" s="44">
        <f t="shared" si="0"/>
        <v>0</v>
      </c>
    </row>
    <row r="61" spans="1:7" x14ac:dyDescent="0.25">
      <c r="A61" s="4">
        <v>3</v>
      </c>
      <c r="B61" s="4" t="s">
        <v>45</v>
      </c>
      <c r="C61" s="10" t="s">
        <v>46</v>
      </c>
      <c r="D61" s="11" t="s">
        <v>47</v>
      </c>
      <c r="E61" s="43">
        <f>VLOOKUP(B61,PREU_FEINA!$J$10:$K$246,2,0)</f>
        <v>0</v>
      </c>
      <c r="F61" s="12">
        <v>6.4139999999999997</v>
      </c>
      <c r="G61" s="44">
        <f t="shared" si="0"/>
        <v>0</v>
      </c>
    </row>
    <row r="62" spans="1:7" x14ac:dyDescent="0.25">
      <c r="A62" s="4">
        <v>4</v>
      </c>
      <c r="B62" s="4" t="s">
        <v>48</v>
      </c>
      <c r="C62" s="10" t="s">
        <v>46</v>
      </c>
      <c r="D62" s="11" t="s">
        <v>49</v>
      </c>
      <c r="E62" s="43">
        <f>VLOOKUP(B62,PREU_FEINA!$J$10:$K$246,2,0)</f>
        <v>0</v>
      </c>
      <c r="F62" s="12">
        <v>19.242000000000001</v>
      </c>
      <c r="G62" s="44">
        <f t="shared" si="0"/>
        <v>0</v>
      </c>
    </row>
    <row r="63" spans="1:7" x14ac:dyDescent="0.25">
      <c r="A63" s="4">
        <v>5</v>
      </c>
      <c r="B63" s="4" t="s">
        <v>16</v>
      </c>
      <c r="C63" s="10" t="s">
        <v>14</v>
      </c>
      <c r="D63" s="11" t="s">
        <v>17</v>
      </c>
      <c r="E63" s="43">
        <f>VLOOKUP(B63,PREU_FEINA!$J$10:$K$246,2,0)</f>
        <v>0</v>
      </c>
      <c r="F63" s="12">
        <v>12.827999999999999</v>
      </c>
      <c r="G63" s="44">
        <f t="shared" si="0"/>
        <v>0</v>
      </c>
    </row>
    <row r="64" spans="1:7" x14ac:dyDescent="0.25">
      <c r="A64" s="4">
        <v>6</v>
      </c>
      <c r="B64" s="4" t="s">
        <v>50</v>
      </c>
      <c r="C64" s="10" t="s">
        <v>14</v>
      </c>
      <c r="D64" s="11" t="s">
        <v>51</v>
      </c>
      <c r="E64" s="43">
        <f>VLOOKUP(B64,PREU_FEINA!$J$10:$K$246,2,0)</f>
        <v>0</v>
      </c>
      <c r="F64" s="12">
        <v>6.4139999999999997</v>
      </c>
      <c r="G64" s="44">
        <f t="shared" si="0"/>
        <v>0</v>
      </c>
    </row>
    <row r="65" spans="1:7" x14ac:dyDescent="0.25">
      <c r="A65" s="4">
        <v>7</v>
      </c>
      <c r="B65" s="4" t="s">
        <v>52</v>
      </c>
      <c r="C65" s="10" t="s">
        <v>14</v>
      </c>
      <c r="D65" s="11" t="s">
        <v>53</v>
      </c>
      <c r="E65" s="43">
        <f>VLOOKUP(B65,PREU_FEINA!$J$10:$K$246,2,0)</f>
        <v>0</v>
      </c>
      <c r="F65" s="12">
        <v>0</v>
      </c>
      <c r="G65" s="44">
        <f t="shared" si="0"/>
        <v>0</v>
      </c>
    </row>
    <row r="66" spans="1:7" x14ac:dyDescent="0.25">
      <c r="A66" s="4">
        <v>8</v>
      </c>
      <c r="B66" s="4" t="s">
        <v>54</v>
      </c>
      <c r="C66" s="10" t="s">
        <v>46</v>
      </c>
      <c r="D66" s="11" t="s">
        <v>55</v>
      </c>
      <c r="E66" s="43">
        <f>VLOOKUP(B66,PREU_FEINA!$J$10:$K$246,2,0)</f>
        <v>0</v>
      </c>
      <c r="F66" s="12">
        <v>0</v>
      </c>
      <c r="G66" s="44">
        <f t="shared" si="0"/>
        <v>0</v>
      </c>
    </row>
    <row r="67" spans="1:7" x14ac:dyDescent="0.25">
      <c r="D67" s="8" t="s">
        <v>22</v>
      </c>
      <c r="E67" s="8"/>
      <c r="F67" s="8"/>
      <c r="G67" s="45">
        <f>SUM(G59:G66)</f>
        <v>0</v>
      </c>
    </row>
    <row r="68" spans="1:7" x14ac:dyDescent="0.25">
      <c r="G68" s="38"/>
    </row>
    <row r="69" spans="1:7" x14ac:dyDescent="0.25">
      <c r="B69" s="8" t="s">
        <v>5</v>
      </c>
      <c r="C69" s="9" t="s">
        <v>6</v>
      </c>
      <c r="D69" s="8" t="s">
        <v>7</v>
      </c>
      <c r="G69" s="38"/>
    </row>
    <row r="70" spans="1:7" x14ac:dyDescent="0.25">
      <c r="B70" s="8" t="s">
        <v>8</v>
      </c>
      <c r="C70" s="9" t="s">
        <v>37</v>
      </c>
      <c r="D70" s="8" t="s">
        <v>38</v>
      </c>
      <c r="G70" s="38"/>
    </row>
    <row r="71" spans="1:7" x14ac:dyDescent="0.25">
      <c r="B71" s="8" t="s">
        <v>10</v>
      </c>
      <c r="C71" s="9" t="s">
        <v>56</v>
      </c>
      <c r="D71" s="8" t="s">
        <v>57</v>
      </c>
      <c r="G71" s="38"/>
    </row>
    <row r="72" spans="1:7" x14ac:dyDescent="0.25">
      <c r="G72" s="38"/>
    </row>
    <row r="73" spans="1:7" x14ac:dyDescent="0.25">
      <c r="A73" s="4">
        <v>1</v>
      </c>
      <c r="B73" s="4" t="s">
        <v>41</v>
      </c>
      <c r="C73" s="10" t="s">
        <v>14</v>
      </c>
      <c r="D73" s="11" t="s">
        <v>42</v>
      </c>
      <c r="E73" s="43">
        <f>VLOOKUP(B73,PREU_FEINA!$J$10:$K$246,2,0)</f>
        <v>0</v>
      </c>
      <c r="F73" s="12">
        <v>12897.74</v>
      </c>
      <c r="G73" s="44">
        <f t="shared" ref="G73:G80" si="1">ROUND(ROUND(E73,2)*ROUND(F73,3),2)</f>
        <v>0</v>
      </c>
    </row>
    <row r="74" spans="1:7" x14ac:dyDescent="0.25">
      <c r="A74" s="4">
        <v>2</v>
      </c>
      <c r="B74" s="4" t="s">
        <v>43</v>
      </c>
      <c r="C74" s="10" t="s">
        <v>14</v>
      </c>
      <c r="D74" s="11" t="s">
        <v>44</v>
      </c>
      <c r="E74" s="43">
        <f>VLOOKUP(B74,PREU_FEINA!$J$10:$K$246,2,0)</f>
        <v>0</v>
      </c>
      <c r="F74" s="12">
        <v>6448.87</v>
      </c>
      <c r="G74" s="44">
        <f t="shared" si="1"/>
        <v>0</v>
      </c>
    </row>
    <row r="75" spans="1:7" x14ac:dyDescent="0.25">
      <c r="A75" s="4">
        <v>3</v>
      </c>
      <c r="B75" s="4" t="s">
        <v>16</v>
      </c>
      <c r="C75" s="10" t="s">
        <v>14</v>
      </c>
      <c r="D75" s="11" t="s">
        <v>17</v>
      </c>
      <c r="E75" s="43">
        <f>VLOOKUP(B75,PREU_FEINA!$J$10:$K$246,2,0)</f>
        <v>0</v>
      </c>
      <c r="F75" s="12">
        <v>322.44400000000002</v>
      </c>
      <c r="G75" s="44">
        <f t="shared" si="1"/>
        <v>0</v>
      </c>
    </row>
    <row r="76" spans="1:7" x14ac:dyDescent="0.25">
      <c r="A76" s="4">
        <v>4</v>
      </c>
      <c r="B76" s="4" t="s">
        <v>45</v>
      </c>
      <c r="C76" s="10" t="s">
        <v>46</v>
      </c>
      <c r="D76" s="11" t="s">
        <v>47</v>
      </c>
      <c r="E76" s="43">
        <f>VLOOKUP(B76,PREU_FEINA!$J$10:$K$246,2,0)</f>
        <v>0</v>
      </c>
      <c r="F76" s="12">
        <v>322.44400000000002</v>
      </c>
      <c r="G76" s="44">
        <f t="shared" si="1"/>
        <v>0</v>
      </c>
    </row>
    <row r="77" spans="1:7" x14ac:dyDescent="0.25">
      <c r="A77" s="4">
        <v>5</v>
      </c>
      <c r="B77" s="4" t="s">
        <v>48</v>
      </c>
      <c r="C77" s="10" t="s">
        <v>46</v>
      </c>
      <c r="D77" s="11" t="s">
        <v>49</v>
      </c>
      <c r="E77" s="43">
        <f>VLOOKUP(B77,PREU_FEINA!$J$10:$K$246,2,0)</f>
        <v>0</v>
      </c>
      <c r="F77" s="12">
        <v>1934.6610000000001</v>
      </c>
      <c r="G77" s="44">
        <f t="shared" si="1"/>
        <v>0</v>
      </c>
    </row>
    <row r="78" spans="1:7" x14ac:dyDescent="0.25">
      <c r="A78" s="4">
        <v>6</v>
      </c>
      <c r="B78" s="4" t="s">
        <v>50</v>
      </c>
      <c r="C78" s="10" t="s">
        <v>14</v>
      </c>
      <c r="D78" s="11" t="s">
        <v>51</v>
      </c>
      <c r="E78" s="43">
        <f>VLOOKUP(B78,PREU_FEINA!$J$10:$K$246,2,0)</f>
        <v>0</v>
      </c>
      <c r="F78" s="12">
        <v>128.977</v>
      </c>
      <c r="G78" s="44">
        <f t="shared" si="1"/>
        <v>0</v>
      </c>
    </row>
    <row r="79" spans="1:7" x14ac:dyDescent="0.25">
      <c r="A79" s="4">
        <v>7</v>
      </c>
      <c r="B79" s="4" t="s">
        <v>52</v>
      </c>
      <c r="C79" s="10" t="s">
        <v>14</v>
      </c>
      <c r="D79" s="11" t="s">
        <v>53</v>
      </c>
      <c r="E79" s="43">
        <f>VLOOKUP(B79,PREU_FEINA!$J$10:$K$246,2,0)</f>
        <v>0</v>
      </c>
      <c r="F79" s="12">
        <v>0</v>
      </c>
      <c r="G79" s="44">
        <f t="shared" si="1"/>
        <v>0</v>
      </c>
    </row>
    <row r="80" spans="1:7" x14ac:dyDescent="0.25">
      <c r="A80" s="4">
        <v>8</v>
      </c>
      <c r="B80" s="4" t="s">
        <v>54</v>
      </c>
      <c r="C80" s="10" t="s">
        <v>46</v>
      </c>
      <c r="D80" s="11" t="s">
        <v>55</v>
      </c>
      <c r="E80" s="43">
        <f>VLOOKUP(B80,PREU_FEINA!$J$10:$K$246,2,0)</f>
        <v>0</v>
      </c>
      <c r="F80" s="12">
        <v>0</v>
      </c>
      <c r="G80" s="44">
        <f t="shared" si="1"/>
        <v>0</v>
      </c>
    </row>
    <row r="81" spans="1:7" x14ac:dyDescent="0.25">
      <c r="D81" s="8" t="s">
        <v>22</v>
      </c>
      <c r="E81" s="8"/>
      <c r="F81" s="8"/>
      <c r="G81" s="45">
        <f>SUM(G73:G80)</f>
        <v>0</v>
      </c>
    </row>
    <row r="82" spans="1:7" x14ac:dyDescent="0.25">
      <c r="G82" s="38"/>
    </row>
    <row r="83" spans="1:7" x14ac:dyDescent="0.25">
      <c r="B83" s="8" t="s">
        <v>5</v>
      </c>
      <c r="C83" s="9" t="s">
        <v>6</v>
      </c>
      <c r="D83" s="8" t="s">
        <v>7</v>
      </c>
      <c r="G83" s="38"/>
    </row>
    <row r="84" spans="1:7" x14ac:dyDescent="0.25">
      <c r="B84" s="8" t="s">
        <v>8</v>
      </c>
      <c r="C84" s="9" t="s">
        <v>58</v>
      </c>
      <c r="D84" s="8" t="s">
        <v>59</v>
      </c>
      <c r="G84" s="38"/>
    </row>
    <row r="85" spans="1:7" x14ac:dyDescent="0.25">
      <c r="G85" s="38"/>
    </row>
    <row r="86" spans="1:7" x14ac:dyDescent="0.25">
      <c r="A86" s="4">
        <v>1</v>
      </c>
      <c r="B86" s="4" t="s">
        <v>60</v>
      </c>
      <c r="C86" s="10" t="s">
        <v>14</v>
      </c>
      <c r="D86" s="11" t="s">
        <v>61</v>
      </c>
      <c r="E86" s="43">
        <f>VLOOKUP(B86,PREU_FEINA!$J$10:$K$246,2,0)</f>
        <v>0</v>
      </c>
      <c r="F86" s="12">
        <v>89142.33</v>
      </c>
      <c r="G86" s="44">
        <f>ROUND(ROUND(E86,2)*ROUND(F86,3),2)</f>
        <v>0</v>
      </c>
    </row>
    <row r="87" spans="1:7" x14ac:dyDescent="0.25">
      <c r="A87" s="4">
        <v>2</v>
      </c>
      <c r="B87" s="4" t="s">
        <v>62</v>
      </c>
      <c r="C87" s="10" t="s">
        <v>14</v>
      </c>
      <c r="D87" s="11" t="s">
        <v>63</v>
      </c>
      <c r="E87" s="43">
        <f>VLOOKUP(B87,PREU_FEINA!$J$10:$K$246,2,0)</f>
        <v>0</v>
      </c>
      <c r="F87" s="12">
        <v>1485.7059999999999</v>
      </c>
      <c r="G87" s="44">
        <f>ROUND(ROUND(E87,2)*ROUND(F87,3),2)</f>
        <v>0</v>
      </c>
    </row>
    <row r="88" spans="1:7" x14ac:dyDescent="0.25">
      <c r="D88" s="8" t="s">
        <v>22</v>
      </c>
      <c r="E88" s="8"/>
      <c r="F88" s="8"/>
      <c r="G88" s="45">
        <f>SUM(G86:G87)</f>
        <v>0</v>
      </c>
    </row>
    <row r="89" spans="1:7" x14ac:dyDescent="0.25">
      <c r="G89" s="38"/>
    </row>
    <row r="90" spans="1:7" x14ac:dyDescent="0.25">
      <c r="B90" s="8" t="s">
        <v>5</v>
      </c>
      <c r="C90" s="9" t="s">
        <v>6</v>
      </c>
      <c r="D90" s="8" t="s">
        <v>7</v>
      </c>
      <c r="G90" s="38"/>
    </row>
    <row r="91" spans="1:7" x14ac:dyDescent="0.25">
      <c r="B91" s="8" t="s">
        <v>8</v>
      </c>
      <c r="C91" s="9" t="s">
        <v>64</v>
      </c>
      <c r="D91" s="8" t="s">
        <v>65</v>
      </c>
      <c r="G91" s="38"/>
    </row>
    <row r="92" spans="1:7" x14ac:dyDescent="0.25">
      <c r="G92" s="38"/>
    </row>
    <row r="93" spans="1:7" x14ac:dyDescent="0.25">
      <c r="A93" s="4">
        <v>1</v>
      </c>
      <c r="B93" s="4" t="s">
        <v>66</v>
      </c>
      <c r="C93" s="10" t="s">
        <v>14</v>
      </c>
      <c r="D93" s="11" t="s">
        <v>67</v>
      </c>
      <c r="E93" s="43">
        <f>VLOOKUP(B93,PREU_FEINA!$J$10:$K$274,2,0)</f>
        <v>0</v>
      </c>
      <c r="F93" s="12">
        <v>28443.3</v>
      </c>
      <c r="G93" s="44">
        <f>ROUND(ROUND(E93,2)*ROUND(F93,3),2)</f>
        <v>0</v>
      </c>
    </row>
    <row r="94" spans="1:7" x14ac:dyDescent="0.25">
      <c r="D94" s="8" t="s">
        <v>22</v>
      </c>
      <c r="E94" s="8"/>
      <c r="F94" s="8"/>
      <c r="G94" s="45">
        <f>SUM(G93:G93)</f>
        <v>0</v>
      </c>
    </row>
    <row r="95" spans="1:7" x14ac:dyDescent="0.25">
      <c r="G95" s="38"/>
    </row>
    <row r="96" spans="1:7" x14ac:dyDescent="0.25">
      <c r="D96" s="14" t="s">
        <v>185</v>
      </c>
      <c r="G96" s="46">
        <f>SUM(G9:G95)/2</f>
        <v>0</v>
      </c>
    </row>
    <row r="99" spans="1:7" ht="18.75" x14ac:dyDescent="0.3">
      <c r="B99" s="5"/>
      <c r="C99" s="5"/>
      <c r="D99" s="6" t="s">
        <v>180</v>
      </c>
      <c r="E99" s="5"/>
      <c r="F99" s="5"/>
      <c r="G99" s="5"/>
    </row>
    <row r="101" spans="1:7" x14ac:dyDescent="0.25">
      <c r="E101" s="49" t="s">
        <v>2</v>
      </c>
      <c r="F101" s="49" t="s">
        <v>3</v>
      </c>
      <c r="G101" s="49" t="s">
        <v>4</v>
      </c>
    </row>
    <row r="103" spans="1:7" x14ac:dyDescent="0.25">
      <c r="B103" s="8" t="s">
        <v>5</v>
      </c>
      <c r="C103" s="9" t="s">
        <v>6</v>
      </c>
      <c r="D103" s="8" t="s">
        <v>181</v>
      </c>
    </row>
    <row r="104" spans="1:7" x14ac:dyDescent="0.25">
      <c r="B104" s="8" t="s">
        <v>8</v>
      </c>
      <c r="C104" s="9" t="s">
        <v>6</v>
      </c>
      <c r="D104" s="8" t="s">
        <v>182</v>
      </c>
    </row>
    <row r="106" spans="1:7" x14ac:dyDescent="0.25">
      <c r="A106" s="11">
        <v>1</v>
      </c>
      <c r="B106" s="11" t="s">
        <v>174</v>
      </c>
      <c r="C106" s="10" t="s">
        <v>175</v>
      </c>
      <c r="D106" s="11" t="s">
        <v>176</v>
      </c>
      <c r="E106" s="43">
        <f>VLOOKUP(B106,PREU_FEINA!$J$10:$K$274,2,0)</f>
        <v>0</v>
      </c>
      <c r="F106" s="12">
        <v>48391.98</v>
      </c>
      <c r="G106" s="44">
        <f>ROUND(ROUND(E106,2)*ROUND(F106,3),2)</f>
        <v>0</v>
      </c>
    </row>
    <row r="107" spans="1:7" x14ac:dyDescent="0.25">
      <c r="D107" s="8" t="s">
        <v>22</v>
      </c>
      <c r="E107" s="8"/>
      <c r="F107" s="8"/>
      <c r="G107" s="45">
        <f>SUM(G106:G106)</f>
        <v>0</v>
      </c>
    </row>
    <row r="108" spans="1:7" x14ac:dyDescent="0.25">
      <c r="G108" s="38"/>
    </row>
    <row r="109" spans="1:7" x14ac:dyDescent="0.25">
      <c r="B109" s="8" t="s">
        <v>5</v>
      </c>
      <c r="C109" s="9" t="s">
        <v>6</v>
      </c>
      <c r="D109" s="8" t="s">
        <v>181</v>
      </c>
      <c r="G109" s="38"/>
    </row>
    <row r="110" spans="1:7" x14ac:dyDescent="0.25">
      <c r="B110" s="8" t="s">
        <v>8</v>
      </c>
      <c r="C110" s="9" t="s">
        <v>27</v>
      </c>
      <c r="D110" s="8" t="s">
        <v>183</v>
      </c>
      <c r="G110" s="38"/>
    </row>
    <row r="111" spans="1:7" x14ac:dyDescent="0.25">
      <c r="G111" s="38"/>
    </row>
    <row r="112" spans="1:7" x14ac:dyDescent="0.25">
      <c r="A112" s="11">
        <v>1</v>
      </c>
      <c r="B112" s="11" t="s">
        <v>177</v>
      </c>
      <c r="C112" s="10" t="s">
        <v>175</v>
      </c>
      <c r="D112" s="11" t="s">
        <v>178</v>
      </c>
      <c r="E112" s="43">
        <f>VLOOKUP(B112,PREU_FEINA!$J$10:$K$274,2,0)</f>
        <v>0</v>
      </c>
      <c r="F112" s="12">
        <v>594.28</v>
      </c>
      <c r="G112" s="44">
        <f>ROUND(ROUND(E112,2)*ROUND(F112,3),2)</f>
        <v>0</v>
      </c>
    </row>
    <row r="113" spans="4:7" x14ac:dyDescent="0.25">
      <c r="D113" s="8" t="s">
        <v>22</v>
      </c>
      <c r="E113" s="8"/>
      <c r="F113" s="8"/>
      <c r="G113" s="45">
        <f>SUM(G112:G112)</f>
        <v>0</v>
      </c>
    </row>
    <row r="114" spans="4:7" x14ac:dyDescent="0.25">
      <c r="G114" s="38"/>
    </row>
    <row r="115" spans="4:7" x14ac:dyDescent="0.25">
      <c r="D115" s="14" t="s">
        <v>184</v>
      </c>
      <c r="G115" s="46">
        <f>SUM(G102:G114)/2</f>
        <v>0</v>
      </c>
    </row>
  </sheetData>
  <sheetProtection algorithmName="SHA-512" hashValue="LQnSfxYhOFqKaPGzvDJNIzJ7kFVaDrJvXvtklfHFg4T3i9nJrWW+crA/2dici6nVsehz5Y+v4ymOlMDJO+KFDA==" saltValue="6hJNIdF+zhtiiew+RH8Z3Q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workbookViewId="0">
      <selection activeCell="B1" sqref="B1:I1"/>
    </sheetView>
  </sheetViews>
  <sheetFormatPr defaultRowHeight="15" x14ac:dyDescent="0.25"/>
  <cols>
    <col min="9" max="9" width="22" customWidth="1"/>
  </cols>
  <sheetData>
    <row r="1" spans="2:9" x14ac:dyDescent="0.25">
      <c r="B1" s="67" t="s">
        <v>191</v>
      </c>
      <c r="C1" s="67"/>
      <c r="D1" s="67"/>
      <c r="E1" s="67"/>
      <c r="F1" s="67"/>
      <c r="G1" s="67"/>
      <c r="H1" s="67"/>
      <c r="I1" s="67"/>
    </row>
    <row r="3" spans="2:9" ht="18.75" x14ac:dyDescent="0.3">
      <c r="B3" s="66" t="str">
        <f>+'T-SMP'!D3</f>
        <v>Nom empresa</v>
      </c>
      <c r="C3" s="66"/>
      <c r="D3" s="66"/>
      <c r="E3" s="66"/>
    </row>
    <row r="5" spans="2:9" x14ac:dyDescent="0.25">
      <c r="B5" s="14" t="s">
        <v>185</v>
      </c>
    </row>
    <row r="7" spans="2:9" x14ac:dyDescent="0.25">
      <c r="H7" s="20" t="s">
        <v>186</v>
      </c>
      <c r="I7" s="50">
        <f>+'T-PRES'!G96</f>
        <v>0</v>
      </c>
    </row>
    <row r="8" spans="2:9" x14ac:dyDescent="0.25">
      <c r="H8" s="20" t="s">
        <v>166</v>
      </c>
      <c r="I8" s="38">
        <f>+I7*0.05</f>
        <v>0</v>
      </c>
    </row>
    <row r="9" spans="2:9" x14ac:dyDescent="0.25">
      <c r="H9" s="20"/>
      <c r="I9" s="38"/>
    </row>
    <row r="10" spans="2:9" x14ac:dyDescent="0.25">
      <c r="H10" s="20" t="s">
        <v>187</v>
      </c>
      <c r="I10" s="38">
        <f>+I8+I7</f>
        <v>0</v>
      </c>
    </row>
    <row r="11" spans="2:9" x14ac:dyDescent="0.25">
      <c r="I11" s="38"/>
    </row>
    <row r="12" spans="2:9" x14ac:dyDescent="0.25">
      <c r="H12" s="20" t="s">
        <v>167</v>
      </c>
      <c r="I12" s="38">
        <f>+I10*0.05</f>
        <v>0</v>
      </c>
    </row>
    <row r="13" spans="2:9" x14ac:dyDescent="0.25">
      <c r="E13" s="51"/>
      <c r="F13" s="51"/>
      <c r="G13" s="51"/>
      <c r="H13" s="52" t="s">
        <v>168</v>
      </c>
      <c r="I13" s="53">
        <f>+I10*0.06</f>
        <v>0</v>
      </c>
    </row>
    <row r="14" spans="2:9" x14ac:dyDescent="0.25">
      <c r="H14" s="20"/>
      <c r="I14" s="38">
        <f>+I13+I12+I10</f>
        <v>0</v>
      </c>
    </row>
    <row r="15" spans="2:9" x14ac:dyDescent="0.25">
      <c r="H15" s="20"/>
      <c r="I15" s="38"/>
    </row>
    <row r="16" spans="2:9" x14ac:dyDescent="0.25">
      <c r="E16" s="51"/>
      <c r="F16" s="51"/>
      <c r="G16" s="51"/>
      <c r="H16" s="52" t="s">
        <v>169</v>
      </c>
      <c r="I16" s="53">
        <f>+I14*0.21</f>
        <v>0</v>
      </c>
    </row>
    <row r="17" spans="2:9" x14ac:dyDescent="0.25">
      <c r="H17" s="54" t="s">
        <v>22</v>
      </c>
      <c r="I17" s="46">
        <f>+I16+I14</f>
        <v>0</v>
      </c>
    </row>
    <row r="20" spans="2:9" x14ac:dyDescent="0.25">
      <c r="B20" s="14" t="s">
        <v>184</v>
      </c>
    </row>
    <row r="22" spans="2:9" x14ac:dyDescent="0.25">
      <c r="H22" s="20" t="s">
        <v>186</v>
      </c>
      <c r="I22" s="50">
        <f>+'T-PRES'!G115</f>
        <v>0</v>
      </c>
    </row>
    <row r="23" spans="2:9" x14ac:dyDescent="0.25">
      <c r="H23" s="20" t="s">
        <v>166</v>
      </c>
      <c r="I23" s="38">
        <f>+I22*0.05</f>
        <v>0</v>
      </c>
    </row>
    <row r="24" spans="2:9" x14ac:dyDescent="0.25">
      <c r="H24" s="20"/>
      <c r="I24" s="38"/>
    </row>
    <row r="25" spans="2:9" x14ac:dyDescent="0.25">
      <c r="H25" s="20" t="s">
        <v>187</v>
      </c>
      <c r="I25" s="38">
        <f>+I23+I22</f>
        <v>0</v>
      </c>
    </row>
    <row r="26" spans="2:9" x14ac:dyDescent="0.25">
      <c r="I26" s="38"/>
    </row>
    <row r="27" spans="2:9" x14ac:dyDescent="0.25">
      <c r="H27" s="20" t="s">
        <v>167</v>
      </c>
      <c r="I27" s="38">
        <f>+I25*0.05</f>
        <v>0</v>
      </c>
    </row>
    <row r="28" spans="2:9" x14ac:dyDescent="0.25">
      <c r="G28" s="51"/>
      <c r="H28" s="52" t="s">
        <v>168</v>
      </c>
      <c r="I28" s="53">
        <f>+I25*0.06</f>
        <v>0</v>
      </c>
    </row>
    <row r="29" spans="2:9" x14ac:dyDescent="0.25">
      <c r="H29" s="20"/>
      <c r="I29" s="38">
        <f>+I28+I27+I25</f>
        <v>0</v>
      </c>
    </row>
    <row r="30" spans="2:9" x14ac:dyDescent="0.25">
      <c r="H30" s="20"/>
      <c r="I30" s="38"/>
    </row>
    <row r="31" spans="2:9" x14ac:dyDescent="0.25">
      <c r="G31" s="51"/>
      <c r="H31" s="52" t="s">
        <v>188</v>
      </c>
      <c r="I31" s="53">
        <f>+I29*0.1</f>
        <v>0</v>
      </c>
    </row>
    <row r="32" spans="2:9" x14ac:dyDescent="0.25">
      <c r="H32" s="54" t="s">
        <v>22</v>
      </c>
      <c r="I32" s="46">
        <f>+I31+I29</f>
        <v>0</v>
      </c>
    </row>
    <row r="35" spans="8:9" ht="15.75" x14ac:dyDescent="0.25">
      <c r="H35" s="47" t="s">
        <v>189</v>
      </c>
      <c r="I35" s="55">
        <f>+I29+I14</f>
        <v>0</v>
      </c>
    </row>
    <row r="36" spans="8:9" ht="15.75" x14ac:dyDescent="0.25">
      <c r="H36" s="47" t="s">
        <v>190</v>
      </c>
      <c r="I36" s="55">
        <f>+I32+I17</f>
        <v>0</v>
      </c>
    </row>
  </sheetData>
  <sheetProtection algorithmName="SHA-512" hashValue="4LLVTKbkqvh/yYMJDjH+dQSDXAv6EGoKG1WBp3FE3wzK6+1WMPD0txlrpJoWNXzIrT7d5dsNVT6TzAsAbqvfLQ==" saltValue="/jmPYV09GU87g++gev9lUA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T-PRES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</cp:lastModifiedBy>
  <dcterms:created xsi:type="dcterms:W3CDTF">2024-12-18T12:11:31Z</dcterms:created>
  <dcterms:modified xsi:type="dcterms:W3CDTF">2024-12-19T12:45:24Z</dcterms:modified>
</cp:coreProperties>
</file>