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76 subministrament d'elèctrodes per al CSI (NO PUB)\INICI\"/>
    </mc:Choice>
  </mc:AlternateContent>
  <bookViews>
    <workbookView xWindow="9255" yWindow="-45" windowWidth="6450" windowHeight="12015" tabRatio="904" firstSheet="6" activeTab="12"/>
  </bookViews>
  <sheets>
    <sheet name="LOT 1. Electrodes ECG Adult" sheetId="5" r:id="rId1"/>
    <sheet name="LOT 2. Electrodes ECG Neonatals" sheetId="13" r:id="rId2"/>
    <sheet name="LOT 3.Electrodes desfib PHILIPS" sheetId="6" r:id="rId3"/>
    <sheet name="LOT 4.Electrodes desfib CORPULS" sheetId="16" r:id="rId4"/>
    <sheet name="LOT 5.Electrodes desfib a cable" sheetId="15" r:id="rId5"/>
    <sheet name="LOT6_ Electrodes desf.port. HS1" sheetId="19" r:id="rId6"/>
    <sheet name="LOT 7_Electrodes desf.port.AED3" sheetId="21" r:id="rId7"/>
    <sheet name="LOT 8_placa bisturi seccio part" sheetId="8" r:id="rId8"/>
    <sheet name="LOT 9_placa 2 segments neutre" sheetId="17" r:id="rId9"/>
    <sheet name="LOT.10_electrodes rehabilitacio" sheetId="9" r:id="rId10"/>
    <sheet name="LOT 11_Electrodes Nutricionals" sheetId="12" r:id="rId11"/>
    <sheet name="LOT 12_sensor monitor. neonatal" sheetId="20" r:id="rId12"/>
    <sheet name="LOT 13_Ele. EMG Polisomnografia" sheetId="22" r:id="rId13"/>
  </sheets>
  <definedNames>
    <definedName name="_xlnm.Print_Area" localSheetId="0">'LOT 1. Electrodes ECG Adult'!$A$1:$K$28</definedName>
    <definedName name="_xlnm.Print_Area" localSheetId="2">'LOT 3.Electrodes desfib PHILIPS'!$A$1:$K$25</definedName>
    <definedName name="_xlnm.Print_Area" localSheetId="7">'LOT 8_placa bisturi seccio part'!$A$1:$K$25</definedName>
    <definedName name="_xlnm.Print_Area" localSheetId="9">'LOT.10_electrodes rehabilitacio'!$A$1:$K$27</definedName>
  </definedNames>
  <calcPr calcId="152511"/>
</workbook>
</file>

<file path=xl/calcChain.xml><?xml version="1.0" encoding="utf-8"?>
<calcChain xmlns="http://schemas.openxmlformats.org/spreadsheetml/2006/main">
  <c r="K18" i="19" l="1"/>
  <c r="K16" i="22"/>
  <c r="K20" i="22"/>
  <c r="K13" i="22"/>
  <c r="K15" i="22" s="1"/>
  <c r="K20" i="21"/>
  <c r="K14" i="21"/>
  <c r="K17" i="21"/>
  <c r="K17" i="19"/>
  <c r="K13" i="21"/>
  <c r="K15" i="21"/>
  <c r="K16" i="21"/>
  <c r="K13" i="9"/>
  <c r="K16" i="9" s="1"/>
  <c r="K14" i="9"/>
  <c r="K13" i="12"/>
  <c r="K15" i="12" s="1"/>
  <c r="K13" i="17"/>
  <c r="K15" i="17" s="1"/>
  <c r="K13" i="8"/>
  <c r="K16" i="8" s="1"/>
  <c r="K21" i="19"/>
  <c r="K13" i="15"/>
  <c r="K17" i="15" s="1"/>
  <c r="K14" i="16"/>
  <c r="K13" i="16"/>
  <c r="K17" i="16" s="1"/>
  <c r="K13" i="13"/>
  <c r="K14" i="13"/>
  <c r="K13" i="5"/>
  <c r="K14" i="5"/>
  <c r="K15" i="5"/>
  <c r="K16" i="5"/>
  <c r="K20" i="20"/>
  <c r="K16" i="12"/>
  <c r="K20" i="12"/>
  <c r="K17" i="9"/>
  <c r="K21" i="9"/>
  <c r="K16" i="17"/>
  <c r="K20" i="17"/>
  <c r="K17" i="8"/>
  <c r="K21" i="8" s="1"/>
  <c r="K24" i="21"/>
  <c r="K22" i="19"/>
  <c r="K18" i="15"/>
  <c r="K22" i="15"/>
  <c r="K18" i="16"/>
  <c r="K22" i="16"/>
  <c r="K18" i="13"/>
  <c r="K22" i="13" s="1"/>
  <c r="K20" i="5"/>
  <c r="K24" i="5" s="1"/>
  <c r="K16" i="20"/>
  <c r="K13" i="20"/>
  <c r="K15" i="20" s="1"/>
  <c r="K14" i="19"/>
  <c r="K13" i="19"/>
  <c r="K23" i="19"/>
  <c r="K19" i="19"/>
  <c r="K24" i="19"/>
  <c r="K17" i="6"/>
  <c r="K14" i="15"/>
  <c r="K13" i="6"/>
  <c r="K16" i="6"/>
  <c r="K20" i="6" s="1"/>
  <c r="K21" i="6"/>
  <c r="K17" i="13" l="1"/>
  <c r="K19" i="22"/>
  <c r="K22" i="22" s="1"/>
  <c r="K17" i="22"/>
  <c r="K21" i="22"/>
  <c r="K19" i="20"/>
  <c r="K17" i="20"/>
  <c r="K19" i="12"/>
  <c r="K21" i="12" s="1"/>
  <c r="K17" i="12"/>
  <c r="K22" i="12"/>
  <c r="K20" i="9"/>
  <c r="K18" i="9"/>
  <c r="K19" i="17"/>
  <c r="K17" i="17"/>
  <c r="K18" i="8"/>
  <c r="K20" i="8"/>
  <c r="K19" i="21"/>
  <c r="K21" i="21" s="1"/>
  <c r="K23" i="21"/>
  <c r="K21" i="15"/>
  <c r="K19" i="15"/>
  <c r="K21" i="16"/>
  <c r="K19" i="16"/>
  <c r="K22" i="6"/>
  <c r="K23" i="6"/>
  <c r="K18" i="6"/>
  <c r="K21" i="13"/>
  <c r="K19" i="13"/>
  <c r="K19" i="5"/>
  <c r="K23" i="5" s="1"/>
  <c r="K21" i="5" l="1"/>
  <c r="K22" i="20"/>
  <c r="K21" i="20"/>
  <c r="K22" i="9"/>
  <c r="K23" i="9"/>
  <c r="K22" i="17"/>
  <c r="K21" i="17"/>
  <c r="K23" i="8"/>
  <c r="K22" i="8"/>
  <c r="K26" i="21"/>
  <c r="K25" i="21"/>
  <c r="K24" i="15"/>
  <c r="K23" i="15"/>
  <c r="K23" i="16"/>
  <c r="K24" i="16"/>
  <c r="K24" i="13"/>
  <c r="K23" i="13"/>
  <c r="K26" i="5"/>
  <c r="K25" i="5"/>
</calcChain>
</file>

<file path=xl/sharedStrings.xml><?xml version="1.0" encoding="utf-8"?>
<sst xmlns="http://schemas.openxmlformats.org/spreadsheetml/2006/main" count="324" uniqueCount="60">
  <si>
    <t>NOM DEL LICITADOR</t>
  </si>
  <si>
    <t>CORREU ELECTRÒNIC</t>
  </si>
  <si>
    <t>TELÈFON CONTACTE</t>
  </si>
  <si>
    <t>Codi material</t>
  </si>
  <si>
    <t>Descripció tècnica del material</t>
  </si>
  <si>
    <t>Qt. aprox anuals</t>
  </si>
  <si>
    <t>Preu màxim unitari</t>
  </si>
  <si>
    <t>Marca</t>
  </si>
  <si>
    <t>Referència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</si>
  <si>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</si>
  <si>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</si>
  <si>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</si>
  <si>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</si>
  <si>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</si>
  <si>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 s/iva</t>
  </si>
  <si>
    <t>Diferència (import s/iva)</t>
  </si>
  <si>
    <t>Electrode adult pre-conectat per desfibrilador Heartstart xl-philips</t>
  </si>
  <si>
    <t>LOT 1.   ELECTRODES D'UN SOL US PER A MONITORIZACIÓ D' ECG PER ADULT</t>
  </si>
  <si>
    <t>LOT 2.  ELECTRODES PER MONITORITZACIO I PER ECG DE REPOS NEONATALS</t>
  </si>
  <si>
    <t>LOT 4 ELECTRODES ADULT I PEDIATRIC PRE-CONECTATS PER DESFIBRILADOR CORPULS</t>
  </si>
  <si>
    <t>Electrodes adult preconectat monitor corpuls</t>
  </si>
  <si>
    <t xml:space="preserve">LOT 5  ELECTRODES ADULT I PEDIATRIC PER MONITOR DESFIBRILADOR TIPUS LIFEPAK AMB CABLES QUICK COMBO </t>
  </si>
  <si>
    <t xml:space="preserve">LOT 3 ELECTRODES ADULT PRE-CONECTATS PER DESFIBRILADOR PHILIPS HEARTSTART XL- XL+ </t>
  </si>
  <si>
    <t>Elèctrode d'un sol ús per a ECG de repòs (diagnòstic)</t>
  </si>
  <si>
    <t>Elèctrode d'un sol ús per a monitorització d'ECG de llarga durada i holter</t>
  </si>
  <si>
    <t>Elèctrode d'un sol ús per a monitorització d'ECG de curta durada</t>
  </si>
  <si>
    <t>Elèctrode d'un sol ús per a proves d'esforç</t>
  </si>
  <si>
    <t>Electrode d'un sol ús per a monitorització d' EGG neonatal</t>
  </si>
  <si>
    <t>Electrode d'un sol ús per ECG neonatal</t>
  </si>
  <si>
    <t>Electrodes pediatrics preconectat monitor corpuls</t>
  </si>
  <si>
    <t xml:space="preserve">Electrode de desfibrilació preconectats amb cable QUICK COMBO per ús adult &gt;25KG </t>
  </si>
  <si>
    <t>Electrode de desfibrilacio amb cable QUICK COMBO per ús pediàtric &lt; 25kg</t>
  </si>
  <si>
    <t>Placa electroquirúrgica de secció partida per adult rebutjable</t>
  </si>
  <si>
    <t>Placa electroquirúrgica de dos segments neutre adult i pediàtric</t>
  </si>
  <si>
    <t>Sensor un sol us neonatal monitorizacio continua ( SpO2)</t>
  </si>
  <si>
    <t>Electrodes desfibril.lador portÀtil AED3</t>
  </si>
  <si>
    <t>Oferta licitador total s/iva (4 anys)</t>
  </si>
  <si>
    <t xml:space="preserve">Pressupost màxim de licitació s/iva (4 anys) </t>
  </si>
  <si>
    <t>Oferta licitador total a/iva (4 anys)</t>
  </si>
  <si>
    <t>Electrodes Multifunció per RCP</t>
  </si>
  <si>
    <t>Electrodes per cardioversio</t>
  </si>
  <si>
    <t>LOT 6. ELECTRODES ADULT I PEDIATRIC  PER DESFIBRILADOR PORTATIL HS1</t>
  </si>
  <si>
    <t>Electrode desfibril.lacio adult per HS1</t>
  </si>
  <si>
    <t>Eelctrode desfibril.lacio pediatrics HS1</t>
  </si>
  <si>
    <t>LOT 7 ELECTRODES PER DESFIBRILADORS ZOLL 400B +300B +AED3</t>
  </si>
  <si>
    <t>LOT 8. PLACA ELECTROQUIRURGICA DE SECCIO PARTIDA PER ADULT REBUTJABLE</t>
  </si>
  <si>
    <t>LOT 9. PLACA ELETROQUIRÚRGICA DE DOS SEGMENTS NEUTRE ADULT I PEDIATRIC</t>
  </si>
  <si>
    <t>LOT 10.  ELECTRODES ESTIMULACIO ADHESIUS TEIXIT SENSE TEIXIR PER REHABILITACIO</t>
  </si>
  <si>
    <t>Electrode impedanciometria vectorial</t>
  </si>
  <si>
    <t>LOT 12 SENSOR UN SOL US PER A MONITORIZACIÓ CONTINUA (SpO2) NEONATAL</t>
  </si>
  <si>
    <t>LOT 11. ELECTRODES NUTRICIONALS</t>
  </si>
  <si>
    <t>Unitats /caixa</t>
  </si>
  <si>
    <t>Unitats/ caixa</t>
  </si>
  <si>
    <t>Electrode estimulació adhesiu teixit sense teixir 50x50mm</t>
  </si>
  <si>
    <t>Electrode estimulació adhesiu teixit sense teixir 50x90mm</t>
  </si>
  <si>
    <t>Electrodes Multifunció per RCP pediatric</t>
  </si>
  <si>
    <t>Paper Desfibril.lador 80*120*200</t>
  </si>
  <si>
    <t>LOT 13 ELECTRODE PER REGISTRE EMG EN POLISOMNOGRAFIES</t>
  </si>
  <si>
    <t>Electrode rebutjable per EMG polisomnografias</t>
  </si>
  <si>
    <t>CSI2024076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</si>
</sst>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#,##0.00\ &quot;€&quot;"/>
    <numFmt numFmtId="165" formatCode="#,##0.0000"/>
    <numFmt numFmtId="166" formatCode="#,##0.0000\ &quot;€&quot;"/>
    <numFmt numFmtId="167" formatCode="#,##0.000\ &quot;€&quot;"/>
    <numFmt numFmtId="168" formatCode="#,##0.000\ _€"/>
    <numFmt numFmtId="169" formatCode="#,##0.000\ [$€-C0A]"/>
    <numFmt numFmtId="170" formatCode="#,##0.000\ &quot;€&quot;;\-#,##0.000\ &quot;€&quot;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4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rgb="FF7030A0"/>
      <name val="TradeGothic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97">
    <xf numFmtId="0" fontId="0" fillId="0" borderId="0" xfId="0"/>
    <xf numFmtId="0" fontId="5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6" fillId="2" borderId="0" xfId="0" applyFont="1" applyFill="1"/>
    <xf numFmtId="0" fontId="1" fillId="2" borderId="0" xfId="0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165" fontId="1" fillId="2" borderId="0" xfId="0" applyNumberFormat="1" applyFont="1" applyFill="1" applyBorder="1" applyAlignment="1">
      <alignment vertical="center" wrapText="1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9" fontId="4" fillId="2" borderId="0" xfId="0" applyNumberFormat="1" applyFont="1" applyFill="1" applyBorder="1" applyAlignment="1" applyProtection="1">
      <alignment vertical="center"/>
      <protection locked="0"/>
    </xf>
    <xf numFmtId="3" fontId="12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8" fontId="4" fillId="2" borderId="9" xfId="0" applyNumberFormat="1" applyFont="1" applyFill="1" applyBorder="1" applyAlignment="1" applyProtection="1">
      <alignment horizontal="left" vertical="center"/>
      <protection locked="0"/>
    </xf>
    <xf numFmtId="9" fontId="4" fillId="2" borderId="10" xfId="0" applyNumberFormat="1" applyFont="1" applyFill="1" applyBorder="1" applyAlignment="1" applyProtection="1">
      <alignment horizontal="left" vertical="center"/>
      <protection locked="0"/>
    </xf>
    <xf numFmtId="169" fontId="4" fillId="2" borderId="10" xfId="0" applyNumberFormat="1" applyFont="1" applyFill="1" applyBorder="1" applyAlignment="1" applyProtection="1">
      <alignment horizontal="left" vertical="center"/>
      <protection locked="0"/>
    </xf>
    <xf numFmtId="9" fontId="4" fillId="2" borderId="11" xfId="0" applyNumberFormat="1" applyFont="1" applyFill="1" applyBorder="1" applyAlignment="1" applyProtection="1">
      <alignment horizontal="left" vertical="center"/>
      <protection locked="0"/>
    </xf>
    <xf numFmtId="168" fontId="4" fillId="2" borderId="13" xfId="0" applyNumberFormat="1" applyFont="1" applyFill="1" applyBorder="1" applyAlignment="1" applyProtection="1">
      <alignment vertical="center"/>
      <protection locked="0"/>
    </xf>
    <xf numFmtId="9" fontId="4" fillId="2" borderId="14" xfId="0" applyNumberFormat="1" applyFont="1" applyFill="1" applyBorder="1" applyAlignment="1" applyProtection="1">
      <alignment vertical="center"/>
      <protection locked="0"/>
    </xf>
    <xf numFmtId="169" fontId="4" fillId="2" borderId="14" xfId="0" applyNumberFormat="1" applyFont="1" applyFill="1" applyBorder="1" applyAlignment="1" applyProtection="1">
      <alignment vertical="center"/>
      <protection locked="0"/>
    </xf>
    <xf numFmtId="9" fontId="4" fillId="2" borderId="15" xfId="0" applyNumberFormat="1" applyFont="1" applyFill="1" applyBorder="1" applyAlignment="1" applyProtection="1">
      <alignment vertical="center"/>
      <protection locked="0"/>
    </xf>
    <xf numFmtId="168" fontId="1" fillId="2" borderId="0" xfId="0" applyNumberFormat="1" applyFont="1" applyFill="1" applyAlignment="1" applyProtection="1">
      <alignment vertical="center" wrapText="1"/>
      <protection locked="0"/>
    </xf>
    <xf numFmtId="169" fontId="1" fillId="2" borderId="0" xfId="0" applyNumberFormat="1" applyFont="1" applyFill="1" applyAlignment="1" applyProtection="1">
      <alignment vertical="center" wrapText="1"/>
      <protection locked="0"/>
    </xf>
    <xf numFmtId="0" fontId="6" fillId="2" borderId="0" xfId="0" applyFont="1" applyFill="1" applyAlignment="1">
      <alignment wrapText="1"/>
    </xf>
    <xf numFmtId="0" fontId="1" fillId="0" borderId="1" xfId="2" applyBorder="1" applyAlignment="1">
      <alignment wrapText="1"/>
    </xf>
    <xf numFmtId="3" fontId="12" fillId="2" borderId="0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 applyBorder="1" applyAlignment="1">
      <alignment horizontal="center" vertical="center" wrapText="1"/>
    </xf>
    <xf numFmtId="0" fontId="1" fillId="2" borderId="0" xfId="2" applyFont="1" applyFill="1" applyBorder="1" applyAlignment="1">
      <alignment horizontal="left" vertical="center"/>
    </xf>
    <xf numFmtId="0" fontId="1" fillId="2" borderId="0" xfId="2" applyFill="1" applyBorder="1" applyAlignment="1">
      <alignment wrapText="1"/>
    </xf>
    <xf numFmtId="0" fontId="1" fillId="0" borderId="1" xfId="2" applyBorder="1" applyAlignment="1">
      <alignment horizontal="left" wrapText="1"/>
    </xf>
    <xf numFmtId="0" fontId="1" fillId="0" borderId="1" xfId="2" applyFont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left" vertical="center" wrapText="1"/>
    </xf>
    <xf numFmtId="0" fontId="1" fillId="0" borderId="1" xfId="2" applyBorder="1" applyAlignment="1">
      <alignment horizontal="center" vertical="center"/>
    </xf>
    <xf numFmtId="0" fontId="1" fillId="0" borderId="1" xfId="3" applyFont="1" applyBorder="1" applyAlignment="1">
      <alignment horizontal="left" vertical="center" wrapText="1"/>
    </xf>
    <xf numFmtId="0" fontId="1" fillId="0" borderId="1" xfId="3" applyBorder="1" applyAlignment="1">
      <alignment vertical="center"/>
    </xf>
    <xf numFmtId="0" fontId="1" fillId="0" borderId="1" xfId="3" applyFont="1" applyBorder="1" applyAlignment="1">
      <alignment vertical="center" wrapText="1"/>
    </xf>
    <xf numFmtId="3" fontId="1" fillId="0" borderId="1" xfId="3" applyNumberFormat="1" applyFont="1" applyBorder="1" applyAlignment="1">
      <alignment horizontal="center" vertical="center" wrapText="1"/>
    </xf>
    <xf numFmtId="170" fontId="1" fillId="2" borderId="0" xfId="1" applyNumberFormat="1" applyFont="1" applyFill="1" applyBorder="1" applyAlignment="1" applyProtection="1">
      <alignment vertical="center" wrapText="1"/>
    </xf>
    <xf numFmtId="170" fontId="6" fillId="2" borderId="0" xfId="0" applyNumberFormat="1" applyFont="1" applyFill="1"/>
    <xf numFmtId="170" fontId="4" fillId="2" borderId="7" xfId="0" applyNumberFormat="1" applyFont="1" applyFill="1" applyBorder="1" applyAlignment="1" applyProtection="1">
      <alignment vertical="center"/>
    </xf>
    <xf numFmtId="170" fontId="4" fillId="2" borderId="6" xfId="0" applyNumberFormat="1" applyFont="1" applyFill="1" applyBorder="1" applyAlignment="1" applyProtection="1">
      <alignment vertical="center"/>
      <protection locked="0"/>
    </xf>
    <xf numFmtId="170" fontId="1" fillId="2" borderId="0" xfId="0" applyNumberFormat="1" applyFont="1" applyFill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0" fontId="1" fillId="0" borderId="1" xfId="2" applyBorder="1" applyAlignment="1">
      <alignment vertical="center" wrapText="1"/>
    </xf>
    <xf numFmtId="0" fontId="1" fillId="0" borderId="1" xfId="2" applyFont="1" applyBorder="1" applyAlignment="1">
      <alignment horizontal="left" vertical="center"/>
    </xf>
    <xf numFmtId="3" fontId="1" fillId="0" borderId="1" xfId="0" applyNumberFormat="1" applyFont="1" applyBorder="1" applyAlignment="1" applyProtection="1">
      <alignment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vertical="center"/>
    </xf>
    <xf numFmtId="170" fontId="1" fillId="0" borderId="1" xfId="1" applyNumberFormat="1" applyFont="1" applyBorder="1" applyAlignment="1" applyProtection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3" applyFill="1" applyBorder="1"/>
    <xf numFmtId="0" fontId="1" fillId="0" borderId="1" xfId="3" applyBorder="1" applyAlignment="1">
      <alignment vertical="center" wrapText="1"/>
    </xf>
    <xf numFmtId="3" fontId="1" fillId="0" borderId="1" xfId="3" applyNumberFormat="1" applyBorder="1" applyAlignment="1">
      <alignment horizontal="center" vertical="center" wrapText="1"/>
    </xf>
    <xf numFmtId="167" fontId="1" fillId="0" borderId="1" xfId="3" applyNumberFormat="1" applyBorder="1" applyAlignment="1">
      <alignment horizontal="center" vertical="center" wrapText="1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164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9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4" fontId="9" fillId="4" borderId="8" xfId="0" applyNumberFormat="1" applyFont="1" applyFill="1" applyBorder="1" applyAlignment="1" applyProtection="1">
      <alignment horizontal="left" vertical="center" wrapText="1"/>
      <protection locked="0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168" fontId="9" fillId="4" borderId="17" xfId="0" applyNumberFormat="1" applyFont="1" applyFill="1" applyBorder="1" applyAlignment="1" applyProtection="1">
      <alignment horizontal="left" vertical="center"/>
      <protection locked="0"/>
    </xf>
    <xf numFmtId="168" fontId="9" fillId="4" borderId="18" xfId="0" applyNumberFormat="1" applyFont="1" applyFill="1" applyBorder="1" applyAlignment="1" applyProtection="1">
      <alignment horizontal="left" vertical="center"/>
      <protection locked="0"/>
    </xf>
    <xf numFmtId="168" fontId="9" fillId="4" borderId="19" xfId="0" applyNumberFormat="1" applyFont="1" applyFill="1" applyBorder="1" applyAlignment="1" applyProtection="1">
      <alignment horizontal="left" vertical="center"/>
      <protection locked="0"/>
    </xf>
    <xf numFmtId="170" fontId="9" fillId="4" borderId="5" xfId="0" applyNumberFormat="1" applyFont="1" applyFill="1" applyBorder="1" applyAlignment="1" applyProtection="1">
      <alignment vertical="center" wrapText="1"/>
      <protection locked="0"/>
    </xf>
    <xf numFmtId="170" fontId="9" fillId="4" borderId="20" xfId="0" applyNumberFormat="1" applyFont="1" applyFill="1" applyBorder="1" applyAlignment="1" applyProtection="1">
      <alignment vertical="center" wrapText="1"/>
      <protection locked="0"/>
    </xf>
    <xf numFmtId="167" fontId="1" fillId="0" borderId="1" xfId="3" applyNumberFormat="1" applyFont="1" applyBorder="1" applyAlignment="1">
      <alignment horizontal="center" vertical="center" wrapText="1"/>
    </xf>
    <xf numFmtId="0" fontId="1" fillId="2" borderId="0" xfId="3" applyFont="1" applyFill="1" applyBorder="1" applyAlignment="1">
      <alignment horizontal="left" vertical="center" wrapText="1"/>
    </xf>
    <xf numFmtId="0" fontId="1" fillId="2" borderId="0" xfId="2" applyFill="1" applyBorder="1" applyAlignment="1">
      <alignment vertical="center" wrapText="1"/>
    </xf>
    <xf numFmtId="170" fontId="9" fillId="4" borderId="16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" xfId="0" applyNumberFormat="1" applyFont="1" applyFill="1" applyBorder="1" applyAlignment="1" applyProtection="1">
      <alignment vertical="center" wrapText="1"/>
      <protection locked="0"/>
    </xf>
    <xf numFmtId="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70" fontId="1" fillId="2" borderId="1" xfId="1" applyNumberFormat="1" applyFont="1" applyFill="1" applyBorder="1" applyAlignment="1" applyProtection="1">
      <alignment vertical="center" wrapText="1"/>
    </xf>
    <xf numFmtId="0" fontId="1" fillId="2" borderId="0" xfId="2" applyFill="1" applyBorder="1" applyAlignment="1">
      <alignment horizontal="center" vertical="center" wrapText="1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0" fontId="1" fillId="2" borderId="1" xfId="2" applyFill="1" applyBorder="1" applyAlignment="1">
      <alignment vertical="center" wrapText="1"/>
    </xf>
    <xf numFmtId="0" fontId="1" fillId="2" borderId="1" xfId="2" applyFont="1" applyFill="1" applyBorder="1" applyAlignment="1">
      <alignment horizontal="left" vertical="center"/>
    </xf>
    <xf numFmtId="168" fontId="9" fillId="4" borderId="12" xfId="0" applyNumberFormat="1" applyFont="1" applyFill="1" applyBorder="1" applyAlignment="1" applyProtection="1">
      <alignment horizontal="left" vertical="center"/>
      <protection locked="0"/>
    </xf>
    <xf numFmtId="168" fontId="9" fillId="4" borderId="2" xfId="0" applyNumberFormat="1" applyFont="1" applyFill="1" applyBorder="1" applyAlignment="1" applyProtection="1">
      <alignment horizontal="left" vertical="center"/>
      <protection locked="0"/>
    </xf>
    <xf numFmtId="168" fontId="9" fillId="4" borderId="8" xfId="0" applyNumberFormat="1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 wrapText="1"/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6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</cellXfs>
  <cellStyles count="4">
    <cellStyle name="Euro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1071880</xdr:colOff>
      <xdr:row>3</xdr:row>
      <xdr:rowOff>127635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1052830</xdr:colOff>
      <xdr:row>3</xdr:row>
      <xdr:rowOff>127635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1052830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1043305</xdr:colOff>
      <xdr:row>3</xdr:row>
      <xdr:rowOff>156210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24330" cy="641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workbookViewId="0">
      <selection activeCell="G30" sqref="G30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6" width="11.7109375" style="4" customWidth="1"/>
    <col min="7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3.7109375" style="4" bestFit="1" customWidth="1"/>
    <col min="12" max="16384" width="11.42578125" style="4"/>
  </cols>
  <sheetData>
    <row r="1" spans="1:13" ht="15">
      <c r="A1" s="3"/>
    </row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17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61" t="s">
        <v>5</v>
      </c>
      <c r="D12" s="58" t="s">
        <v>6</v>
      </c>
      <c r="E12" s="60" t="s">
        <v>7</v>
      </c>
      <c r="F12" s="60" t="s">
        <v>8</v>
      </c>
      <c r="G12" s="60" t="s">
        <v>51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38">
        <v>7036</v>
      </c>
      <c r="B13" s="32" t="s">
        <v>23</v>
      </c>
      <c r="C13" s="19">
        <v>769700</v>
      </c>
      <c r="D13" s="20">
        <v>6.4000000000000001E-2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 ht="25.5">
      <c r="A14" s="38">
        <v>7037</v>
      </c>
      <c r="B14" s="37" t="s">
        <v>24</v>
      </c>
      <c r="C14" s="19">
        <v>79802</v>
      </c>
      <c r="D14" s="20">
        <v>0.18</v>
      </c>
      <c r="E14" s="56"/>
      <c r="F14" s="56"/>
      <c r="G14" s="56"/>
      <c r="H14" s="56"/>
      <c r="I14" s="53"/>
      <c r="J14" s="57"/>
      <c r="K14" s="59">
        <f t="shared" ref="K14:K16" si="1">I14*C14</f>
        <v>0</v>
      </c>
      <c r="L14" s="2"/>
      <c r="M14" s="7"/>
    </row>
    <row r="15" spans="1:13" ht="25.5">
      <c r="A15" s="38">
        <v>7038</v>
      </c>
      <c r="B15" s="37" t="s">
        <v>25</v>
      </c>
      <c r="C15" s="19">
        <v>231660</v>
      </c>
      <c r="D15" s="20">
        <v>0.04</v>
      </c>
      <c r="E15" s="56"/>
      <c r="F15" s="56"/>
      <c r="G15" s="56"/>
      <c r="H15" s="56"/>
      <c r="I15" s="53"/>
      <c r="J15" s="57"/>
      <c r="K15" s="59">
        <f t="shared" si="1"/>
        <v>0</v>
      </c>
      <c r="L15" s="2"/>
      <c r="M15" s="7"/>
    </row>
    <row r="16" spans="1:13">
      <c r="A16" s="38">
        <v>7041</v>
      </c>
      <c r="B16" s="32" t="s">
        <v>26</v>
      </c>
      <c r="C16" s="19">
        <v>12521</v>
      </c>
      <c r="D16" s="20">
        <v>9.5000000000000001E-2</v>
      </c>
      <c r="E16" s="56"/>
      <c r="F16" s="56"/>
      <c r="G16" s="56"/>
      <c r="H16" s="56"/>
      <c r="I16" s="53"/>
      <c r="J16" s="57"/>
      <c r="K16" s="59">
        <f t="shared" si="1"/>
        <v>0</v>
      </c>
      <c r="L16" s="2"/>
      <c r="M16" s="7"/>
    </row>
    <row r="17" spans="1:13">
      <c r="A17" s="35"/>
      <c r="B17" s="36"/>
      <c r="C17" s="33"/>
      <c r="D17" s="34"/>
      <c r="E17" s="13"/>
      <c r="F17" s="13"/>
      <c r="G17" s="13"/>
      <c r="H17" s="13"/>
      <c r="I17" s="34"/>
      <c r="J17" s="15"/>
      <c r="K17" s="47"/>
      <c r="L17" s="2"/>
      <c r="M17" s="7"/>
    </row>
    <row r="18" spans="1:13" ht="13.5" thickBot="1">
      <c r="K18" s="48"/>
    </row>
    <row r="19" spans="1:13">
      <c r="E19" s="21" t="s">
        <v>13</v>
      </c>
      <c r="F19" s="22"/>
      <c r="G19" s="22"/>
      <c r="H19" s="22"/>
      <c r="I19" s="23"/>
      <c r="J19" s="24"/>
      <c r="K19" s="49">
        <f>SUM(K13:K16)</f>
        <v>0</v>
      </c>
    </row>
    <row r="20" spans="1:13" ht="15" customHeight="1">
      <c r="E20" s="67" t="s">
        <v>14</v>
      </c>
      <c r="F20" s="68"/>
      <c r="G20" s="68"/>
      <c r="H20" s="68"/>
      <c r="I20" s="69"/>
      <c r="J20" s="70"/>
      <c r="K20" s="75">
        <f>D13*C13+C14*D14+C15*D15+C16*D16</f>
        <v>74081.054999999993</v>
      </c>
    </row>
    <row r="21" spans="1:13" ht="13.5" thickBot="1">
      <c r="E21" s="25" t="s">
        <v>15</v>
      </c>
      <c r="F21" s="26"/>
      <c r="G21" s="26"/>
      <c r="H21" s="26"/>
      <c r="I21" s="27"/>
      <c r="J21" s="28"/>
      <c r="K21" s="50">
        <f>K20-K19</f>
        <v>74081.054999999993</v>
      </c>
    </row>
    <row r="22" spans="1:13" ht="13.5" thickBot="1">
      <c r="E22" s="29"/>
      <c r="F22" s="5"/>
      <c r="G22" s="5"/>
      <c r="H22" s="5"/>
      <c r="I22" s="30"/>
      <c r="J22" s="6"/>
      <c r="K22" s="51"/>
    </row>
    <row r="23" spans="1:13">
      <c r="E23" s="21" t="s">
        <v>36</v>
      </c>
      <c r="F23" s="22"/>
      <c r="G23" s="22"/>
      <c r="H23" s="22"/>
      <c r="I23" s="23"/>
      <c r="J23" s="24"/>
      <c r="K23" s="49">
        <f>4*K19</f>
        <v>0</v>
      </c>
    </row>
    <row r="24" spans="1:13">
      <c r="E24" s="88" t="s">
        <v>37</v>
      </c>
      <c r="F24" s="89"/>
      <c r="G24" s="89"/>
      <c r="H24" s="89"/>
      <c r="I24" s="89"/>
      <c r="J24" s="90"/>
      <c r="K24" s="75">
        <f>K20*4</f>
        <v>296324.21999999997</v>
      </c>
    </row>
    <row r="25" spans="1:13">
      <c r="E25" s="72" t="s">
        <v>38</v>
      </c>
      <c r="F25" s="73"/>
      <c r="G25" s="73"/>
      <c r="H25" s="73"/>
      <c r="I25" s="73"/>
      <c r="J25" s="74"/>
      <c r="K25" s="76">
        <f>K23+(K23*J13)</f>
        <v>0</v>
      </c>
    </row>
    <row r="26" spans="1:13" ht="13.5" thickBot="1">
      <c r="E26" s="25" t="s">
        <v>15</v>
      </c>
      <c r="F26" s="26"/>
      <c r="G26" s="26"/>
      <c r="H26" s="26"/>
      <c r="I26" s="27"/>
      <c r="J26" s="28"/>
      <c r="K26" s="50">
        <f>K24-K23</f>
        <v>296324.21999999997</v>
      </c>
    </row>
    <row r="28" spans="1:13">
      <c r="A28" s="31"/>
      <c r="B28" s="31"/>
      <c r="C28" s="31"/>
      <c r="D28" s="31"/>
      <c r="E28" s="31"/>
      <c r="F28" s="31"/>
      <c r="G28" s="31"/>
      <c r="H28" s="31"/>
      <c r="I28" s="31"/>
    </row>
    <row r="29" spans="1:13" ht="25.5" customHeight="1"/>
    <row r="30" spans="1:13" ht="57.75" customHeight="1"/>
    <row r="35" ht="12.75" customHeight="1"/>
    <row r="37" ht="57.75" customHeight="1"/>
    <row r="39" ht="12.75" customHeight="1"/>
    <row r="40" ht="12.75" customHeight="1"/>
    <row r="41" ht="12.75" customHeight="1"/>
    <row r="43" ht="57.75" customHeight="1"/>
    <row r="45" ht="12.75" customHeight="1"/>
    <row r="46" ht="12.75" customHeight="1"/>
    <row r="47" ht="12.75" customHeight="1"/>
    <row r="49" ht="57.75" customHeight="1"/>
    <row r="51" ht="15" customHeight="1"/>
    <row r="52" ht="12.75" customHeight="1"/>
    <row r="53" ht="12.75" customHeight="1"/>
    <row r="57" ht="12.75" customHeight="1"/>
  </sheetData>
  <mergeCells count="6">
    <mergeCell ref="E24:J24"/>
    <mergeCell ref="A5:K5"/>
    <mergeCell ref="A7:B7"/>
    <mergeCell ref="H7:I7"/>
    <mergeCell ref="H8:I8"/>
    <mergeCell ref="A10:D10"/>
  </mergeCells>
  <pageMargins left="0.23622047244094491" right="0.23622047244094491" top="0.74803149606299213" bottom="0.74803149606299213" header="0.31496062992125984" footer="0.31496062992125984"/>
  <pageSetup paperSize="9" scale="73" orientation="landscape" r:id="rId1"/>
  <ignoredErrors>
    <ignoredError sqref="K26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3"/>
  <sheetViews>
    <sheetView topLeftCell="A4" workbookViewId="0">
      <selection activeCell="A13" sqref="A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47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15" customHeight="1">
      <c r="A13" s="42">
        <v>41895</v>
      </c>
      <c r="B13" s="41" t="s">
        <v>53</v>
      </c>
      <c r="C13" s="19">
        <v>8080</v>
      </c>
      <c r="D13" s="20">
        <v>0.67500000000000004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 ht="15.75" customHeight="1">
      <c r="A14" s="42">
        <v>41896</v>
      </c>
      <c r="B14" s="41" t="s">
        <v>54</v>
      </c>
      <c r="C14" s="19">
        <v>9330</v>
      </c>
      <c r="D14" s="20">
        <v>0.93500000000000005</v>
      </c>
      <c r="E14" s="56"/>
      <c r="F14" s="56"/>
      <c r="G14" s="56"/>
      <c r="H14" s="56"/>
      <c r="I14" s="53"/>
      <c r="J14" s="57"/>
      <c r="K14" s="59">
        <f t="shared" ref="K14" si="1">I14*C14</f>
        <v>0</v>
      </c>
      <c r="L14" s="2"/>
      <c r="M14" s="7"/>
    </row>
    <row r="15" spans="1:13" ht="13.5" thickBot="1">
      <c r="K15" s="48"/>
    </row>
    <row r="16" spans="1:13">
      <c r="E16" s="21" t="s">
        <v>13</v>
      </c>
      <c r="F16" s="22"/>
      <c r="G16" s="22"/>
      <c r="H16" s="22"/>
      <c r="I16" s="23"/>
      <c r="J16" s="24"/>
      <c r="K16" s="49">
        <f>SUM(K13:K14)</f>
        <v>0</v>
      </c>
    </row>
    <row r="17" spans="5:11">
      <c r="E17" s="71" t="s">
        <v>14</v>
      </c>
      <c r="F17" s="68"/>
      <c r="G17" s="68"/>
      <c r="H17" s="68"/>
      <c r="I17" s="69"/>
      <c r="J17" s="70"/>
      <c r="K17" s="75">
        <f>C13*D13+C14*D14</f>
        <v>14177.550000000001</v>
      </c>
    </row>
    <row r="18" spans="5:11" ht="13.5" thickBot="1">
      <c r="E18" s="25" t="s">
        <v>15</v>
      </c>
      <c r="F18" s="26"/>
      <c r="G18" s="26"/>
      <c r="H18" s="26"/>
      <c r="I18" s="27"/>
      <c r="J18" s="28"/>
      <c r="K18" s="50">
        <f>K17-K16</f>
        <v>14177.550000000001</v>
      </c>
    </row>
    <row r="19" spans="5:11" ht="13.5" thickBot="1">
      <c r="E19" s="29"/>
      <c r="F19" s="5"/>
      <c r="G19" s="5"/>
      <c r="H19" s="5"/>
      <c r="I19" s="30"/>
      <c r="J19" s="6"/>
      <c r="K19" s="51"/>
    </row>
    <row r="20" spans="5:11">
      <c r="E20" s="21" t="s">
        <v>36</v>
      </c>
      <c r="F20" s="22"/>
      <c r="G20" s="22"/>
      <c r="H20" s="22"/>
      <c r="I20" s="23"/>
      <c r="J20" s="24"/>
      <c r="K20" s="49">
        <f>4*K16</f>
        <v>0</v>
      </c>
    </row>
    <row r="21" spans="5:11">
      <c r="E21" s="88" t="s">
        <v>37</v>
      </c>
      <c r="F21" s="89"/>
      <c r="G21" s="89"/>
      <c r="H21" s="89"/>
      <c r="I21" s="89"/>
      <c r="J21" s="90"/>
      <c r="K21" s="75">
        <f>K17*4</f>
        <v>56710.200000000004</v>
      </c>
    </row>
    <row r="22" spans="5:11">
      <c r="E22" s="72" t="s">
        <v>38</v>
      </c>
      <c r="F22" s="73"/>
      <c r="G22" s="73"/>
      <c r="H22" s="73"/>
      <c r="I22" s="73"/>
      <c r="J22" s="74"/>
      <c r="K22" s="76">
        <f>K20+(K20*K15)</f>
        <v>0</v>
      </c>
    </row>
    <row r="23" spans="5:11" ht="13.5" thickBot="1">
      <c r="E23" s="25" t="s">
        <v>15</v>
      </c>
      <c r="F23" s="26"/>
      <c r="G23" s="26"/>
      <c r="H23" s="26"/>
      <c r="I23" s="27"/>
      <c r="J23" s="28"/>
      <c r="K23" s="50">
        <f>K21-K20</f>
        <v>56710.200000000004</v>
      </c>
    </row>
  </sheetData>
  <mergeCells count="6">
    <mergeCell ref="E21:J21"/>
    <mergeCell ref="A5:K5"/>
    <mergeCell ref="A7:B7"/>
    <mergeCell ref="H7:I7"/>
    <mergeCell ref="H8:I8"/>
    <mergeCell ref="A10:D10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5:M22"/>
  <sheetViews>
    <sheetView workbookViewId="0">
      <selection activeCell="A13" sqref="A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50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40">
        <v>4229</v>
      </c>
      <c r="B13" s="43" t="s">
        <v>48</v>
      </c>
      <c r="C13" s="19">
        <v>4600</v>
      </c>
      <c r="D13" s="53">
        <v>1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 ht="13.5" thickBot="1">
      <c r="K14" s="48"/>
    </row>
    <row r="15" spans="1:13">
      <c r="E15" s="21" t="s">
        <v>13</v>
      </c>
      <c r="F15" s="22"/>
      <c r="G15" s="22"/>
      <c r="H15" s="22"/>
      <c r="I15" s="23"/>
      <c r="J15" s="24"/>
      <c r="K15" s="49">
        <f>SUM(K13)</f>
        <v>0</v>
      </c>
    </row>
    <row r="16" spans="1:13">
      <c r="E16" s="71" t="s">
        <v>14</v>
      </c>
      <c r="F16" s="68"/>
      <c r="G16" s="68"/>
      <c r="H16" s="68"/>
      <c r="I16" s="69"/>
      <c r="J16" s="70"/>
      <c r="K16" s="75">
        <f>C13*D13</f>
        <v>4600</v>
      </c>
    </row>
    <row r="17" spans="5:11" ht="13.5" thickBot="1">
      <c r="E17" s="25" t="s">
        <v>15</v>
      </c>
      <c r="F17" s="26"/>
      <c r="G17" s="26"/>
      <c r="H17" s="26"/>
      <c r="I17" s="27"/>
      <c r="J17" s="28"/>
      <c r="K17" s="50">
        <f>K16-K15</f>
        <v>4600</v>
      </c>
    </row>
    <row r="18" spans="5:11" ht="13.5" thickBot="1">
      <c r="E18" s="29"/>
      <c r="F18" s="5"/>
      <c r="G18" s="5"/>
      <c r="H18" s="5"/>
      <c r="I18" s="30"/>
      <c r="J18" s="6"/>
      <c r="K18" s="51"/>
    </row>
    <row r="19" spans="5:11">
      <c r="E19" s="21" t="s">
        <v>36</v>
      </c>
      <c r="F19" s="22"/>
      <c r="G19" s="22"/>
      <c r="H19" s="22"/>
      <c r="I19" s="23"/>
      <c r="J19" s="24"/>
      <c r="K19" s="49">
        <f>4*K15</f>
        <v>0</v>
      </c>
    </row>
    <row r="20" spans="5:11">
      <c r="E20" s="88" t="s">
        <v>37</v>
      </c>
      <c r="F20" s="89"/>
      <c r="G20" s="89"/>
      <c r="H20" s="89"/>
      <c r="I20" s="89"/>
      <c r="J20" s="90"/>
      <c r="K20" s="75">
        <f>K16*4</f>
        <v>18400</v>
      </c>
    </row>
    <row r="21" spans="5:11">
      <c r="E21" s="72" t="s">
        <v>38</v>
      </c>
      <c r="F21" s="73"/>
      <c r="G21" s="73"/>
      <c r="H21" s="73"/>
      <c r="I21" s="73"/>
      <c r="J21" s="74"/>
      <c r="K21" s="76">
        <f>K19+(K19*K14)</f>
        <v>0</v>
      </c>
    </row>
    <row r="22" spans="5:11" ht="13.5" thickBot="1">
      <c r="E22" s="25" t="s">
        <v>15</v>
      </c>
      <c r="F22" s="26"/>
      <c r="G22" s="26"/>
      <c r="H22" s="26"/>
      <c r="I22" s="27"/>
      <c r="J22" s="28"/>
      <c r="K22" s="50">
        <f>K20-K19</f>
        <v>18400</v>
      </c>
    </row>
  </sheetData>
  <mergeCells count="6">
    <mergeCell ref="E20:J20"/>
    <mergeCell ref="A5:K5"/>
    <mergeCell ref="A7:B7"/>
    <mergeCell ref="H7:I7"/>
    <mergeCell ref="H8:I8"/>
    <mergeCell ref="A10:D10"/>
  </mergeCells>
  <pageMargins left="0.25" right="0.25" top="0.75" bottom="0.75" header="0.3" footer="0.3"/>
  <pageSetup paperSize="9" scale="63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opLeftCell="A7" workbookViewId="0">
      <selection activeCell="I13" sqref="I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49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25.5">
      <c r="A13" s="55">
        <v>42053</v>
      </c>
      <c r="B13" s="54" t="s">
        <v>34</v>
      </c>
      <c r="C13" s="19">
        <v>500</v>
      </c>
      <c r="D13" s="20">
        <v>12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 ht="13.5" thickBot="1">
      <c r="K14" s="48"/>
    </row>
    <row r="15" spans="1:13">
      <c r="E15" s="21" t="s">
        <v>13</v>
      </c>
      <c r="F15" s="22"/>
      <c r="G15" s="22"/>
      <c r="H15" s="22"/>
      <c r="I15" s="23"/>
      <c r="J15" s="24"/>
      <c r="K15" s="49">
        <f>SUM(K13)</f>
        <v>0</v>
      </c>
    </row>
    <row r="16" spans="1:13">
      <c r="E16" s="71" t="s">
        <v>14</v>
      </c>
      <c r="F16" s="68"/>
      <c r="G16" s="68"/>
      <c r="H16" s="68"/>
      <c r="I16" s="69"/>
      <c r="J16" s="70"/>
      <c r="K16" s="75">
        <f>C13*D13</f>
        <v>6000</v>
      </c>
    </row>
    <row r="17" spans="5:11" ht="13.5" thickBot="1">
      <c r="E17" s="25" t="s">
        <v>15</v>
      </c>
      <c r="F17" s="26"/>
      <c r="G17" s="26"/>
      <c r="H17" s="26"/>
      <c r="I17" s="27"/>
      <c r="J17" s="28"/>
      <c r="K17" s="50">
        <f>K16-K15</f>
        <v>6000</v>
      </c>
    </row>
    <row r="18" spans="5:11" ht="13.5" thickBot="1">
      <c r="E18" s="29"/>
      <c r="F18" s="5"/>
      <c r="G18" s="5"/>
      <c r="H18" s="5"/>
      <c r="I18" s="30"/>
      <c r="J18" s="6"/>
      <c r="K18" s="51"/>
    </row>
    <row r="19" spans="5:11">
      <c r="E19" s="21" t="s">
        <v>36</v>
      </c>
      <c r="F19" s="22"/>
      <c r="G19" s="22"/>
      <c r="H19" s="22"/>
      <c r="I19" s="23"/>
      <c r="J19" s="24"/>
      <c r="K19" s="49">
        <f>4*K15</f>
        <v>0</v>
      </c>
    </row>
    <row r="20" spans="5:11">
      <c r="E20" s="88" t="s">
        <v>37</v>
      </c>
      <c r="F20" s="89"/>
      <c r="G20" s="89"/>
      <c r="H20" s="89"/>
      <c r="I20" s="89"/>
      <c r="J20" s="90"/>
      <c r="K20" s="75">
        <f>K16*4</f>
        <v>24000</v>
      </c>
    </row>
    <row r="21" spans="5:11">
      <c r="E21" s="72" t="s">
        <v>38</v>
      </c>
      <c r="F21" s="73"/>
      <c r="G21" s="73"/>
      <c r="H21" s="73"/>
      <c r="I21" s="73"/>
      <c r="J21" s="74"/>
      <c r="K21" s="76">
        <f>K19+(K19*K14)</f>
        <v>0</v>
      </c>
    </row>
    <row r="22" spans="5:11" ht="13.5" thickBot="1">
      <c r="E22" s="25" t="s">
        <v>15</v>
      </c>
      <c r="F22" s="26"/>
      <c r="G22" s="26"/>
      <c r="H22" s="26"/>
      <c r="I22" s="27"/>
      <c r="J22" s="28"/>
      <c r="K22" s="50">
        <f>K20-K19</f>
        <v>24000</v>
      </c>
    </row>
  </sheetData>
  <mergeCells count="6">
    <mergeCell ref="E20:J20"/>
    <mergeCell ref="A5:K5"/>
    <mergeCell ref="A7:B7"/>
    <mergeCell ref="H7:I7"/>
    <mergeCell ref="H8:I8"/>
    <mergeCell ref="A10:D10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tabSelected="1" workbookViewId="0">
      <selection activeCell="A13" sqref="A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57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55">
        <v>46778</v>
      </c>
      <c r="B13" s="54" t="s">
        <v>58</v>
      </c>
      <c r="C13" s="19">
        <v>288</v>
      </c>
      <c r="D13" s="20">
        <v>1.42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 ht="13.5" thickBot="1">
      <c r="K14" s="48"/>
    </row>
    <row r="15" spans="1:13">
      <c r="E15" s="21" t="s">
        <v>13</v>
      </c>
      <c r="F15" s="22"/>
      <c r="G15" s="22"/>
      <c r="H15" s="22"/>
      <c r="I15" s="23"/>
      <c r="J15" s="24"/>
      <c r="K15" s="49">
        <f>SUM(K13)</f>
        <v>0</v>
      </c>
    </row>
    <row r="16" spans="1:13">
      <c r="E16" s="85" t="s">
        <v>14</v>
      </c>
      <c r="F16" s="68"/>
      <c r="G16" s="68"/>
      <c r="H16" s="68"/>
      <c r="I16" s="69"/>
      <c r="J16" s="70"/>
      <c r="K16" s="75">
        <f>C13*D13</f>
        <v>408.96</v>
      </c>
    </row>
    <row r="17" spans="5:11" ht="13.5" thickBot="1">
      <c r="E17" s="25" t="s">
        <v>15</v>
      </c>
      <c r="F17" s="26"/>
      <c r="G17" s="26"/>
      <c r="H17" s="26"/>
      <c r="I17" s="27"/>
      <c r="J17" s="28"/>
      <c r="K17" s="50">
        <f>K16-K15</f>
        <v>408.96</v>
      </c>
    </row>
    <row r="18" spans="5:11" ht="13.5" thickBot="1">
      <c r="E18" s="29"/>
      <c r="F18" s="5"/>
      <c r="G18" s="5"/>
      <c r="H18" s="5"/>
      <c r="I18" s="30"/>
      <c r="J18" s="6"/>
      <c r="K18" s="51"/>
    </row>
    <row r="19" spans="5:11">
      <c r="E19" s="21" t="s">
        <v>36</v>
      </c>
      <c r="F19" s="22"/>
      <c r="G19" s="22"/>
      <c r="H19" s="22"/>
      <c r="I19" s="23"/>
      <c r="J19" s="24"/>
      <c r="K19" s="49">
        <f>4*K15</f>
        <v>0</v>
      </c>
    </row>
    <row r="20" spans="5:11">
      <c r="E20" s="88" t="s">
        <v>37</v>
      </c>
      <c r="F20" s="89"/>
      <c r="G20" s="89"/>
      <c r="H20" s="89"/>
      <c r="I20" s="89"/>
      <c r="J20" s="90"/>
      <c r="K20" s="75">
        <f>K16*4</f>
        <v>1635.84</v>
      </c>
    </row>
    <row r="21" spans="5:11">
      <c r="E21" s="72" t="s">
        <v>38</v>
      </c>
      <c r="F21" s="73"/>
      <c r="G21" s="73"/>
      <c r="H21" s="73"/>
      <c r="I21" s="73"/>
      <c r="J21" s="74"/>
      <c r="K21" s="76">
        <f>K19+(K19*K14)</f>
        <v>0</v>
      </c>
    </row>
    <row r="22" spans="5:11" ht="13.5" thickBot="1">
      <c r="E22" s="25" t="s">
        <v>15</v>
      </c>
      <c r="F22" s="26"/>
      <c r="G22" s="26"/>
      <c r="H22" s="26"/>
      <c r="I22" s="27"/>
      <c r="J22" s="28"/>
      <c r="K22" s="50">
        <f>K20-K19</f>
        <v>1635.84</v>
      </c>
    </row>
  </sheetData>
  <mergeCells count="6">
    <mergeCell ref="E20:J20"/>
    <mergeCell ref="A5:K5"/>
    <mergeCell ref="A7:B7"/>
    <mergeCell ref="H7:I7"/>
    <mergeCell ref="H8:I8"/>
    <mergeCell ref="A10:D10"/>
  </mergeCells>
  <pageMargins left="0.7" right="0.7" top="0.75" bottom="0.75" header="0.3" footer="0.3"/>
  <pageSetup paperSize="9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9" zoomScaleNormal="100" workbookViewId="0">
      <selection activeCell="D30" sqref="D30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6" width="11.7109375" style="4" customWidth="1"/>
    <col min="7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1" spans="1:13" ht="15">
      <c r="A1" s="3"/>
    </row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18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16.5" customHeight="1">
      <c r="A13" s="38">
        <v>44820</v>
      </c>
      <c r="B13" s="54" t="s">
        <v>27</v>
      </c>
      <c r="C13" s="19">
        <v>450</v>
      </c>
      <c r="D13" s="53">
        <v>0.49</v>
      </c>
      <c r="E13" s="56"/>
      <c r="F13" s="56"/>
      <c r="G13" s="56"/>
      <c r="H13" s="56"/>
      <c r="I13" s="53"/>
      <c r="J13" s="57"/>
      <c r="K13" s="59">
        <f t="shared" ref="K13:K14" si="0">I13*C13</f>
        <v>0</v>
      </c>
      <c r="L13" s="2"/>
      <c r="M13" s="7"/>
    </row>
    <row r="14" spans="1:13">
      <c r="A14" s="38">
        <v>19738</v>
      </c>
      <c r="B14" s="32" t="s">
        <v>28</v>
      </c>
      <c r="C14" s="19">
        <v>350</v>
      </c>
      <c r="D14" s="53">
        <v>0.49</v>
      </c>
      <c r="E14" s="56"/>
      <c r="F14" s="56"/>
      <c r="G14" s="56"/>
      <c r="H14" s="56"/>
      <c r="I14" s="53"/>
      <c r="J14" s="57"/>
      <c r="K14" s="59">
        <f t="shared" si="0"/>
        <v>0</v>
      </c>
      <c r="L14" s="2"/>
      <c r="M14" s="7"/>
    </row>
    <row r="15" spans="1:13">
      <c r="A15" s="35"/>
      <c r="B15" s="36"/>
      <c r="C15" s="33"/>
      <c r="D15" s="34"/>
      <c r="E15" s="13"/>
      <c r="F15" s="13"/>
      <c r="G15" s="13"/>
      <c r="H15" s="13"/>
      <c r="I15" s="34"/>
      <c r="J15" s="15"/>
      <c r="K15" s="47"/>
      <c r="L15" s="2"/>
      <c r="M15" s="7"/>
    </row>
    <row r="16" spans="1:13" ht="13.5" thickBot="1">
      <c r="K16" s="48"/>
    </row>
    <row r="17" spans="1:11">
      <c r="E17" s="21" t="s">
        <v>13</v>
      </c>
      <c r="F17" s="22"/>
      <c r="G17" s="22"/>
      <c r="H17" s="22"/>
      <c r="I17" s="23"/>
      <c r="J17" s="24"/>
      <c r="K17" s="49">
        <f>SUM(K13+K14)</f>
        <v>0</v>
      </c>
    </row>
    <row r="18" spans="1:11" ht="15" customHeight="1">
      <c r="E18" s="67" t="s">
        <v>14</v>
      </c>
      <c r="F18" s="68"/>
      <c r="G18" s="68"/>
      <c r="H18" s="68"/>
      <c r="I18" s="69"/>
      <c r="J18" s="70"/>
      <c r="K18" s="75">
        <f>SUM(C13*D13+C14*D14)</f>
        <v>392</v>
      </c>
    </row>
    <row r="19" spans="1:11" ht="13.5" thickBot="1">
      <c r="E19" s="25" t="s">
        <v>15</v>
      </c>
      <c r="F19" s="26"/>
      <c r="G19" s="26"/>
      <c r="H19" s="26"/>
      <c r="I19" s="27"/>
      <c r="J19" s="28"/>
      <c r="K19" s="50">
        <f>(K18-K17)</f>
        <v>392</v>
      </c>
    </row>
    <row r="20" spans="1:11" ht="13.5" thickBot="1">
      <c r="E20" s="29"/>
      <c r="F20" s="5"/>
      <c r="G20" s="5"/>
      <c r="H20" s="5"/>
      <c r="I20" s="30"/>
      <c r="J20" s="6"/>
      <c r="K20" s="51"/>
    </row>
    <row r="21" spans="1:11">
      <c r="E21" s="21" t="s">
        <v>36</v>
      </c>
      <c r="F21" s="22"/>
      <c r="G21" s="22"/>
      <c r="H21" s="22"/>
      <c r="I21" s="23"/>
      <c r="J21" s="24"/>
      <c r="K21" s="49">
        <f>4*K17</f>
        <v>0</v>
      </c>
    </row>
    <row r="22" spans="1:11">
      <c r="E22" s="88" t="s">
        <v>37</v>
      </c>
      <c r="F22" s="89"/>
      <c r="G22" s="89"/>
      <c r="H22" s="89"/>
      <c r="I22" s="89"/>
      <c r="J22" s="90"/>
      <c r="K22" s="75">
        <f>K18*4</f>
        <v>1568</v>
      </c>
    </row>
    <row r="23" spans="1:11">
      <c r="E23" s="72" t="s">
        <v>38</v>
      </c>
      <c r="F23" s="73"/>
      <c r="G23" s="73"/>
      <c r="H23" s="73"/>
      <c r="I23" s="73"/>
      <c r="J23" s="74"/>
      <c r="K23" s="76">
        <f>K21+(K21*J13)</f>
        <v>0</v>
      </c>
    </row>
    <row r="24" spans="1:11" ht="13.5" thickBot="1">
      <c r="E24" s="25" t="s">
        <v>15</v>
      </c>
      <c r="F24" s="26"/>
      <c r="G24" s="26"/>
      <c r="H24" s="26"/>
      <c r="I24" s="27"/>
      <c r="J24" s="28"/>
      <c r="K24" s="50">
        <f>K22-K21</f>
        <v>1568</v>
      </c>
    </row>
    <row r="26" spans="1:11">
      <c r="A26" s="96"/>
      <c r="B26" s="96"/>
      <c r="C26" s="96"/>
      <c r="D26" s="96"/>
    </row>
    <row r="27" spans="1:11" ht="25.5" customHeight="1"/>
    <row r="28" spans="1:11" ht="57.75" customHeight="1"/>
    <row r="30" spans="1:11" ht="13.5" customHeight="1"/>
    <row r="31" spans="1:11" ht="12.75" customHeight="1"/>
    <row r="34" ht="57.75" customHeight="1"/>
    <row r="36" ht="14.25" customHeight="1"/>
    <row r="37" ht="12.75" customHeight="1"/>
    <row r="41" ht="12.75" customHeight="1"/>
  </sheetData>
  <mergeCells count="7">
    <mergeCell ref="A26:D26"/>
    <mergeCell ref="E22:J22"/>
    <mergeCell ref="A5:K5"/>
    <mergeCell ref="A7:B7"/>
    <mergeCell ref="H7:I7"/>
    <mergeCell ref="H8:I8"/>
    <mergeCell ref="A10:D10"/>
  </mergeCells>
  <pageMargins left="0.25" right="0.25" top="0.75" bottom="0.75" header="0.3" footer="0.3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33"/>
  <sheetViews>
    <sheetView workbookViewId="0">
      <selection activeCell="D37" sqref="D37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2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22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25.5">
      <c r="A13" s="40">
        <v>34042</v>
      </c>
      <c r="B13" s="64" t="s">
        <v>16</v>
      </c>
      <c r="C13" s="65">
        <v>65</v>
      </c>
      <c r="D13" s="66">
        <v>13.58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>
      <c r="A14" s="62"/>
      <c r="B14" s="63"/>
      <c r="C14" s="33"/>
      <c r="D14" s="34"/>
      <c r="E14" s="13"/>
      <c r="F14" s="13"/>
      <c r="G14" s="13"/>
      <c r="H14" s="13"/>
      <c r="I14" s="34"/>
      <c r="J14" s="15"/>
      <c r="K14" s="47"/>
      <c r="L14" s="2"/>
      <c r="M14" s="7"/>
    </row>
    <row r="15" spans="1:13" ht="13.5" thickBot="1">
      <c r="K15" s="48"/>
    </row>
    <row r="16" spans="1:13">
      <c r="E16" s="21" t="s">
        <v>13</v>
      </c>
      <c r="F16" s="22"/>
      <c r="G16" s="22"/>
      <c r="H16" s="22"/>
      <c r="I16" s="23"/>
      <c r="J16" s="24"/>
      <c r="K16" s="49">
        <f>SUM(K13:K13)</f>
        <v>0</v>
      </c>
    </row>
    <row r="17" spans="5:11" ht="15" customHeight="1">
      <c r="E17" s="67" t="s">
        <v>14</v>
      </c>
      <c r="F17" s="68"/>
      <c r="G17" s="68"/>
      <c r="H17" s="68"/>
      <c r="I17" s="69"/>
      <c r="J17" s="70"/>
      <c r="K17" s="75">
        <f>SUM(C13*D13)</f>
        <v>882.7</v>
      </c>
    </row>
    <row r="18" spans="5:11" ht="13.5" thickBot="1">
      <c r="E18" s="25" t="s">
        <v>15</v>
      </c>
      <c r="F18" s="26"/>
      <c r="G18" s="26"/>
      <c r="H18" s="26"/>
      <c r="I18" s="27"/>
      <c r="J18" s="28"/>
      <c r="K18" s="50">
        <f>K17-K16</f>
        <v>882.7</v>
      </c>
    </row>
    <row r="19" spans="5:11" ht="13.5" thickBot="1">
      <c r="E19" s="29"/>
      <c r="F19" s="5"/>
      <c r="G19" s="5"/>
      <c r="H19" s="5"/>
      <c r="I19" s="30"/>
      <c r="J19" s="6"/>
      <c r="K19" s="51"/>
    </row>
    <row r="20" spans="5:11">
      <c r="E20" s="21" t="s">
        <v>36</v>
      </c>
      <c r="F20" s="22"/>
      <c r="G20" s="22"/>
      <c r="H20" s="22"/>
      <c r="I20" s="23"/>
      <c r="J20" s="24"/>
      <c r="K20" s="49">
        <f>4*K16</f>
        <v>0</v>
      </c>
    </row>
    <row r="21" spans="5:11">
      <c r="E21" s="88" t="s">
        <v>37</v>
      </c>
      <c r="F21" s="89"/>
      <c r="G21" s="89"/>
      <c r="H21" s="89"/>
      <c r="I21" s="89"/>
      <c r="J21" s="90"/>
      <c r="K21" s="75">
        <f>K17*4</f>
        <v>3530.8</v>
      </c>
    </row>
    <row r="22" spans="5:11">
      <c r="E22" s="72" t="s">
        <v>38</v>
      </c>
      <c r="F22" s="73"/>
      <c r="G22" s="73"/>
      <c r="H22" s="73"/>
      <c r="I22" s="73"/>
      <c r="J22" s="74"/>
      <c r="K22" s="76">
        <f>K20+(K20*J13)</f>
        <v>0</v>
      </c>
    </row>
    <row r="23" spans="5:11" ht="13.5" thickBot="1">
      <c r="E23" s="25" t="s">
        <v>15</v>
      </c>
      <c r="F23" s="26"/>
      <c r="G23" s="26"/>
      <c r="H23" s="26"/>
      <c r="I23" s="27"/>
      <c r="J23" s="28"/>
      <c r="K23" s="50">
        <f>K21-K20</f>
        <v>3530.8</v>
      </c>
    </row>
    <row r="26" spans="5:11" ht="25.5" customHeight="1"/>
    <row r="27" spans="5:11" ht="57.75" customHeight="1"/>
    <row r="29" spans="5:11" ht="25.5" customHeight="1"/>
    <row r="30" spans="5:11" ht="25.5" customHeight="1"/>
    <row r="33" ht="12.75" customHeight="1"/>
  </sheetData>
  <mergeCells count="6">
    <mergeCell ref="E21:J21"/>
    <mergeCell ref="A5:K5"/>
    <mergeCell ref="A7:B7"/>
    <mergeCell ref="H7:I7"/>
    <mergeCell ref="H8:I8"/>
    <mergeCell ref="A10:D10"/>
  </mergeCells>
  <pageMargins left="0.23622047244094491" right="0.23622047244094491" top="0.74803149606299213" bottom="0.74803149606299213" header="0.31496062992125984" footer="0.31496062992125984"/>
  <pageSetup paperSize="9" scale="72" orientation="landscape" r:id="rId1"/>
  <ignoredErrors>
    <ignoredError sqref="K18 K23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4"/>
  <sheetViews>
    <sheetView workbookViewId="0">
      <selection activeCell="B13" sqref="B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19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40">
        <v>49485</v>
      </c>
      <c r="B13" s="44" t="s">
        <v>20</v>
      </c>
      <c r="C13" s="65">
        <v>70</v>
      </c>
      <c r="D13" s="66">
        <v>48.76</v>
      </c>
      <c r="E13" s="56"/>
      <c r="F13" s="56"/>
      <c r="G13" s="56"/>
      <c r="H13" s="56"/>
      <c r="I13" s="53"/>
      <c r="J13" s="57"/>
      <c r="K13" s="59">
        <f t="shared" ref="K13:K14" si="0">I13*C13</f>
        <v>0</v>
      </c>
      <c r="L13" s="2"/>
      <c r="M13" s="7"/>
    </row>
    <row r="14" spans="1:13">
      <c r="A14" s="40">
        <v>51476</v>
      </c>
      <c r="B14" s="44" t="s">
        <v>29</v>
      </c>
      <c r="C14" s="52">
        <v>3</v>
      </c>
      <c r="D14" s="20">
        <v>58.51</v>
      </c>
      <c r="E14" s="56"/>
      <c r="F14" s="56"/>
      <c r="G14" s="56"/>
      <c r="H14" s="56"/>
      <c r="I14" s="53"/>
      <c r="J14" s="57"/>
      <c r="K14" s="59">
        <f t="shared" si="0"/>
        <v>0</v>
      </c>
      <c r="L14" s="2"/>
      <c r="M14" s="7"/>
    </row>
    <row r="15" spans="1:13">
      <c r="A15" s="62"/>
      <c r="B15" s="63"/>
      <c r="C15" s="33"/>
      <c r="D15" s="34"/>
      <c r="E15" s="13"/>
      <c r="F15" s="13"/>
      <c r="G15" s="13"/>
      <c r="H15" s="13"/>
      <c r="I15" s="34"/>
      <c r="J15" s="15"/>
      <c r="K15" s="47"/>
      <c r="L15" s="2"/>
      <c r="M15" s="7"/>
    </row>
    <row r="16" spans="1:13" ht="13.5" thickBot="1">
      <c r="K16" s="48"/>
    </row>
    <row r="17" spans="5:11">
      <c r="E17" s="21" t="s">
        <v>13</v>
      </c>
      <c r="F17" s="22"/>
      <c r="G17" s="22"/>
      <c r="H17" s="22"/>
      <c r="I17" s="23"/>
      <c r="J17" s="24"/>
      <c r="K17" s="49">
        <f>SUM(K13:K14)</f>
        <v>0</v>
      </c>
    </row>
    <row r="18" spans="5:11" ht="15" customHeight="1">
      <c r="E18" s="67" t="s">
        <v>14</v>
      </c>
      <c r="F18" s="68"/>
      <c r="G18" s="68"/>
      <c r="H18" s="68"/>
      <c r="I18" s="69"/>
      <c r="J18" s="70"/>
      <c r="K18" s="75">
        <f>SUM(C13*D13+C14*D14)</f>
        <v>3588.73</v>
      </c>
    </row>
    <row r="19" spans="5:11" ht="13.5" thickBot="1">
      <c r="E19" s="25" t="s">
        <v>15</v>
      </c>
      <c r="F19" s="26"/>
      <c r="G19" s="26"/>
      <c r="H19" s="26"/>
      <c r="I19" s="27"/>
      <c r="J19" s="28"/>
      <c r="K19" s="50">
        <f>K18-K17</f>
        <v>3588.73</v>
      </c>
    </row>
    <row r="20" spans="5:11" ht="13.5" thickBot="1">
      <c r="E20" s="29"/>
      <c r="F20" s="5"/>
      <c r="G20" s="5"/>
      <c r="H20" s="5"/>
      <c r="I20" s="30"/>
      <c r="J20" s="6"/>
      <c r="K20" s="51"/>
    </row>
    <row r="21" spans="5:11">
      <c r="E21" s="21" t="s">
        <v>36</v>
      </c>
      <c r="F21" s="22"/>
      <c r="G21" s="22"/>
      <c r="H21" s="22"/>
      <c r="I21" s="23"/>
      <c r="J21" s="24"/>
      <c r="K21" s="49">
        <f>4*K17</f>
        <v>0</v>
      </c>
    </row>
    <row r="22" spans="5:11">
      <c r="E22" s="88" t="s">
        <v>37</v>
      </c>
      <c r="F22" s="89"/>
      <c r="G22" s="89"/>
      <c r="H22" s="89"/>
      <c r="I22" s="89"/>
      <c r="J22" s="90"/>
      <c r="K22" s="75">
        <f>K18*4</f>
        <v>14354.92</v>
      </c>
    </row>
    <row r="23" spans="5:11">
      <c r="E23" s="72" t="s">
        <v>38</v>
      </c>
      <c r="F23" s="73"/>
      <c r="G23" s="73"/>
      <c r="H23" s="73"/>
      <c r="I23" s="73"/>
      <c r="J23" s="74"/>
      <c r="K23" s="76">
        <f>K21+(K21*J13)</f>
        <v>0</v>
      </c>
    </row>
    <row r="24" spans="5:11" ht="13.5" thickBot="1">
      <c r="E24" s="25" t="s">
        <v>15</v>
      </c>
      <c r="F24" s="26"/>
      <c r="G24" s="26"/>
      <c r="H24" s="26"/>
      <c r="I24" s="27"/>
      <c r="J24" s="28"/>
      <c r="K24" s="50">
        <f>K22-K21</f>
        <v>14354.92</v>
      </c>
    </row>
  </sheetData>
  <mergeCells count="6">
    <mergeCell ref="E22:J22"/>
    <mergeCell ref="A5:K5"/>
    <mergeCell ref="A7:B7"/>
    <mergeCell ref="H7:I7"/>
    <mergeCell ref="H8:I8"/>
    <mergeCell ref="A10:D10"/>
  </mergeCells>
  <pageMargins left="0.25" right="0.25" top="0.75" bottom="0.75" header="0.3" footer="0.3"/>
  <pageSetup paperSize="9" scale="6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4"/>
  <sheetViews>
    <sheetView topLeftCell="A4" workbookViewId="0">
      <selection activeCell="D13" sqref="D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 ht="12.75" customHeight="1">
      <c r="A10" s="96" t="s">
        <v>21</v>
      </c>
      <c r="B10" s="96"/>
      <c r="C10" s="96"/>
      <c r="D10" s="96"/>
      <c r="E10" s="96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25.5">
      <c r="A13" s="40">
        <v>7039</v>
      </c>
      <c r="B13" s="45" t="s">
        <v>30</v>
      </c>
      <c r="C13" s="46">
        <v>27</v>
      </c>
      <c r="D13" s="77">
        <v>16</v>
      </c>
      <c r="E13" s="56"/>
      <c r="F13" s="56"/>
      <c r="G13" s="56"/>
      <c r="H13" s="56"/>
      <c r="I13" s="53"/>
      <c r="J13" s="57"/>
      <c r="K13" s="59">
        <f t="shared" ref="K13:K14" si="0">I13*C13</f>
        <v>0</v>
      </c>
      <c r="L13" s="2"/>
      <c r="M13" s="7"/>
    </row>
    <row r="14" spans="1:13" ht="25.5">
      <c r="A14" s="40">
        <v>18934</v>
      </c>
      <c r="B14" s="45" t="s">
        <v>31</v>
      </c>
      <c r="C14" s="46">
        <v>20</v>
      </c>
      <c r="D14" s="66">
        <v>18</v>
      </c>
      <c r="E14" s="56"/>
      <c r="F14" s="56"/>
      <c r="G14" s="56"/>
      <c r="H14" s="56"/>
      <c r="I14" s="53"/>
      <c r="J14" s="57"/>
      <c r="K14" s="59">
        <f t="shared" si="0"/>
        <v>0</v>
      </c>
      <c r="L14" s="2"/>
      <c r="M14" s="7"/>
    </row>
    <row r="15" spans="1:13">
      <c r="A15" s="62"/>
      <c r="B15" s="63"/>
      <c r="C15" s="33"/>
      <c r="D15" s="34"/>
      <c r="E15" s="13"/>
      <c r="F15" s="13"/>
      <c r="G15" s="13"/>
      <c r="H15" s="13"/>
      <c r="I15" s="34"/>
      <c r="J15" s="15"/>
      <c r="K15" s="47"/>
      <c r="L15" s="2"/>
      <c r="M15" s="7"/>
    </row>
    <row r="16" spans="1:13" ht="13.5" thickBot="1">
      <c r="K16" s="48"/>
    </row>
    <row r="17" spans="5:11">
      <c r="E17" s="21" t="s">
        <v>13</v>
      </c>
      <c r="F17" s="22"/>
      <c r="G17" s="22"/>
      <c r="H17" s="22"/>
      <c r="I17" s="23"/>
      <c r="J17" s="24"/>
      <c r="K17" s="49">
        <f>SUM(K13:K14)</f>
        <v>0</v>
      </c>
    </row>
    <row r="18" spans="5:11" ht="15" customHeight="1">
      <c r="E18" s="67" t="s">
        <v>14</v>
      </c>
      <c r="F18" s="68"/>
      <c r="G18" s="68"/>
      <c r="H18" s="68"/>
      <c r="I18" s="69"/>
      <c r="J18" s="70"/>
      <c r="K18" s="75">
        <f>SUM(C13*D13+C14*D14)</f>
        <v>792</v>
      </c>
    </row>
    <row r="19" spans="5:11" ht="13.5" thickBot="1">
      <c r="E19" s="25" t="s">
        <v>15</v>
      </c>
      <c r="F19" s="26"/>
      <c r="G19" s="26"/>
      <c r="H19" s="26"/>
      <c r="I19" s="27"/>
      <c r="J19" s="28"/>
      <c r="K19" s="50">
        <f>K18-K17</f>
        <v>792</v>
      </c>
    </row>
    <row r="20" spans="5:11" ht="13.5" thickBot="1">
      <c r="E20" s="29"/>
      <c r="F20" s="5"/>
      <c r="G20" s="5"/>
      <c r="H20" s="5"/>
      <c r="I20" s="30"/>
      <c r="J20" s="6"/>
      <c r="K20" s="51"/>
    </row>
    <row r="21" spans="5:11">
      <c r="E21" s="21" t="s">
        <v>36</v>
      </c>
      <c r="F21" s="22"/>
      <c r="G21" s="22"/>
      <c r="H21" s="22"/>
      <c r="I21" s="23"/>
      <c r="J21" s="24"/>
      <c r="K21" s="49">
        <f>4*K17</f>
        <v>0</v>
      </c>
    </row>
    <row r="22" spans="5:11">
      <c r="E22" s="88" t="s">
        <v>37</v>
      </c>
      <c r="F22" s="89"/>
      <c r="G22" s="89"/>
      <c r="H22" s="89"/>
      <c r="I22" s="89"/>
      <c r="J22" s="90"/>
      <c r="K22" s="75">
        <f>K18*4</f>
        <v>3168</v>
      </c>
    </row>
    <row r="23" spans="5:11">
      <c r="E23" s="72" t="s">
        <v>38</v>
      </c>
      <c r="F23" s="73"/>
      <c r="G23" s="73"/>
      <c r="H23" s="73"/>
      <c r="I23" s="73"/>
      <c r="J23" s="74"/>
      <c r="K23" s="76">
        <f>K21+(K21*J13)</f>
        <v>0</v>
      </c>
    </row>
    <row r="24" spans="5:11" ht="13.5" thickBot="1">
      <c r="E24" s="25" t="s">
        <v>15</v>
      </c>
      <c r="F24" s="26"/>
      <c r="G24" s="26"/>
      <c r="H24" s="26"/>
      <c r="I24" s="27"/>
      <c r="J24" s="28"/>
      <c r="K24" s="50">
        <f>K22-K21</f>
        <v>3168</v>
      </c>
    </row>
  </sheetData>
  <mergeCells count="6">
    <mergeCell ref="E22:J22"/>
    <mergeCell ref="A5:K5"/>
    <mergeCell ref="A7:B7"/>
    <mergeCell ref="H7:I7"/>
    <mergeCell ref="H8:I8"/>
    <mergeCell ref="A10:E10"/>
  </mergeCells>
  <pageMargins left="0.25" right="0.25" top="0.75" bottom="0.75" header="0.3" footer="0.3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4"/>
  <sheetViews>
    <sheetView topLeftCell="A4" workbookViewId="0">
      <selection activeCell="A13" sqref="A13:D14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41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40">
        <v>52062</v>
      </c>
      <c r="B13" s="43" t="s">
        <v>42</v>
      </c>
      <c r="C13" s="19">
        <v>25</v>
      </c>
      <c r="D13" s="20">
        <v>79</v>
      </c>
      <c r="E13" s="56"/>
      <c r="F13" s="56"/>
      <c r="G13" s="56"/>
      <c r="H13" s="56"/>
      <c r="I13" s="53"/>
      <c r="J13" s="57"/>
      <c r="K13" s="59">
        <f t="shared" ref="K13" si="0">I13*C13</f>
        <v>0</v>
      </c>
      <c r="L13" s="2"/>
      <c r="M13" s="7"/>
    </row>
    <row r="14" spans="1:13">
      <c r="A14" s="40">
        <v>52061</v>
      </c>
      <c r="B14" s="43" t="s">
        <v>43</v>
      </c>
      <c r="C14" s="19">
        <v>25</v>
      </c>
      <c r="D14" s="20">
        <v>121</v>
      </c>
      <c r="E14" s="56"/>
      <c r="F14" s="56"/>
      <c r="G14" s="56"/>
      <c r="H14" s="56"/>
      <c r="I14" s="53"/>
      <c r="J14" s="57"/>
      <c r="K14" s="59">
        <f t="shared" ref="K14" si="1">I14*C14</f>
        <v>0</v>
      </c>
      <c r="L14" s="2"/>
      <c r="M14" s="7"/>
    </row>
    <row r="15" spans="1:13">
      <c r="A15" s="62"/>
      <c r="B15" s="78"/>
      <c r="C15" s="33"/>
      <c r="D15" s="34"/>
      <c r="E15" s="13"/>
      <c r="F15" s="13"/>
      <c r="G15" s="13"/>
      <c r="H15" s="13"/>
      <c r="I15" s="34"/>
      <c r="J15" s="15"/>
      <c r="K15" s="47"/>
      <c r="L15" s="2"/>
      <c r="M15" s="7"/>
    </row>
    <row r="16" spans="1:13" ht="13.5" thickBot="1">
      <c r="K16" s="48"/>
    </row>
    <row r="17" spans="5:11">
      <c r="E17" s="21" t="s">
        <v>13</v>
      </c>
      <c r="F17" s="22"/>
      <c r="G17" s="22"/>
      <c r="H17" s="22"/>
      <c r="I17" s="23"/>
      <c r="J17" s="24"/>
      <c r="K17" s="49">
        <f>SUM(K13:K14)</f>
        <v>0</v>
      </c>
    </row>
    <row r="18" spans="5:11">
      <c r="E18" s="67" t="s">
        <v>14</v>
      </c>
      <c r="F18" s="68"/>
      <c r="G18" s="68"/>
      <c r="H18" s="68"/>
      <c r="I18" s="69"/>
      <c r="J18" s="70"/>
      <c r="K18" s="75">
        <f>C13*D13+C14*D14</f>
        <v>5000</v>
      </c>
    </row>
    <row r="19" spans="5:11" ht="13.5" thickBot="1">
      <c r="E19" s="25" t="s">
        <v>15</v>
      </c>
      <c r="F19" s="26"/>
      <c r="G19" s="26"/>
      <c r="H19" s="26"/>
      <c r="I19" s="27"/>
      <c r="J19" s="28"/>
      <c r="K19" s="50">
        <f>K18-K17</f>
        <v>5000</v>
      </c>
    </row>
    <row r="20" spans="5:11" ht="13.5" thickBot="1">
      <c r="E20" s="29"/>
      <c r="F20" s="5"/>
      <c r="G20" s="5"/>
      <c r="H20" s="5"/>
      <c r="I20" s="30"/>
      <c r="J20" s="6"/>
      <c r="K20" s="51"/>
    </row>
    <row r="21" spans="5:11">
      <c r="E21" s="21" t="s">
        <v>36</v>
      </c>
      <c r="F21" s="22"/>
      <c r="G21" s="22"/>
      <c r="H21" s="22"/>
      <c r="I21" s="23"/>
      <c r="J21" s="24"/>
      <c r="K21" s="49">
        <f>4*K17</f>
        <v>0</v>
      </c>
    </row>
    <row r="22" spans="5:11">
      <c r="E22" s="88" t="s">
        <v>37</v>
      </c>
      <c r="F22" s="89"/>
      <c r="G22" s="89"/>
      <c r="H22" s="89"/>
      <c r="I22" s="89"/>
      <c r="J22" s="90"/>
      <c r="K22" s="75">
        <f>K18*4</f>
        <v>20000</v>
      </c>
    </row>
    <row r="23" spans="5:11">
      <c r="E23" s="72" t="s">
        <v>38</v>
      </c>
      <c r="F23" s="73"/>
      <c r="G23" s="73"/>
      <c r="H23" s="73"/>
      <c r="I23" s="73"/>
      <c r="J23" s="74"/>
      <c r="K23" s="76">
        <f>K21+(K21*K16)</f>
        <v>0</v>
      </c>
    </row>
    <row r="24" spans="5:11" ht="13.5" thickBot="1">
      <c r="E24" s="25" t="s">
        <v>15</v>
      </c>
      <c r="F24" s="26"/>
      <c r="G24" s="26"/>
      <c r="H24" s="26"/>
      <c r="I24" s="27"/>
      <c r="J24" s="28"/>
      <c r="K24" s="50">
        <f>K22-K21</f>
        <v>20000</v>
      </c>
    </row>
  </sheetData>
  <mergeCells count="6">
    <mergeCell ref="E22:J22"/>
    <mergeCell ref="A5:K5"/>
    <mergeCell ref="A7:B7"/>
    <mergeCell ref="H7:I7"/>
    <mergeCell ref="H8:I8"/>
    <mergeCell ref="A10:D10"/>
  </mergeCells>
  <pageMargins left="0.7" right="0.7" top="0.75" bottom="0.75" header="0.3" footer="0.3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6"/>
  <sheetViews>
    <sheetView topLeftCell="A7" workbookViewId="0">
      <selection activeCell="B13" sqref="B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2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>
      <c r="A10" s="96" t="s">
        <v>44</v>
      </c>
      <c r="B10" s="96"/>
      <c r="C10" s="96"/>
      <c r="D10" s="96"/>
      <c r="E10" s="13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>
      <c r="A13" s="55">
        <v>53613</v>
      </c>
      <c r="B13" s="54" t="s">
        <v>35</v>
      </c>
      <c r="C13" s="19">
        <v>2</v>
      </c>
      <c r="D13" s="20">
        <v>135</v>
      </c>
      <c r="E13" s="56"/>
      <c r="F13" s="56"/>
      <c r="G13" s="56"/>
      <c r="H13" s="56"/>
      <c r="I13" s="53"/>
      <c r="J13" s="57"/>
      <c r="K13" s="59">
        <f t="shared" ref="K13:K17" si="0">I13*C13</f>
        <v>0</v>
      </c>
      <c r="L13" s="2"/>
      <c r="M13" s="7"/>
    </row>
    <row r="14" spans="1:13">
      <c r="A14" s="55">
        <v>59004</v>
      </c>
      <c r="B14" s="54" t="s">
        <v>55</v>
      </c>
      <c r="C14" s="19">
        <v>50</v>
      </c>
      <c r="D14" s="20">
        <v>85.3</v>
      </c>
      <c r="E14" s="56"/>
      <c r="F14" s="56"/>
      <c r="G14" s="56"/>
      <c r="H14" s="56"/>
      <c r="I14" s="53"/>
      <c r="J14" s="57"/>
      <c r="K14" s="59">
        <f t="shared" si="0"/>
        <v>0</v>
      </c>
      <c r="L14" s="2"/>
      <c r="M14" s="7"/>
    </row>
    <row r="15" spans="1:13">
      <c r="A15" s="55">
        <v>58980</v>
      </c>
      <c r="B15" s="54" t="s">
        <v>39</v>
      </c>
      <c r="C15" s="19">
        <v>250</v>
      </c>
      <c r="D15" s="20">
        <v>89.38</v>
      </c>
      <c r="E15" s="56"/>
      <c r="F15" s="56"/>
      <c r="G15" s="56"/>
      <c r="H15" s="56"/>
      <c r="I15" s="53"/>
      <c r="J15" s="57"/>
      <c r="K15" s="59">
        <f t="shared" si="0"/>
        <v>0</v>
      </c>
      <c r="L15" s="2"/>
      <c r="M15" s="7"/>
    </row>
    <row r="16" spans="1:13">
      <c r="A16" s="55">
        <v>59011</v>
      </c>
      <c r="B16" s="54" t="s">
        <v>40</v>
      </c>
      <c r="C16" s="19">
        <v>250</v>
      </c>
      <c r="D16" s="20">
        <v>35</v>
      </c>
      <c r="E16" s="56"/>
      <c r="F16" s="56"/>
      <c r="G16" s="56"/>
      <c r="H16" s="56"/>
      <c r="I16" s="53"/>
      <c r="J16" s="57"/>
      <c r="K16" s="59">
        <f t="shared" si="0"/>
        <v>0</v>
      </c>
      <c r="L16" s="2"/>
      <c r="M16" s="7"/>
    </row>
    <row r="17" spans="1:13">
      <c r="A17" s="87">
        <v>59056</v>
      </c>
      <c r="B17" s="86" t="s">
        <v>56</v>
      </c>
      <c r="C17" s="19">
        <v>228</v>
      </c>
      <c r="D17" s="20">
        <v>6.25</v>
      </c>
      <c r="E17" s="81"/>
      <c r="F17" s="81"/>
      <c r="G17" s="81"/>
      <c r="H17" s="81"/>
      <c r="I17" s="20"/>
      <c r="J17" s="82"/>
      <c r="K17" s="59">
        <f t="shared" si="0"/>
        <v>0</v>
      </c>
      <c r="L17" s="2"/>
      <c r="M17" s="7"/>
    </row>
    <row r="18" spans="1:13" ht="13.5" thickBot="1">
      <c r="K18" s="48"/>
    </row>
    <row r="19" spans="1:13">
      <c r="E19" s="21" t="s">
        <v>13</v>
      </c>
      <c r="F19" s="22"/>
      <c r="G19" s="22"/>
      <c r="H19" s="22"/>
      <c r="I19" s="23"/>
      <c r="J19" s="24"/>
      <c r="K19" s="49">
        <f>SUM(K13:K17)</f>
        <v>0</v>
      </c>
    </row>
    <row r="20" spans="1:13">
      <c r="E20" s="67" t="s">
        <v>14</v>
      </c>
      <c r="F20" s="68"/>
      <c r="G20" s="68"/>
      <c r="H20" s="68"/>
      <c r="I20" s="69"/>
      <c r="J20" s="70"/>
      <c r="K20" s="75">
        <f>C13*D13+C14*D14+C15*D15+C16*D16+C17*D17</f>
        <v>37055</v>
      </c>
    </row>
    <row r="21" spans="1:13" ht="13.5" thickBot="1">
      <c r="E21" s="25" t="s">
        <v>15</v>
      </c>
      <c r="F21" s="26"/>
      <c r="G21" s="26"/>
      <c r="H21" s="26"/>
      <c r="I21" s="27"/>
      <c r="J21" s="28"/>
      <c r="K21" s="50">
        <f>K20-K19</f>
        <v>37055</v>
      </c>
    </row>
    <row r="22" spans="1:13" ht="13.5" thickBot="1">
      <c r="E22" s="29"/>
      <c r="F22" s="5"/>
      <c r="G22" s="5"/>
      <c r="H22" s="5"/>
      <c r="I22" s="30"/>
      <c r="J22" s="6"/>
      <c r="K22" s="51"/>
    </row>
    <row r="23" spans="1:13">
      <c r="E23" s="21" t="s">
        <v>36</v>
      </c>
      <c r="F23" s="22"/>
      <c r="G23" s="22"/>
      <c r="H23" s="22"/>
      <c r="I23" s="23"/>
      <c r="J23" s="24"/>
      <c r="K23" s="49">
        <f>4*K19</f>
        <v>0</v>
      </c>
    </row>
    <row r="24" spans="1:13">
      <c r="E24" s="88" t="s">
        <v>37</v>
      </c>
      <c r="F24" s="89"/>
      <c r="G24" s="89"/>
      <c r="H24" s="89"/>
      <c r="I24" s="89"/>
      <c r="J24" s="90"/>
      <c r="K24" s="75">
        <f>K20*4</f>
        <v>148220</v>
      </c>
    </row>
    <row r="25" spans="1:13">
      <c r="E25" s="72" t="s">
        <v>38</v>
      </c>
      <c r="F25" s="73"/>
      <c r="G25" s="73"/>
      <c r="H25" s="73"/>
      <c r="I25" s="73"/>
      <c r="J25" s="74"/>
      <c r="K25" s="76">
        <f>K23+(K23*K18)</f>
        <v>0</v>
      </c>
    </row>
    <row r="26" spans="1:13" ht="13.5" thickBot="1">
      <c r="E26" s="25" t="s">
        <v>15</v>
      </c>
      <c r="F26" s="26"/>
      <c r="G26" s="26"/>
      <c r="H26" s="26"/>
      <c r="I26" s="27"/>
      <c r="J26" s="28"/>
      <c r="K26" s="50">
        <f>K24-K23</f>
        <v>148220</v>
      </c>
    </row>
  </sheetData>
  <mergeCells count="6">
    <mergeCell ref="E24:J24"/>
    <mergeCell ref="A5:K5"/>
    <mergeCell ref="A7:B7"/>
    <mergeCell ref="H7:I7"/>
    <mergeCell ref="H8:I8"/>
    <mergeCell ref="A10:D1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33"/>
  <sheetViews>
    <sheetView workbookViewId="0">
      <selection activeCell="C27" sqref="C27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 ht="12.75" customHeight="1">
      <c r="A10" s="96" t="s">
        <v>45</v>
      </c>
      <c r="B10" s="96"/>
      <c r="C10" s="96"/>
      <c r="D10" s="96"/>
      <c r="E10" s="96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25.5">
      <c r="A13" s="39">
        <v>7043</v>
      </c>
      <c r="B13" s="54" t="s">
        <v>32</v>
      </c>
      <c r="C13" s="19">
        <v>13740</v>
      </c>
      <c r="D13" s="20">
        <v>0.59</v>
      </c>
      <c r="E13" s="81"/>
      <c r="F13" s="81"/>
      <c r="G13" s="81"/>
      <c r="H13" s="81"/>
      <c r="I13" s="20"/>
      <c r="J13" s="82"/>
      <c r="K13" s="83">
        <f t="shared" ref="K13" si="0">I13*C13</f>
        <v>0</v>
      </c>
      <c r="L13" s="2"/>
      <c r="M13" s="7"/>
    </row>
    <row r="14" spans="1:13">
      <c r="A14" s="84"/>
      <c r="B14" s="79"/>
      <c r="C14" s="33"/>
      <c r="D14" s="34"/>
      <c r="E14" s="13"/>
      <c r="F14" s="13"/>
      <c r="G14" s="13"/>
      <c r="H14" s="13"/>
      <c r="I14" s="34"/>
      <c r="J14" s="15"/>
      <c r="K14" s="47"/>
      <c r="L14" s="2"/>
      <c r="M14" s="7"/>
    </row>
    <row r="15" spans="1:13" ht="13.5" thickBot="1">
      <c r="K15" s="48"/>
    </row>
    <row r="16" spans="1:13">
      <c r="E16" s="21" t="s">
        <v>13</v>
      </c>
      <c r="F16" s="22"/>
      <c r="G16" s="22"/>
      <c r="H16" s="22"/>
      <c r="I16" s="23"/>
      <c r="J16" s="24"/>
      <c r="K16" s="49">
        <f>SUM(K13:K13)</f>
        <v>0</v>
      </c>
    </row>
    <row r="17" spans="5:11" ht="15" customHeight="1">
      <c r="E17" s="67" t="s">
        <v>14</v>
      </c>
      <c r="F17" s="68"/>
      <c r="G17" s="68"/>
      <c r="H17" s="68"/>
      <c r="I17" s="69"/>
      <c r="J17" s="70"/>
      <c r="K17" s="75">
        <f>SUM(C13*D13)</f>
        <v>8106.5999999999995</v>
      </c>
    </row>
    <row r="18" spans="5:11" ht="13.5" thickBot="1">
      <c r="E18" s="25" t="s">
        <v>15</v>
      </c>
      <c r="F18" s="26"/>
      <c r="G18" s="26"/>
      <c r="H18" s="26"/>
      <c r="I18" s="27"/>
      <c r="J18" s="28"/>
      <c r="K18" s="50">
        <f>K17-K16</f>
        <v>8106.5999999999995</v>
      </c>
    </row>
    <row r="19" spans="5:11" ht="13.5" thickBot="1">
      <c r="E19" s="29"/>
      <c r="F19" s="5"/>
      <c r="G19" s="5"/>
      <c r="H19" s="5"/>
      <c r="I19" s="30"/>
      <c r="J19" s="6"/>
      <c r="K19" s="51"/>
    </row>
    <row r="20" spans="5:11">
      <c r="E20" s="21" t="s">
        <v>36</v>
      </c>
      <c r="F20" s="22"/>
      <c r="G20" s="22"/>
      <c r="H20" s="22"/>
      <c r="I20" s="23"/>
      <c r="J20" s="24"/>
      <c r="K20" s="49">
        <f>4*K16</f>
        <v>0</v>
      </c>
    </row>
    <row r="21" spans="5:11">
      <c r="E21" s="88" t="s">
        <v>37</v>
      </c>
      <c r="F21" s="89"/>
      <c r="G21" s="89"/>
      <c r="H21" s="89"/>
      <c r="I21" s="89"/>
      <c r="J21" s="90"/>
      <c r="K21" s="80">
        <f>K17*4</f>
        <v>32426.399999999998</v>
      </c>
    </row>
    <row r="22" spans="5:11">
      <c r="E22" s="72" t="s">
        <v>38</v>
      </c>
      <c r="F22" s="73"/>
      <c r="G22" s="73"/>
      <c r="H22" s="73"/>
      <c r="I22" s="73"/>
      <c r="J22" s="74"/>
      <c r="K22" s="76">
        <f>K20+(K20*K15)</f>
        <v>0</v>
      </c>
    </row>
    <row r="23" spans="5:11" ht="13.5" thickBot="1">
      <c r="E23" s="25" t="s">
        <v>15</v>
      </c>
      <c r="F23" s="26"/>
      <c r="G23" s="26"/>
      <c r="H23" s="26"/>
      <c r="I23" s="27"/>
      <c r="J23" s="28"/>
      <c r="K23" s="50">
        <f>K21-K20</f>
        <v>32426.399999999998</v>
      </c>
    </row>
    <row r="26" spans="5:11" ht="12.75" customHeight="1"/>
    <row r="27" spans="5:11" ht="57.75" customHeight="1"/>
    <row r="29" spans="5:11" ht="13.5" customHeight="1"/>
    <row r="30" spans="5:11" ht="15.75" customHeight="1"/>
    <row r="33" ht="12.75" customHeight="1"/>
  </sheetData>
  <mergeCells count="6">
    <mergeCell ref="A5:K5"/>
    <mergeCell ref="A7:B7"/>
    <mergeCell ref="H7:I7"/>
    <mergeCell ref="H8:I8"/>
    <mergeCell ref="E21:J21"/>
    <mergeCell ref="A10:E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ignoredErrors>
    <ignoredError sqref="K18 K23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workbookViewId="0">
      <selection activeCell="A13" sqref="A13"/>
    </sheetView>
  </sheetViews>
  <sheetFormatPr baseColWidth="10" defaultColWidth="11.42578125" defaultRowHeight="12.75"/>
  <cols>
    <col min="1" max="1" width="8.7109375" style="4" customWidth="1"/>
    <col min="2" max="2" width="49.5703125" style="4" customWidth="1"/>
    <col min="3" max="3" width="19.5703125" style="4" customWidth="1"/>
    <col min="4" max="4" width="21.5703125" style="4" customWidth="1"/>
    <col min="5" max="5" width="11.5703125" style="4" customWidth="1"/>
    <col min="6" max="7" width="10.7109375" style="4" customWidth="1"/>
    <col min="8" max="8" width="10.5703125" style="4" customWidth="1"/>
    <col min="9" max="9" width="11.42578125" style="4"/>
    <col min="10" max="10" width="6.85546875" style="4" customWidth="1"/>
    <col min="11" max="11" width="11.7109375" style="4" bestFit="1" customWidth="1"/>
    <col min="12" max="16384" width="11.42578125" style="4"/>
  </cols>
  <sheetData>
    <row r="5" spans="1:13" ht="12.75" customHeight="1">
      <c r="A5" s="91" t="s">
        <v>59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5"/>
      <c r="M5" s="5"/>
    </row>
    <row r="6" spans="1:13">
      <c r="A6" s="5"/>
      <c r="B6" s="5"/>
      <c r="C6" s="5"/>
      <c r="D6" s="5"/>
      <c r="E6" s="5"/>
      <c r="F6" s="5"/>
      <c r="G6" s="5"/>
      <c r="H6" s="5"/>
      <c r="I6" s="5"/>
      <c r="J6" s="6"/>
      <c r="K6" s="7"/>
      <c r="L6" s="5"/>
      <c r="M6" s="5"/>
    </row>
    <row r="7" spans="1:13" ht="13.5" thickBot="1">
      <c r="A7" s="93" t="s">
        <v>0</v>
      </c>
      <c r="B7" s="93"/>
      <c r="C7" s="8"/>
      <c r="D7" s="8"/>
      <c r="E7" s="8"/>
      <c r="F7" s="8"/>
      <c r="G7" s="8"/>
      <c r="H7" s="94" t="s">
        <v>1</v>
      </c>
      <c r="I7" s="94"/>
      <c r="J7" s="8"/>
      <c r="K7" s="8"/>
      <c r="L7" s="5"/>
      <c r="M7" s="5"/>
    </row>
    <row r="8" spans="1:13">
      <c r="A8" s="9"/>
      <c r="B8" s="9"/>
      <c r="C8" s="9"/>
      <c r="D8" s="5"/>
      <c r="E8" s="5"/>
      <c r="F8" s="5"/>
      <c r="G8" s="5"/>
      <c r="H8" s="95" t="s">
        <v>2</v>
      </c>
      <c r="I8" s="95"/>
      <c r="J8" s="5"/>
      <c r="K8" s="5"/>
      <c r="L8" s="5"/>
      <c r="M8" s="5"/>
    </row>
    <row r="9" spans="1:13">
      <c r="A9" s="10"/>
      <c r="B9" s="11"/>
      <c r="C9" s="12"/>
      <c r="D9" s="11"/>
      <c r="E9" s="13"/>
      <c r="F9" s="13"/>
      <c r="G9" s="13"/>
      <c r="H9" s="13"/>
      <c r="I9" s="13"/>
      <c r="J9" s="14"/>
      <c r="K9" s="15"/>
      <c r="L9" s="16"/>
      <c r="M9" s="16"/>
    </row>
    <row r="10" spans="1:13" ht="12.75" customHeight="1">
      <c r="A10" s="96" t="s">
        <v>46</v>
      </c>
      <c r="B10" s="96"/>
      <c r="C10" s="96"/>
      <c r="D10" s="96"/>
      <c r="E10" s="96"/>
      <c r="F10" s="13"/>
      <c r="G10" s="13"/>
      <c r="H10" s="13"/>
      <c r="I10" s="13"/>
      <c r="J10" s="14"/>
      <c r="K10" s="15"/>
      <c r="L10" s="16"/>
      <c r="M10" s="16"/>
    </row>
    <row r="11" spans="1:13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7"/>
      <c r="M11" s="17"/>
    </row>
    <row r="12" spans="1:13" ht="38.25">
      <c r="A12" s="61" t="s">
        <v>3</v>
      </c>
      <c r="B12" s="58" t="s">
        <v>4</v>
      </c>
      <c r="C12" s="58" t="s">
        <v>5</v>
      </c>
      <c r="D12" s="58" t="s">
        <v>6</v>
      </c>
      <c r="E12" s="60" t="s">
        <v>7</v>
      </c>
      <c r="F12" s="60" t="s">
        <v>8</v>
      </c>
      <c r="G12" s="60" t="s">
        <v>52</v>
      </c>
      <c r="H12" s="60" t="s">
        <v>9</v>
      </c>
      <c r="I12" s="60" t="s">
        <v>10</v>
      </c>
      <c r="J12" s="60" t="s">
        <v>11</v>
      </c>
      <c r="K12" s="60" t="s">
        <v>12</v>
      </c>
      <c r="L12" s="1"/>
      <c r="M12" s="7"/>
    </row>
    <row r="13" spans="1:13" ht="25.5">
      <c r="A13" s="40">
        <v>37633</v>
      </c>
      <c r="B13" s="43" t="s">
        <v>33</v>
      </c>
      <c r="C13" s="19">
        <v>1005</v>
      </c>
      <c r="D13" s="20">
        <v>1.92</v>
      </c>
      <c r="E13" s="81"/>
      <c r="F13" s="81"/>
      <c r="G13" s="81"/>
      <c r="H13" s="81"/>
      <c r="I13" s="20"/>
      <c r="J13" s="82"/>
      <c r="K13" s="83">
        <f t="shared" ref="K13" si="0">I13*C13</f>
        <v>0</v>
      </c>
      <c r="L13" s="2"/>
      <c r="M13" s="7"/>
    </row>
    <row r="14" spans="1:13" ht="13.5" thickBot="1">
      <c r="K14" s="48"/>
    </row>
    <row r="15" spans="1:13">
      <c r="E15" s="21" t="s">
        <v>13</v>
      </c>
      <c r="F15" s="22"/>
      <c r="G15" s="22"/>
      <c r="H15" s="22"/>
      <c r="I15" s="23"/>
      <c r="J15" s="24"/>
      <c r="K15" s="49">
        <f>K13</f>
        <v>0</v>
      </c>
    </row>
    <row r="16" spans="1:13" ht="15" customHeight="1">
      <c r="E16" s="67" t="s">
        <v>14</v>
      </c>
      <c r="F16" s="68"/>
      <c r="G16" s="68"/>
      <c r="H16" s="68"/>
      <c r="I16" s="69"/>
      <c r="J16" s="70"/>
      <c r="K16" s="75">
        <f>SUM(C13*D13)</f>
        <v>1929.6</v>
      </c>
    </row>
    <row r="17" spans="5:11" ht="13.5" thickBot="1">
      <c r="E17" s="25" t="s">
        <v>15</v>
      </c>
      <c r="F17" s="26"/>
      <c r="G17" s="26"/>
      <c r="H17" s="26"/>
      <c r="I17" s="27"/>
      <c r="J17" s="28"/>
      <c r="K17" s="50">
        <f>K16-K15</f>
        <v>1929.6</v>
      </c>
    </row>
    <row r="18" spans="5:11" ht="13.5" thickBot="1">
      <c r="E18" s="29"/>
      <c r="F18" s="5"/>
      <c r="G18" s="5"/>
      <c r="H18" s="5"/>
      <c r="I18" s="30"/>
      <c r="J18" s="6"/>
      <c r="K18" s="51"/>
    </row>
    <row r="19" spans="5:11">
      <c r="E19" s="21" t="s">
        <v>36</v>
      </c>
      <c r="F19" s="22"/>
      <c r="G19" s="22"/>
      <c r="H19" s="22"/>
      <c r="I19" s="23"/>
      <c r="J19" s="24"/>
      <c r="K19" s="49">
        <f>4*K15</f>
        <v>0</v>
      </c>
    </row>
    <row r="20" spans="5:11">
      <c r="E20" s="88" t="s">
        <v>37</v>
      </c>
      <c r="F20" s="89"/>
      <c r="G20" s="89"/>
      <c r="H20" s="89"/>
      <c r="I20" s="89"/>
      <c r="J20" s="90"/>
      <c r="K20" s="80">
        <f>K16*4</f>
        <v>7718.4</v>
      </c>
    </row>
    <row r="21" spans="5:11">
      <c r="E21" s="72" t="s">
        <v>38</v>
      </c>
      <c r="F21" s="73"/>
      <c r="G21" s="73"/>
      <c r="H21" s="73"/>
      <c r="I21" s="73"/>
      <c r="J21" s="74"/>
      <c r="K21" s="76">
        <f>K19+(K19*K14)</f>
        <v>0</v>
      </c>
    </row>
    <row r="22" spans="5:11" ht="13.5" thickBot="1">
      <c r="E22" s="25" t="s">
        <v>15</v>
      </c>
      <c r="F22" s="26"/>
      <c r="G22" s="26"/>
      <c r="H22" s="26"/>
      <c r="I22" s="27"/>
      <c r="J22" s="28"/>
      <c r="K22" s="50">
        <f>K20-K19</f>
        <v>7718.4</v>
      </c>
    </row>
  </sheetData>
  <mergeCells count="6">
    <mergeCell ref="E20:J20"/>
    <mergeCell ref="A5:K5"/>
    <mergeCell ref="A7:B7"/>
    <mergeCell ref="H7:I7"/>
    <mergeCell ref="H8:I8"/>
    <mergeCell ref="A10:E10"/>
  </mergeCells>
  <pageMargins left="0.25" right="0.25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4</vt:i4>
      </vt:variant>
    </vt:vector>
  </HeadingPairs>
  <TitlesOfParts>
    <vt:vector size="17" baseType="lpstr">
      <vt:lpstr>LOT 1. Electrodes ECG Adult</vt:lpstr>
      <vt:lpstr>LOT 2. Electrodes ECG Neonatals</vt:lpstr>
      <vt:lpstr>LOT 3.Electrodes desfib PHILIPS</vt:lpstr>
      <vt:lpstr>LOT 4.Electrodes desfib CORPULS</vt:lpstr>
      <vt:lpstr>LOT 5.Electrodes desfib a cable</vt:lpstr>
      <vt:lpstr>LOT6_ Electrodes desf.port. HS1</vt:lpstr>
      <vt:lpstr>LOT 7_Electrodes desf.port.AED3</vt:lpstr>
      <vt:lpstr>LOT 8_placa bisturi seccio part</vt:lpstr>
      <vt:lpstr>LOT 9_placa 2 segments neutre</vt:lpstr>
      <vt:lpstr>LOT.10_electrodes rehabilitacio</vt:lpstr>
      <vt:lpstr>LOT 11_Electrodes Nutricionals</vt:lpstr>
      <vt:lpstr>LOT 12_sensor monitor. neonatal</vt:lpstr>
      <vt:lpstr>LOT 13_Ele. EMG Polisomnografia</vt:lpstr>
      <vt:lpstr>'LOT 1. Electrodes ECG Adult'!Área_de_impresión</vt:lpstr>
      <vt:lpstr>'LOT 3.Electrodes desfib PHILIPS'!Área_de_impresión</vt:lpstr>
      <vt:lpstr>'LOT 8_placa bisturi seccio part'!Área_de_impresión</vt:lpstr>
      <vt:lpstr>'LOT.10_electrodes rehabilitacio'!Área_de_impresión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Noemi Lorente Roca</cp:lastModifiedBy>
  <cp:lastPrinted>2024-06-04T06:43:15Z</cp:lastPrinted>
  <dcterms:created xsi:type="dcterms:W3CDTF">2013-12-19T11:41:32Z</dcterms:created>
  <dcterms:modified xsi:type="dcterms:W3CDTF">2024-10-15T07:21:17Z</dcterms:modified>
</cp:coreProperties>
</file>