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iberseguretatcat.sharepoint.com/sites/AGENCIACIBERSEGURETAT/Contractacio/LICITACIONS/CONTRACTACIÓ 2024/CO.03.2024 Certificats/Expedient administratiu/"/>
    </mc:Choice>
  </mc:AlternateContent>
  <xr:revisionPtr revIDLastSave="0" documentId="8_{6ABDAEC4-74E9-4237-878E-2D6378984151}" xr6:coauthVersionLast="47" xr6:coauthVersionMax="47" xr10:uidLastSave="{00000000-0000-0000-0000-000000000000}"/>
  <workbookProtection workbookAlgorithmName="SHA-512" workbookHashValue="uMXCrOYZq5+N132ctjRKM1HrCfM17o61QloPfyqfeySAlLNwaFI0gPRLjX+tiRAVfrZCQi+qOceJk6UFxYpJSQ==" workbookSaltValue="AC7XNXou2647JnTERIvNBA==" workbookSpinCount="100000" lockStructure="1"/>
  <bookViews>
    <workbookView xWindow="28680" yWindow="-120" windowWidth="29040" windowHeight="15720" activeTab="3" xr2:uid="{00000000-000D-0000-FFFF-FFFF00000000}"/>
  </bookViews>
  <sheets>
    <sheet name="Instruccions" sheetId="9" r:id="rId1"/>
    <sheet name="Resum" sheetId="7" r:id="rId2"/>
    <sheet name="Nom CA1" sheetId="1" r:id="rId3"/>
    <sheet name="Nom CA2" sheetId="15" r:id="rId4"/>
    <sheet name="Nom CA3" sheetId="16" r:id="rId5"/>
    <sheet name="Nom CA4" sheetId="17" r:id="rId6"/>
    <sheet name="Nom CA5" sheetId="18" r:id="rId7"/>
    <sheet name="Nom CA6" sheetId="1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" l="1"/>
  <c r="F9" i="7" s="1"/>
  <c r="D10" i="7"/>
  <c r="F10" i="7" s="1"/>
  <c r="D11" i="7"/>
  <c r="F11" i="7" s="1"/>
  <c r="D12" i="7"/>
  <c r="F12" i="7" s="1"/>
  <c r="D13" i="7"/>
  <c r="F13" i="7" s="1"/>
  <c r="D8" i="7"/>
  <c r="F8" i="7" s="1"/>
  <c r="J13" i="19"/>
  <c r="J11" i="19"/>
  <c r="J8" i="19"/>
  <c r="J13" i="18"/>
  <c r="J11" i="18"/>
  <c r="J8" i="18"/>
  <c r="J13" i="17"/>
  <c r="J11" i="17"/>
  <c r="J8" i="17"/>
  <c r="J13" i="16"/>
  <c r="J11" i="16"/>
  <c r="J8" i="16"/>
  <c r="J13" i="15"/>
  <c r="J11" i="15"/>
  <c r="J8" i="15"/>
  <c r="J13" i="1"/>
  <c r="J11" i="1"/>
  <c r="J8" i="1"/>
  <c r="E9" i="19"/>
  <c r="E10" i="19"/>
  <c r="E11" i="19"/>
  <c r="F11" i="19" s="1"/>
  <c r="E12" i="19"/>
  <c r="F12" i="19" s="1"/>
  <c r="E13" i="19"/>
  <c r="F13" i="19" s="1"/>
  <c r="E8" i="19"/>
  <c r="F8" i="19" s="1"/>
  <c r="E9" i="18"/>
  <c r="E10" i="18"/>
  <c r="F10" i="18" s="1"/>
  <c r="E11" i="18"/>
  <c r="E12" i="18"/>
  <c r="E13" i="18"/>
  <c r="F13" i="18" s="1"/>
  <c r="E8" i="18"/>
  <c r="F8" i="18" s="1"/>
  <c r="E9" i="17"/>
  <c r="E10" i="17"/>
  <c r="F10" i="17" s="1"/>
  <c r="E11" i="17"/>
  <c r="F11" i="17" s="1"/>
  <c r="E12" i="17"/>
  <c r="F12" i="17" s="1"/>
  <c r="E13" i="17"/>
  <c r="F13" i="17" s="1"/>
  <c r="E8" i="17"/>
  <c r="F8" i="17" s="1"/>
  <c r="E9" i="16"/>
  <c r="E10" i="16"/>
  <c r="E11" i="16"/>
  <c r="F11" i="16" s="1"/>
  <c r="E12" i="16"/>
  <c r="F12" i="16" s="1"/>
  <c r="E13" i="16"/>
  <c r="F13" i="16" s="1"/>
  <c r="E8" i="16"/>
  <c r="F8" i="16" s="1"/>
  <c r="E9" i="15"/>
  <c r="F9" i="15" s="1"/>
  <c r="E10" i="15"/>
  <c r="F10" i="15" s="1"/>
  <c r="E11" i="15"/>
  <c r="F11" i="15" s="1"/>
  <c r="E12" i="15"/>
  <c r="F12" i="15" s="1"/>
  <c r="E13" i="15"/>
  <c r="F13" i="15" s="1"/>
  <c r="E8" i="15"/>
  <c r="F8" i="15" s="1"/>
  <c r="E9" i="1"/>
  <c r="F9" i="1" s="1"/>
  <c r="E10" i="1"/>
  <c r="F10" i="1" s="1"/>
  <c r="E11" i="1"/>
  <c r="F11" i="1" s="1"/>
  <c r="E12" i="1"/>
  <c r="F12" i="1" s="1"/>
  <c r="E13" i="1"/>
  <c r="F13" i="1" s="1"/>
  <c r="E8" i="1"/>
  <c r="F8" i="1" s="1"/>
  <c r="F9" i="19"/>
  <c r="F10" i="19"/>
  <c r="F9" i="18"/>
  <c r="F11" i="18"/>
  <c r="F12" i="18"/>
  <c r="F9" i="17"/>
  <c r="F9" i="16"/>
  <c r="F10" i="16"/>
  <c r="J12" i="19"/>
  <c r="J10" i="19"/>
  <c r="J9" i="19"/>
  <c r="J12" i="18"/>
  <c r="J10" i="18"/>
  <c r="J9" i="18"/>
  <c r="J12" i="17"/>
  <c r="J10" i="17"/>
  <c r="J9" i="17"/>
  <c r="J12" i="16"/>
  <c r="J10" i="16"/>
  <c r="J9" i="16"/>
  <c r="J12" i="15"/>
  <c r="J10" i="15"/>
  <c r="J9" i="15"/>
  <c r="J12" i="1"/>
  <c r="J9" i="1"/>
  <c r="J10" i="1"/>
  <c r="H13" i="7" l="1"/>
  <c r="E15" i="18"/>
  <c r="E15" i="16"/>
  <c r="E15" i="15"/>
  <c r="E15" i="17"/>
  <c r="E15" i="19"/>
  <c r="E15" i="1"/>
  <c r="E20" i="19"/>
  <c r="I13" i="19"/>
  <c r="I12" i="19"/>
  <c r="G20" i="19" s="1"/>
  <c r="I11" i="19"/>
  <c r="I10" i="19"/>
  <c r="I9" i="19"/>
  <c r="I8" i="19"/>
  <c r="D3" i="19"/>
  <c r="G20" i="18"/>
  <c r="I13" i="18"/>
  <c r="E21" i="18" s="1"/>
  <c r="I12" i="18"/>
  <c r="E20" i="18" s="1"/>
  <c r="I11" i="18"/>
  <c r="I10" i="18"/>
  <c r="I9" i="18"/>
  <c r="I8" i="18"/>
  <c r="D3" i="18"/>
  <c r="G20" i="17"/>
  <c r="I13" i="17"/>
  <c r="E21" i="17" s="1"/>
  <c r="I12" i="17"/>
  <c r="E20" i="17" s="1"/>
  <c r="I11" i="17"/>
  <c r="I10" i="17"/>
  <c r="I9" i="17"/>
  <c r="I8" i="17"/>
  <c r="D3" i="17"/>
  <c r="G20" i="16"/>
  <c r="I13" i="16"/>
  <c r="E21" i="16" s="1"/>
  <c r="I12" i="16"/>
  <c r="E20" i="16" s="1"/>
  <c r="I11" i="16"/>
  <c r="I10" i="16"/>
  <c r="I9" i="16"/>
  <c r="I8" i="16"/>
  <c r="D3" i="16"/>
  <c r="I13" i="15"/>
  <c r="I12" i="15"/>
  <c r="G20" i="15" s="1"/>
  <c r="I11" i="15"/>
  <c r="I10" i="15"/>
  <c r="I9" i="15"/>
  <c r="I8" i="15"/>
  <c r="D3" i="15"/>
  <c r="I13" i="1"/>
  <c r="E19" i="18" l="1"/>
  <c r="G19" i="18"/>
  <c r="E19" i="16"/>
  <c r="G19" i="16"/>
  <c r="G19" i="15"/>
  <c r="E19" i="15"/>
  <c r="G21" i="19"/>
  <c r="E21" i="19"/>
  <c r="E14" i="18"/>
  <c r="G21" i="18"/>
  <c r="G21" i="17"/>
  <c r="G21" i="15"/>
  <c r="E21" i="15"/>
  <c r="G21" i="1"/>
  <c r="E21" i="1"/>
  <c r="E19" i="19"/>
  <c r="G19" i="19"/>
  <c r="E19" i="17"/>
  <c r="G19" i="17"/>
  <c r="E14" i="17"/>
  <c r="E14" i="19"/>
  <c r="G21" i="16"/>
  <c r="E14" i="16"/>
  <c r="E20" i="15"/>
  <c r="E14" i="15"/>
  <c r="D3" i="1"/>
  <c r="D21" i="7" l="1"/>
  <c r="H9" i="7"/>
  <c r="H10" i="7"/>
  <c r="H11" i="7"/>
  <c r="H12" i="7"/>
  <c r="H8" i="7"/>
  <c r="F17" i="7" l="1"/>
  <c r="I12" i="1"/>
  <c r="I11" i="1"/>
  <c r="I10" i="1"/>
  <c r="I9" i="1"/>
  <c r="I8" i="1"/>
  <c r="G19" i="1" l="1"/>
  <c r="E19" i="1"/>
  <c r="G20" i="1"/>
  <c r="D20" i="7" s="1"/>
  <c r="E14" i="1"/>
  <c r="E20" i="1"/>
  <c r="G17" i="7"/>
  <c r="D19" i="7" l="1"/>
  <c r="F15" i="7"/>
  <c r="D15" i="7"/>
  <c r="H15" i="7" s="1"/>
</calcChain>
</file>

<file path=xl/sharedStrings.xml><?xml version="1.0" encoding="utf-8"?>
<sst xmlns="http://schemas.openxmlformats.org/spreadsheetml/2006/main" count="151" uniqueCount="50">
  <si>
    <t>Instruccions</t>
  </si>
  <si>
    <t>1 - Cal complimentar, com a mínim, 3 de les CAs (pestanyes) incloses en aquest document per poder optar a la licitació. Es valoraran només les CAs que compleixin tots els requeriments indispensables, i en cas de no arribar a 3 CAs, l'oferta quedaria descartada.</t>
  </si>
  <si>
    <t>2- En el cas de no complimentar un camp obligatori en una CA, aquesta CA quedarà exclosa de la valoració i no es comptabilitzarà. (Recordar que cal omplir tots els preus de tots els tipus de certificats per totes les CAs presentades, a excepció del certificat tipus Code Signing i certificat de Seu electrònica Qualificat eIDAS en el que és demana com a mínim els preus de una CA)</t>
  </si>
  <si>
    <t>3 - El càcul de la fórmula té en consideració:</t>
  </si>
  <si>
    <t>- Una ponderació diferent segons la tipologia de certificat</t>
  </si>
  <si>
    <t>- Es calcula el preu final mitjançant la ponderació de tots els preus mitjos de tots els tipus de certificats.</t>
  </si>
  <si>
    <t>Fórmula Preu Mitjà Total:</t>
  </si>
  <si>
    <t>Preu mitjà total =  0,90* (SSL OV) + 0,01*(SSL EV) + 0,07*(Multi-Domain SSL) + 0,01*(Wildcard SSL) + 0,005*(Code Signing) + 0,005*(Seu Qualificat eIDAS)</t>
  </si>
  <si>
    <t>4 - Si una empresa no compleix els requeriments tècnics mínims exigits per plec, no es podrà presentar a la licitació o quedarà automàticament descartada. Recordar que, com a mínim, 3 CAs han de complir tots els requeriments tècnics per poder participar a la licitació.</t>
  </si>
  <si>
    <t>5 - Com a mínim, una de les CAs ofertades, haurà d'incloure el preu del certificat per signatura de codi (Code Signing) i del certificat de Seu electrònica Qualificat eIDAS. No és imprescindible que sigui la mateixa.</t>
  </si>
  <si>
    <r>
      <t xml:space="preserve">7 - De forma obligatòria, com a mínim, </t>
    </r>
    <r>
      <rPr>
        <b/>
        <u/>
        <sz val="11"/>
        <rFont val="Calibri"/>
        <family val="2"/>
        <scheme val="minor"/>
      </rPr>
      <t>dues de les CAs incloses en l’oferta del licitador</t>
    </r>
    <r>
      <rPr>
        <b/>
        <sz val="11"/>
        <rFont val="Calibri"/>
        <family val="2"/>
        <scheme val="minor"/>
      </rPr>
      <t xml:space="preserve"> hauran de tenir un certificat intermig que permeti emetre certificats amb ECC o ECDSA (Certificats amb algoritme de Corba El·líptica). Es descartaran les ofertes que no ofereixin dues CAs d’aquesta tipologia.</t>
    </r>
  </si>
  <si>
    <t>Empresa Licitadora</t>
  </si>
  <si>
    <t>NOM EMPRESA</t>
  </si>
  <si>
    <t>RESUM</t>
  </si>
  <si>
    <t xml:space="preserve">1 any </t>
  </si>
  <si>
    <t>amb IVA</t>
  </si>
  <si>
    <t>Estimació de certificats anuals aportats*</t>
  </si>
  <si>
    <t>Preu mitjà SSL OV</t>
  </si>
  <si>
    <t>Preu mitjà SSL EV</t>
  </si>
  <si>
    <t>Preu mitjà Multi-Domain SSL OV</t>
  </si>
  <si>
    <t>Preu mitjà Wildcard SSL OV</t>
  </si>
  <si>
    <t>Preu mitjà Code Sign</t>
  </si>
  <si>
    <t>Preu mitjà Seu Qualificat eIDAS</t>
  </si>
  <si>
    <t>Preu mitjà total**</t>
  </si>
  <si>
    <t xml:space="preserve"> Total de certificats estimats anuals***</t>
  </si>
  <si>
    <t>NOTIFICACIONS</t>
  </si>
  <si>
    <t>* Estimació de certificats aportats per tipus.</t>
  </si>
  <si>
    <t>** Fórmula</t>
  </si>
  <si>
    <t>Preu mitjà total =  0,90* (SSL OV) + 0,01*(SSL EV) + 0,07*(Multi-Domain SSL) + 0,01*(Wildcard SSL) + 0,005*(Code Signing) + 0,005*(Certificat de Seu Qualificat eIDAS)</t>
  </si>
  <si>
    <t>Nom CA1:</t>
  </si>
  <si>
    <t>Tipus certificat</t>
  </si>
  <si>
    <t>Preu Unitat (1 any) IVA exclòs</t>
  </si>
  <si>
    <t>IVA</t>
  </si>
  <si>
    <t>Preu IVA inclòs</t>
  </si>
  <si>
    <t>SSL OV</t>
  </si>
  <si>
    <t>SSL EV</t>
  </si>
  <si>
    <t>Multi-Domain SSL OV (*)</t>
  </si>
  <si>
    <t>Wildcard SSL OV</t>
  </si>
  <si>
    <t>Code Sign</t>
  </si>
  <si>
    <t>Seu Qualificat eIDAS</t>
  </si>
  <si>
    <t>* Preu per certificat incloent un domini alternatiu</t>
  </si>
  <si>
    <t>Camp obligatori</t>
  </si>
  <si>
    <t>Camp obligatori, com a mínim, en una de les CAs ofertades</t>
  </si>
  <si>
    <t>Informació camps obligatoris</t>
  </si>
  <si>
    <t>Informació certificat Code Sign</t>
  </si>
  <si>
    <t>Informació certificat de Seu electrònica Qualificat eIDAS</t>
  </si>
  <si>
    <t>NOTA:</t>
  </si>
  <si>
    <t>No es valorarà una CA que no tingui els camps obligatoris informats</t>
  </si>
  <si>
    <t>6 - A LA PROPOSTA, S'HAURAN D'OFERIR COM A MÍNIM 4862 CERTIFICATS ANUALS</t>
  </si>
  <si>
    <t>*** Total de certificats mínims estimats anual: com s'indica, com a mínim, cal oferir 4862 certificats anuals.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</si>
</sst>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6" borderId="5" xfId="0" applyFont="1" applyFill="1" applyBorder="1"/>
    <xf numFmtId="0" fontId="0" fillId="6" borderId="0" xfId="0" applyFill="1"/>
    <xf numFmtId="0" fontId="0" fillId="6" borderId="6" xfId="0" applyFill="1" applyBorder="1"/>
    <xf numFmtId="0" fontId="0" fillId="6" borderId="5" xfId="0" applyFill="1" applyBorder="1"/>
    <xf numFmtId="0" fontId="2" fillId="6" borderId="0" xfId="0" applyFont="1" applyFill="1" applyAlignment="1">
      <alignment vertical="top"/>
    </xf>
    <xf numFmtId="0" fontId="2" fillId="6" borderId="0" xfId="0" quotePrefix="1" applyFont="1" applyFill="1" applyAlignment="1">
      <alignment vertical="top"/>
    </xf>
    <xf numFmtId="0" fontId="2" fillId="6" borderId="0" xfId="0" applyFont="1" applyFill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0" xfId="0" applyFill="1" applyAlignment="1">
      <alignment horizontal="left"/>
    </xf>
    <xf numFmtId="0" fontId="9" fillId="6" borderId="0" xfId="0" applyFont="1" applyFill="1"/>
    <xf numFmtId="164" fontId="0" fillId="3" borderId="13" xfId="0" applyNumberFormat="1" applyFill="1" applyBorder="1" applyProtection="1">
      <protection locked="0"/>
    </xf>
    <xf numFmtId="164" fontId="0" fillId="5" borderId="13" xfId="0" applyNumberFormat="1" applyFill="1" applyBorder="1" applyProtection="1">
      <protection locked="0"/>
    </xf>
    <xf numFmtId="0" fontId="0" fillId="6" borderId="2" xfId="0" applyFill="1" applyBorder="1"/>
    <xf numFmtId="0" fontId="2" fillId="8" borderId="10" xfId="0" applyFont="1" applyFill="1" applyBorder="1"/>
    <xf numFmtId="0" fontId="2" fillId="8" borderId="0" xfId="0" applyFont="1" applyFill="1"/>
    <xf numFmtId="0" fontId="0" fillId="8" borderId="0" xfId="0" applyFill="1"/>
    <xf numFmtId="2" fontId="0" fillId="6" borderId="0" xfId="0" applyNumberFormat="1" applyFill="1"/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/>
    <xf numFmtId="164" fontId="0" fillId="6" borderId="0" xfId="0" applyNumberFormat="1" applyFill="1"/>
    <xf numFmtId="0" fontId="4" fillId="8" borderId="10" xfId="0" applyFont="1" applyFill="1" applyBorder="1" applyAlignment="1">
      <alignment horizontal="center" vertical="center"/>
    </xf>
    <xf numFmtId="164" fontId="2" fillId="6" borderId="0" xfId="0" applyNumberFormat="1" applyFont="1" applyFill="1"/>
    <xf numFmtId="1" fontId="0" fillId="6" borderId="11" xfId="0" applyNumberFormat="1" applyFill="1" applyBorder="1" applyAlignment="1">
      <alignment horizontal="center"/>
    </xf>
    <xf numFmtId="0" fontId="5" fillId="10" borderId="0" xfId="0" applyFont="1" applyFill="1"/>
    <xf numFmtId="0" fontId="0" fillId="7" borderId="0" xfId="0" applyFill="1"/>
    <xf numFmtId="0" fontId="5" fillId="9" borderId="0" xfId="0" applyFont="1" applyFill="1"/>
    <xf numFmtId="0" fontId="8" fillId="8" borderId="10" xfId="0" applyFont="1" applyFill="1" applyBorder="1"/>
    <xf numFmtId="49" fontId="7" fillId="6" borderId="11" xfId="0" applyNumberFormat="1" applyFont="1" applyFill="1" applyBorder="1"/>
    <xf numFmtId="0" fontId="2" fillId="6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3" borderId="0" xfId="0" applyFill="1"/>
    <xf numFmtId="0" fontId="0" fillId="4" borderId="0" xfId="0" applyFill="1"/>
    <xf numFmtId="164" fontId="0" fillId="5" borderId="1" xfId="0" applyNumberFormat="1" applyFill="1" applyBorder="1" applyProtection="1">
      <protection locked="0"/>
    </xf>
    <xf numFmtId="0" fontId="5" fillId="6" borderId="20" xfId="0" applyFont="1" applyFill="1" applyBorder="1" applyAlignment="1">
      <alignment horizontal="center" vertical="center" wrapText="1"/>
    </xf>
    <xf numFmtId="0" fontId="0" fillId="6" borderId="21" xfId="0" applyFill="1" applyBorder="1"/>
    <xf numFmtId="0" fontId="0" fillId="6" borderId="22" xfId="0" applyFill="1" applyBorder="1"/>
    <xf numFmtId="49" fontId="7" fillId="6" borderId="0" xfId="0" applyNumberFormat="1" applyFont="1" applyFill="1"/>
    <xf numFmtId="164" fontId="0" fillId="3" borderId="1" xfId="0" applyNumberFormat="1" applyFill="1" applyBorder="1"/>
    <xf numFmtId="164" fontId="0" fillId="5" borderId="1" xfId="0" applyNumberFormat="1" applyFill="1" applyBorder="1"/>
    <xf numFmtId="0" fontId="11" fillId="0" borderId="0" xfId="0" applyFont="1"/>
    <xf numFmtId="164" fontId="0" fillId="3" borderId="13" xfId="0" applyNumberFormat="1" applyFill="1" applyBorder="1"/>
    <xf numFmtId="164" fontId="0" fillId="5" borderId="13" xfId="0" applyNumberFormat="1" applyFill="1" applyBorder="1"/>
    <xf numFmtId="0" fontId="2" fillId="0" borderId="20" xfId="0" applyFont="1" applyBorder="1" applyAlignment="1">
      <alignment horizontal="center" vertical="center" wrapText="1"/>
    </xf>
    <xf numFmtId="164" fontId="0" fillId="0" borderId="21" xfId="0" applyNumberFormat="1" applyBorder="1"/>
    <xf numFmtId="164" fontId="0" fillId="0" borderId="24" xfId="0" applyNumberFormat="1" applyBorder="1"/>
    <xf numFmtId="164" fontId="2" fillId="0" borderId="11" xfId="0" applyNumberFormat="1" applyFont="1" applyBorder="1"/>
    <xf numFmtId="0" fontId="9" fillId="6" borderId="0" xfId="0" applyFont="1" applyFill="1" applyAlignment="1">
      <alignment horizontal="left" wrapText="1"/>
    </xf>
    <xf numFmtId="0" fontId="9" fillId="6" borderId="6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6" fillId="6" borderId="12" xfId="0" applyFont="1" applyFill="1" applyBorder="1" applyAlignment="1" applyProtection="1">
      <alignment horizontal="center"/>
      <protection locked="0"/>
    </xf>
    <xf numFmtId="0" fontId="6" fillId="6" borderId="11" xfId="0" applyFont="1" applyFill="1" applyBorder="1" applyAlignment="1" applyProtection="1">
      <alignment horizontal="center"/>
      <protection locked="0"/>
    </xf>
    <xf numFmtId="0" fontId="2" fillId="8" borderId="10" xfId="0" applyFont="1" applyFill="1" applyBorder="1" applyAlignment="1">
      <alignment horizontal="left" wrapText="1"/>
    </xf>
    <xf numFmtId="0" fontId="2" fillId="8" borderId="12" xfId="0" applyFont="1" applyFill="1" applyBorder="1" applyAlignment="1">
      <alignment horizontal="left" wrapText="1"/>
    </xf>
    <xf numFmtId="164" fontId="0" fillId="6" borderId="16" xfId="0" applyNumberFormat="1" applyFill="1" applyBorder="1" applyAlignment="1">
      <alignment horizontal="center"/>
    </xf>
    <xf numFmtId="164" fontId="0" fillId="6" borderId="17" xfId="0" applyNumberFormat="1" applyFill="1" applyBorder="1" applyAlignment="1">
      <alignment horizontal="center"/>
    </xf>
    <xf numFmtId="2" fontId="2" fillId="6" borderId="14" xfId="0" applyNumberFormat="1" applyFont="1" applyFill="1" applyBorder="1" applyAlignment="1">
      <alignment horizontal="center" vertical="center" wrapText="1"/>
    </xf>
    <xf numFmtId="2" fontId="2" fillId="6" borderId="15" xfId="0" applyNumberFormat="1" applyFont="1" applyFill="1" applyBorder="1" applyAlignment="1">
      <alignment horizontal="center" vertical="center" wrapText="1"/>
    </xf>
    <xf numFmtId="164" fontId="0" fillId="6" borderId="18" xfId="0" applyNumberFormat="1" applyFill="1" applyBorder="1" applyAlignment="1">
      <alignment horizontal="center"/>
    </xf>
    <xf numFmtId="164" fontId="0" fillId="6" borderId="19" xfId="0" applyNumberFormat="1" applyFill="1" applyBorder="1" applyAlignment="1">
      <alignment horizontal="center"/>
    </xf>
    <xf numFmtId="164" fontId="2" fillId="6" borderId="12" xfId="0" applyNumberFormat="1" applyFont="1" applyFill="1" applyBorder="1" applyAlignment="1">
      <alignment horizontal="center"/>
    </xf>
    <xf numFmtId="1" fontId="2" fillId="6" borderId="16" xfId="0" applyNumberFormat="1" applyFont="1" applyFill="1" applyBorder="1" applyAlignment="1">
      <alignment horizontal="center"/>
    </xf>
    <xf numFmtId="1" fontId="2" fillId="6" borderId="17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1" fontId="2" fillId="6" borderId="18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6" fillId="6" borderId="1" xfId="0" applyFont="1" applyFill="1" applyBorder="1" applyAlignment="1" applyProtection="1">
      <alignment horizontal="left"/>
      <protection locked="0"/>
    </xf>
    <xf numFmtId="0" fontId="0" fillId="6" borderId="0" xfId="0" applyFill="1" applyAlignment="1">
      <alignment horizontal="left"/>
    </xf>
    <xf numFmtId="0" fontId="0" fillId="6" borderId="23" xfId="0" applyFill="1" applyBorder="1" applyAlignment="1">
      <alignment horizontal="left"/>
    </xf>
  </cellXfs>
  <cellStyles count="1">
    <cellStyle name="Normal" xfId="0" builtinId="0"/>
  </cellStyles>
  <dxfs count="6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97E.17C8CF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581025</xdr:colOff>
      <xdr:row>1</xdr:row>
      <xdr:rowOff>133350</xdr:rowOff>
    </xdr:from>
    <xdr:to>
      <xdr:col>14</xdr:col>
      <xdr:colOff>1343025</xdr:colOff>
      <xdr:row>3</xdr:row>
      <xdr:rowOff>57150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D8CC5B67-093F-42C9-8DCD-367C2787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523875"/>
          <a:ext cx="3048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584200</xdr:colOff>
      <xdr:row>1</xdr:row>
      <xdr:rowOff>114300</xdr:rowOff>
    </xdr:from>
    <xdr:to>
      <xdr:col>9</xdr:col>
      <xdr:colOff>695325</xdr:colOff>
      <xdr:row>3</xdr:row>
      <xdr:rowOff>95250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B0929945-D046-4850-96C3-63C6750A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1575" y="314325"/>
          <a:ext cx="2540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161193</xdr:colOff>
      <xdr:row>1</xdr:row>
      <xdr:rowOff>117232</xdr:rowOff>
    </xdr:from>
    <xdr:to>
      <xdr:col>7</xdr:col>
      <xdr:colOff>36634</xdr:colOff>
      <xdr:row>3</xdr:row>
      <xdr:rowOff>49091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F25CDB3B-89E4-4B81-AD03-909AE412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9616" y="315059"/>
          <a:ext cx="2183422" cy="32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161193</xdr:colOff>
      <xdr:row>1</xdr:row>
      <xdr:rowOff>117232</xdr:rowOff>
    </xdr:from>
    <xdr:to>
      <xdr:col>7</xdr:col>
      <xdr:colOff>36634</xdr:colOff>
      <xdr:row>3</xdr:row>
      <xdr:rowOff>49091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BB9DC070-619B-4910-849F-88BA9EB6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18" y="317257"/>
          <a:ext cx="2180491" cy="331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161193</xdr:colOff>
      <xdr:row>1</xdr:row>
      <xdr:rowOff>117232</xdr:rowOff>
    </xdr:from>
    <xdr:to>
      <xdr:col>7</xdr:col>
      <xdr:colOff>36634</xdr:colOff>
      <xdr:row>3</xdr:row>
      <xdr:rowOff>49091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3594EE6A-6D97-4789-BB1D-C07D80D9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18" y="317257"/>
          <a:ext cx="2180491" cy="331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161193</xdr:colOff>
      <xdr:row>1</xdr:row>
      <xdr:rowOff>117232</xdr:rowOff>
    </xdr:from>
    <xdr:to>
      <xdr:col>7</xdr:col>
      <xdr:colOff>36634</xdr:colOff>
      <xdr:row>3</xdr:row>
      <xdr:rowOff>49091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ADA2F738-E780-42EA-9382-90F540BC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18" y="317257"/>
          <a:ext cx="2180491" cy="331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161193</xdr:colOff>
      <xdr:row>1</xdr:row>
      <xdr:rowOff>117232</xdr:rowOff>
    </xdr:from>
    <xdr:to>
      <xdr:col>7</xdr:col>
      <xdr:colOff>36634</xdr:colOff>
      <xdr:row>3</xdr:row>
      <xdr:rowOff>49091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1000815C-4BCD-4CD9-814B-8896B0A5F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18" y="317257"/>
          <a:ext cx="2180491" cy="331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161193</xdr:colOff>
      <xdr:row>1</xdr:row>
      <xdr:rowOff>117232</xdr:rowOff>
    </xdr:from>
    <xdr:to>
      <xdr:col>7</xdr:col>
      <xdr:colOff>36634</xdr:colOff>
      <xdr:row>3</xdr:row>
      <xdr:rowOff>49091</xdr:rowOff>
    </xdr:to>
    <xdr:pic>
      <xdr:nvPicPr>
        <xdr:cNvPr id="3" name="Imagen 112">
          <a:extLst>
            <a:ext uri="{FF2B5EF4-FFF2-40B4-BE49-F238E27FC236}">
              <a16:creationId xmlns:a16="http://schemas.microsoft.com/office/drawing/2014/main" id="{AB2BDB8A-67FA-4D1C-9CB2-360ABD2B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18" y="317257"/>
          <a:ext cx="2180491" cy="331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RowColHeaders="0" workbookViewId="0">
      <selection activeCell="B2" sqref="B2"/>
    </sheetView>
  </sheetViews>
  <sheetFormatPr defaultColWidth="0" defaultRowHeight="14.5" zeroHeight="1" x14ac:dyDescent="0.35"/>
  <cols>
    <col min="1" max="1" width="4" style="5" customWidth="1"/>
    <col min="2" max="2" width="9.26953125" style="5" customWidth="1"/>
    <col min="3" max="14" width="11.453125" style="5" customWidth="1"/>
    <col min="15" max="15" width="22" style="5" customWidth="1"/>
    <col min="16" max="16" width="4" style="5" customWidth="1"/>
    <col min="17" max="20" width="0" style="5" hidden="1" customWidth="1"/>
    <col min="21" max="16384" width="11.453125" style="5" hidden="1"/>
  </cols>
  <sheetData>
    <row r="1" spans="1:15" ht="15" thickBot="1" x14ac:dyDescent="0.4"/>
    <row r="2" spans="1:15" ht="21" x14ac:dyDescent="0.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21" x14ac:dyDescent="0.5">
      <c r="B3" s="4"/>
      <c r="O3" s="6"/>
    </row>
    <row r="4" spans="1:15" ht="21" x14ac:dyDescent="0.5">
      <c r="B4" s="4"/>
      <c r="O4" s="6"/>
    </row>
    <row r="5" spans="1:15" ht="33.75" customHeight="1" x14ac:dyDescent="0.35">
      <c r="B5" s="7"/>
      <c r="C5" s="58" t="s">
        <v>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1:15" x14ac:dyDescent="0.3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</row>
    <row r="7" spans="1:15" ht="47.25" customHeight="1" x14ac:dyDescent="0.35">
      <c r="A7" s="14"/>
      <c r="B7" s="7"/>
      <c r="C7" s="58" t="s">
        <v>2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</row>
    <row r="8" spans="1:15" x14ac:dyDescent="0.3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6"/>
    </row>
    <row r="9" spans="1:15" x14ac:dyDescent="0.35">
      <c r="B9" s="7"/>
      <c r="C9" s="8" t="s">
        <v>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6"/>
    </row>
    <row r="10" spans="1:15" x14ac:dyDescent="0.35">
      <c r="B10" s="7"/>
      <c r="C10" s="8"/>
      <c r="D10" s="9" t="s">
        <v>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6"/>
    </row>
    <row r="11" spans="1:15" x14ac:dyDescent="0.35">
      <c r="B11" s="7"/>
      <c r="C11" s="8"/>
      <c r="D11" s="9" t="s">
        <v>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6"/>
    </row>
    <row r="12" spans="1:15" x14ac:dyDescent="0.35">
      <c r="B12" s="7"/>
      <c r="C12" s="8"/>
      <c r="D12"/>
      <c r="E12" s="8"/>
      <c r="F12" s="8"/>
      <c r="G12" s="8"/>
      <c r="H12" s="8"/>
      <c r="I12" s="8"/>
      <c r="J12" s="8"/>
      <c r="K12" s="8"/>
      <c r="L12" s="8"/>
      <c r="M12" s="8"/>
      <c r="N12" s="8"/>
      <c r="O12" s="6"/>
    </row>
    <row r="13" spans="1:15" x14ac:dyDescent="0.35">
      <c r="B13" s="7"/>
      <c r="C13" s="8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6"/>
    </row>
    <row r="14" spans="1:15" x14ac:dyDescent="0.35">
      <c r="B14" s="7"/>
      <c r="C14" s="8"/>
      <c r="D14" s="9" t="s">
        <v>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6"/>
    </row>
    <row r="15" spans="1:15" x14ac:dyDescent="0.35">
      <c r="B15" s="7"/>
      <c r="C15" s="8"/>
      <c r="D15" s="9"/>
      <c r="E15" s="57" t="s">
        <v>7</v>
      </c>
      <c r="F15" s="57"/>
      <c r="G15" s="57"/>
      <c r="H15" s="57"/>
      <c r="I15" s="57"/>
      <c r="J15" s="57"/>
      <c r="K15" s="57"/>
      <c r="L15" s="57"/>
      <c r="M15" s="57"/>
      <c r="N15" s="57"/>
      <c r="O15" s="6"/>
    </row>
    <row r="16" spans="1:15" x14ac:dyDescent="0.35">
      <c r="B16" s="7"/>
      <c r="C16" s="8"/>
      <c r="D16" s="9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6"/>
    </row>
    <row r="17" spans="2:15" x14ac:dyDescent="0.35">
      <c r="B17" s="7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6"/>
    </row>
    <row r="18" spans="2:15" ht="38.25" customHeight="1" x14ac:dyDescent="0.35">
      <c r="B18" s="7"/>
      <c r="C18" s="58" t="s">
        <v>8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pans="2:15" x14ac:dyDescent="0.35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6"/>
    </row>
    <row r="20" spans="2:15" ht="29.25" customHeight="1" x14ac:dyDescent="0.35">
      <c r="B20" s="7"/>
      <c r="C20" s="60" t="s">
        <v>9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/>
    </row>
    <row r="21" spans="2:15" x14ac:dyDescent="0.35">
      <c r="B21" s="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/>
    </row>
    <row r="22" spans="2:15" x14ac:dyDescent="0.35">
      <c r="B22" s="7"/>
      <c r="C22" s="15" t="s">
        <v>48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/>
    </row>
    <row r="23" spans="2:15" x14ac:dyDescent="0.35">
      <c r="B23" s="7"/>
      <c r="C23" s="1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"/>
    </row>
    <row r="24" spans="2:15" ht="33" customHeight="1" x14ac:dyDescent="0.35">
      <c r="B24" s="7"/>
      <c r="C24" s="55" t="s">
        <v>10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</row>
    <row r="25" spans="2:15" ht="15" thickBot="1" x14ac:dyDescent="0.4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/>
    </row>
    <row r="26" spans="2:15" x14ac:dyDescent="0.35"/>
  </sheetData>
  <sheetProtection algorithmName="SHA-512" hashValue="yM4x7fSmePc4HK7Paim0QcEXOIozrFT0OmGzML1GxVkD8ouIS4IMeHD6Ejbi/uB2Fv3WqNGVLtvnxiBas0AKAA==" saltValue="PNU5fUmLq1J1+KKapliRJg==" spinCount="100000" sheet="1" selectLockedCells="1"/>
  <mergeCells count="6">
    <mergeCell ref="C24:O24"/>
    <mergeCell ref="E15:N16"/>
    <mergeCell ref="C5:O5"/>
    <mergeCell ref="C7:O7"/>
    <mergeCell ref="C18:O18"/>
    <mergeCell ref="C20:O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showGridLines="0" showRowColHeaders="0" showZeros="0" zoomScale="110" zoomScaleNormal="110" workbookViewId="0">
      <selection activeCell="D3" sqref="D3:F3"/>
    </sheetView>
  </sheetViews>
  <sheetFormatPr defaultColWidth="0" defaultRowHeight="14.5" zeroHeight="1" x14ac:dyDescent="0.35"/>
  <cols>
    <col min="1" max="1" width="2.453125" customWidth="1"/>
    <col min="2" max="2" width="2.81640625" customWidth="1"/>
    <col min="3" max="3" width="29.54296875" customWidth="1"/>
    <col min="4" max="4" width="15.453125" customWidth="1"/>
    <col min="5" max="6" width="15.26953125" customWidth="1"/>
    <col min="7" max="7" width="4.1796875" customWidth="1"/>
    <col min="8" max="8" width="18.54296875" customWidth="1"/>
    <col min="9" max="9" width="17.81640625" customWidth="1"/>
    <col min="10" max="10" width="12.26953125" customWidth="1"/>
    <col min="11" max="11" width="2.453125" customWidth="1"/>
    <col min="12" max="12" width="12" hidden="1" customWidth="1"/>
    <col min="13" max="17" width="0" hidden="1" customWidth="1"/>
    <col min="18" max="16384" width="11.453125" hidden="1"/>
  </cols>
  <sheetData>
    <row r="1" spans="1:17" ht="15" thickBo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5" thickBot="1" x14ac:dyDescent="0.4">
      <c r="A2" s="5"/>
      <c r="B2" s="18"/>
      <c r="C2" s="2"/>
      <c r="D2" s="2"/>
      <c r="E2" s="2"/>
      <c r="F2" s="2"/>
      <c r="G2" s="2"/>
      <c r="H2" s="2"/>
      <c r="I2" s="2"/>
      <c r="J2" s="3"/>
      <c r="K2" s="5"/>
      <c r="L2" s="5"/>
      <c r="M2" s="5"/>
      <c r="N2" s="5"/>
      <c r="O2" s="5"/>
      <c r="P2" s="5"/>
      <c r="Q2" s="5"/>
    </row>
    <row r="3" spans="1:17" ht="15" thickBot="1" x14ac:dyDescent="0.4">
      <c r="A3" s="5"/>
      <c r="B3" s="7"/>
      <c r="C3" s="19" t="s">
        <v>11</v>
      </c>
      <c r="D3" s="62" t="s">
        <v>12</v>
      </c>
      <c r="E3" s="62"/>
      <c r="F3" s="63"/>
      <c r="G3" s="5"/>
      <c r="H3" s="5"/>
      <c r="I3" s="5"/>
      <c r="J3" s="6"/>
      <c r="K3" s="5"/>
      <c r="L3" s="5"/>
      <c r="M3" s="5"/>
      <c r="N3" s="5"/>
      <c r="O3" s="5"/>
      <c r="P3" s="5"/>
      <c r="Q3" s="5"/>
    </row>
    <row r="4" spans="1:17" x14ac:dyDescent="0.35">
      <c r="A4" s="5"/>
      <c r="B4" s="7"/>
      <c r="C4" s="5"/>
      <c r="D4" s="5"/>
      <c r="E4" s="5"/>
      <c r="F4" s="5"/>
      <c r="G4" s="5"/>
      <c r="H4" s="5"/>
      <c r="I4" s="5"/>
      <c r="J4" s="6"/>
      <c r="K4" s="5"/>
      <c r="L4" s="5"/>
      <c r="M4" s="5"/>
      <c r="N4" s="5"/>
      <c r="O4" s="5"/>
      <c r="P4" s="5"/>
      <c r="Q4" s="5"/>
    </row>
    <row r="5" spans="1:17" x14ac:dyDescent="0.35">
      <c r="A5" s="5"/>
      <c r="B5" s="7"/>
      <c r="C5" s="20" t="s">
        <v>13</v>
      </c>
      <c r="D5" s="21"/>
      <c r="E5" s="21"/>
      <c r="F5" s="21"/>
      <c r="G5" s="21"/>
      <c r="H5" s="21"/>
      <c r="I5" s="21"/>
      <c r="J5" s="6"/>
      <c r="K5" s="5"/>
      <c r="L5" s="5"/>
      <c r="M5" s="5"/>
      <c r="N5" s="5"/>
      <c r="O5" s="5"/>
      <c r="P5" s="5"/>
      <c r="Q5" s="5"/>
    </row>
    <row r="6" spans="1:17" ht="15" thickBot="1" x14ac:dyDescent="0.4">
      <c r="A6" s="5"/>
      <c r="B6" s="7"/>
      <c r="C6" s="5"/>
      <c r="D6" s="22"/>
      <c r="E6" s="5"/>
      <c r="F6" s="5"/>
      <c r="G6" s="5"/>
      <c r="H6" s="5"/>
      <c r="I6" s="5"/>
      <c r="J6" s="6"/>
      <c r="K6" s="5"/>
      <c r="L6" s="5"/>
      <c r="M6" s="5"/>
      <c r="N6" s="5"/>
      <c r="O6" s="5"/>
      <c r="P6" s="5"/>
      <c r="Q6" s="5"/>
    </row>
    <row r="7" spans="1:17" ht="15" customHeight="1" x14ac:dyDescent="0.35">
      <c r="A7" s="5"/>
      <c r="B7" s="7"/>
      <c r="C7" s="42"/>
      <c r="D7" s="68" t="s">
        <v>14</v>
      </c>
      <c r="E7" s="69"/>
      <c r="F7" s="51" t="s">
        <v>15</v>
      </c>
      <c r="G7" s="23"/>
      <c r="H7" s="75" t="s">
        <v>16</v>
      </c>
      <c r="I7" s="76"/>
      <c r="J7" s="6"/>
      <c r="K7" s="5"/>
      <c r="L7" s="5"/>
      <c r="M7" s="5"/>
      <c r="N7" s="5"/>
      <c r="O7" s="5"/>
      <c r="P7" s="5"/>
      <c r="Q7" s="5"/>
    </row>
    <row r="8" spans="1:17" x14ac:dyDescent="0.35">
      <c r="A8" s="5"/>
      <c r="B8" s="7"/>
      <c r="C8" s="43" t="s">
        <v>17</v>
      </c>
      <c r="D8" s="66" t="str">
        <f>IFERROR(AVERAGE('Nom CA1'!D8,'Nom CA2'!D8,'Nom CA3'!D8,'Nom CA4'!D8,'Nom CA5'!D8,'Nom CA6'!D8),"")</f>
        <v/>
      </c>
      <c r="E8" s="67"/>
      <c r="F8" s="52" t="str">
        <f>IFERROR(D8*1.21,"")</f>
        <v/>
      </c>
      <c r="G8" s="24"/>
      <c r="H8" s="73" t="str">
        <f>IFERROR(390000*0.9/D8,"")</f>
        <v/>
      </c>
      <c r="I8" s="74"/>
      <c r="J8" s="6"/>
      <c r="K8" s="5"/>
      <c r="L8" s="5"/>
      <c r="M8" s="5"/>
      <c r="N8" s="5"/>
      <c r="O8" s="5"/>
      <c r="P8" s="5"/>
      <c r="Q8" s="5"/>
    </row>
    <row r="9" spans="1:17" x14ac:dyDescent="0.35">
      <c r="A9" s="5"/>
      <c r="B9" s="7"/>
      <c r="C9" s="43" t="s">
        <v>18</v>
      </c>
      <c r="D9" s="66" t="str">
        <f>IFERROR(AVERAGE('Nom CA1'!D9,'Nom CA2'!D9,'Nom CA3'!D9,'Nom CA4'!D9,'Nom CA5'!D9,'Nom CA6'!D9),"")</f>
        <v/>
      </c>
      <c r="E9" s="67"/>
      <c r="F9" s="52" t="str">
        <f t="shared" ref="F9:F13" si="0">IFERROR(D9*1.21,"")</f>
        <v/>
      </c>
      <c r="G9" s="24"/>
      <c r="H9" s="73" t="str">
        <f>IFERROR(390000*0.01/D9,"")</f>
        <v/>
      </c>
      <c r="I9" s="74"/>
      <c r="J9" s="6"/>
      <c r="K9" s="5"/>
      <c r="L9" s="5"/>
      <c r="M9" s="5"/>
      <c r="N9" s="5"/>
      <c r="O9" s="5"/>
      <c r="P9" s="5"/>
      <c r="Q9" s="5"/>
    </row>
    <row r="10" spans="1:17" x14ac:dyDescent="0.35">
      <c r="A10" s="5"/>
      <c r="B10" s="7"/>
      <c r="C10" s="43" t="s">
        <v>19</v>
      </c>
      <c r="D10" s="66" t="str">
        <f>IFERROR(AVERAGE('Nom CA1'!D10,'Nom CA2'!D10,'Nom CA3'!D10,'Nom CA4'!D10,'Nom CA5'!D10,'Nom CA6'!D10),"")</f>
        <v/>
      </c>
      <c r="E10" s="67"/>
      <c r="F10" s="52" t="str">
        <f t="shared" si="0"/>
        <v/>
      </c>
      <c r="G10" s="24"/>
      <c r="H10" s="73" t="str">
        <f>IFERROR(390000*0.07/D10,"")</f>
        <v/>
      </c>
      <c r="I10" s="74"/>
      <c r="J10" s="6"/>
      <c r="K10" s="5"/>
      <c r="L10" s="5"/>
      <c r="M10" s="5"/>
      <c r="N10" s="5"/>
      <c r="O10" s="5"/>
      <c r="P10" s="5"/>
      <c r="Q10" s="5"/>
    </row>
    <row r="11" spans="1:17" x14ac:dyDescent="0.35">
      <c r="A11" s="5"/>
      <c r="B11" s="7"/>
      <c r="C11" s="43" t="s">
        <v>20</v>
      </c>
      <c r="D11" s="66" t="str">
        <f>IFERROR(AVERAGE('Nom CA1'!D11,'Nom CA2'!D11,'Nom CA3'!D11,'Nom CA4'!D11,'Nom CA5'!D11,'Nom CA6'!D11),"")</f>
        <v/>
      </c>
      <c r="E11" s="67"/>
      <c r="F11" s="52" t="str">
        <f t="shared" si="0"/>
        <v/>
      </c>
      <c r="G11" s="24"/>
      <c r="H11" s="73" t="str">
        <f>IFERROR(390000*0.01/D11,"")</f>
        <v/>
      </c>
      <c r="I11" s="74"/>
      <c r="J11" s="6"/>
      <c r="K11" s="5"/>
      <c r="L11" s="5"/>
      <c r="M11" s="5"/>
      <c r="N11" s="5"/>
      <c r="O11" s="5"/>
      <c r="P11" s="5"/>
      <c r="Q11" s="5"/>
    </row>
    <row r="12" spans="1:17" x14ac:dyDescent="0.35">
      <c r="A12" s="5"/>
      <c r="B12" s="7"/>
      <c r="C12" s="43" t="s">
        <v>21</v>
      </c>
      <c r="D12" s="66" t="str">
        <f>IFERROR(AVERAGE('Nom CA1'!D12,'Nom CA2'!D12,'Nom CA3'!D12,'Nom CA4'!D12,'Nom CA5'!D12,'Nom CA6'!D12),"")</f>
        <v/>
      </c>
      <c r="E12" s="67"/>
      <c r="F12" s="52" t="str">
        <f t="shared" si="0"/>
        <v/>
      </c>
      <c r="G12" s="24"/>
      <c r="H12" s="73" t="str">
        <f>IFERROR(390000*0.005/D12,"")</f>
        <v/>
      </c>
      <c r="I12" s="74"/>
      <c r="J12" s="6"/>
      <c r="K12" s="5"/>
      <c r="L12" s="5"/>
      <c r="M12" s="5"/>
      <c r="N12" s="5"/>
      <c r="O12" s="5"/>
      <c r="P12" s="5"/>
      <c r="Q12" s="5"/>
    </row>
    <row r="13" spans="1:17" ht="15" thickBot="1" x14ac:dyDescent="0.4">
      <c r="A13" s="5"/>
      <c r="B13" s="7"/>
      <c r="C13" s="44" t="s">
        <v>22</v>
      </c>
      <c r="D13" s="70" t="str">
        <f>IFERROR(AVERAGE('Nom CA1'!D13,'Nom CA2'!D13,'Nom CA3'!D13,'Nom CA4'!D13,'Nom CA5'!D13,'Nom CA6'!D13),"")</f>
        <v/>
      </c>
      <c r="E13" s="71"/>
      <c r="F13" s="53" t="str">
        <f t="shared" si="0"/>
        <v/>
      </c>
      <c r="G13" s="5"/>
      <c r="H13" s="78" t="str">
        <f>IFERROR(390000*0.005/D13,"")</f>
        <v/>
      </c>
      <c r="I13" s="79"/>
      <c r="J13" s="6"/>
      <c r="K13" s="5"/>
      <c r="L13" s="5"/>
      <c r="M13" s="5"/>
      <c r="N13" s="5"/>
      <c r="O13" s="5"/>
      <c r="P13" s="5"/>
      <c r="Q13" s="5"/>
    </row>
    <row r="14" spans="1:17" ht="15" thickBot="1" x14ac:dyDescent="0.4">
      <c r="A14" s="5"/>
      <c r="B14" s="7"/>
      <c r="C14" s="5"/>
      <c r="D14" s="25"/>
      <c r="E14" s="5"/>
      <c r="F14" s="5"/>
      <c r="G14" s="5"/>
      <c r="H14" s="5"/>
      <c r="I14" s="5"/>
      <c r="J14" s="6"/>
      <c r="K14" s="5"/>
      <c r="L14" s="5"/>
      <c r="M14" s="5"/>
      <c r="N14" s="5"/>
      <c r="O14" s="5"/>
      <c r="P14" s="5"/>
      <c r="Q14" s="5"/>
    </row>
    <row r="15" spans="1:17" ht="16" thickBot="1" x14ac:dyDescent="0.4">
      <c r="A15" s="5"/>
      <c r="B15" s="7"/>
      <c r="C15" s="26" t="s">
        <v>23</v>
      </c>
      <c r="D15" s="72" t="str">
        <f>IFERROR(IF(OR(SUM('Nom CA1'!G19,'Nom CA2'!G19,'Nom CA3'!G19,'Nom CA4'!G19,'Nom CA5'!G19,'Nom CA6'!G19)&gt;19,SUM('Nom CA1'!G20,'Nom CA2'!G20,'Nom CA3'!G20,'Nom CA4'!G20,'Nom CA5'!G20,'Nom CA6'!G20)&gt;19,SUM('Nom CA1'!G21,'Nom CA2'!G21,'Nom CA3'!G21,'Nom CA4'!G21,'Nom CA5'!G21,'Nom CA6'!G21)&gt;19),"",(0.9*D8+0.01*D9+0.07*D10+0.01*D11+0.005*D12+0.005*D13)),"")</f>
        <v/>
      </c>
      <c r="E15" s="72"/>
      <c r="F15" s="54" t="str">
        <f>IFERROR(IF(OR(SUM('Nom CA1'!G19,'Nom CA2'!G19,'Nom CA3'!G19,'Nom CA4'!G19,'Nom CA5'!G19,'Nom CA6'!G19)&gt;19,SUM('Nom CA1'!G20,'Nom CA2'!G20,'Nom CA3'!G20,'Nom CA4'!G20,'Nom CA5'!G20,'Nom CA6'!G20)&gt;19,SUM('Nom CA1'!G21,'Nom CA2'!G21,'Nom CA3'!G21,'Nom CA4'!G21,'Nom CA5'!G21,'Nom CA6'!G21)&gt;19),"",(0.9*F8+0.01*F9+0.07*F10+0.01*F11+0.005*F12+0.005*F13)),"")</f>
        <v/>
      </c>
      <c r="G15" s="5"/>
      <c r="H15" s="81" t="str">
        <f>IFERROR(IF(D15*1400&gt;(230000),"ALERTA: IMPORT SUPERIOR AL PRESSUPOST DE LICITACIÓ",""),"")</f>
        <v/>
      </c>
      <c r="I15" s="81"/>
      <c r="J15" s="6"/>
      <c r="K15" s="5"/>
      <c r="L15" s="5"/>
      <c r="M15" s="5"/>
      <c r="N15" s="5"/>
      <c r="O15" s="5"/>
      <c r="P15" s="5"/>
      <c r="Q15" s="5"/>
    </row>
    <row r="16" spans="1:17" ht="15" thickBot="1" x14ac:dyDescent="0.4">
      <c r="A16" s="5"/>
      <c r="B16" s="7"/>
      <c r="C16" s="5"/>
      <c r="D16" s="27"/>
      <c r="E16" s="5"/>
      <c r="F16" s="5"/>
      <c r="G16" s="5"/>
      <c r="H16" s="81"/>
      <c r="I16" s="81"/>
      <c r="J16" s="6"/>
      <c r="K16" s="5"/>
      <c r="L16" s="5"/>
      <c r="M16" s="5"/>
      <c r="N16" s="5"/>
      <c r="O16" s="5"/>
      <c r="P16" s="5"/>
      <c r="Q16" s="5"/>
    </row>
    <row r="17" spans="1:17" ht="15" thickBot="1" x14ac:dyDescent="0.4">
      <c r="A17" s="5"/>
      <c r="B17" s="7"/>
      <c r="C17" s="64" t="s">
        <v>24</v>
      </c>
      <c r="D17" s="65"/>
      <c r="E17" s="65"/>
      <c r="F17" s="28">
        <f>IFERROR(SUM(H8:I13),"")</f>
        <v>0</v>
      </c>
      <c r="G17" s="5" t="str">
        <f>IFERROR(IF(AND(F17&lt;1400,F17&gt;0),"ALERTA - VOLUM INFERIOR A 1400 CERTIFICATS - NO AVALUABLE",""),"")</f>
        <v/>
      </c>
      <c r="H17" s="5"/>
      <c r="I17" s="5"/>
      <c r="J17" s="6"/>
      <c r="K17" s="5"/>
      <c r="L17" s="5"/>
      <c r="M17" s="5"/>
      <c r="N17" s="5"/>
      <c r="O17" s="5"/>
      <c r="P17" s="5"/>
      <c r="Q17" s="5"/>
    </row>
    <row r="18" spans="1:17" x14ac:dyDescent="0.35">
      <c r="A18" s="5"/>
      <c r="B18" s="7"/>
      <c r="C18" s="5"/>
      <c r="D18" s="5"/>
      <c r="E18" s="5"/>
      <c r="F18" s="5"/>
      <c r="G18" s="5"/>
      <c r="H18" s="5"/>
      <c r="I18" s="5"/>
      <c r="J18" s="6"/>
      <c r="K18" s="5"/>
      <c r="L18" s="5"/>
      <c r="M18" s="5"/>
      <c r="N18" s="5"/>
      <c r="O18" s="5"/>
      <c r="P18" s="5"/>
      <c r="Q18" s="5"/>
    </row>
    <row r="19" spans="1:17" x14ac:dyDescent="0.35">
      <c r="A19" s="5"/>
      <c r="B19" s="7"/>
      <c r="C19" s="10" t="s">
        <v>25</v>
      </c>
      <c r="D19" s="80" t="str">
        <f>IF(SUM('Nom CA1'!G19,'Nom CA2'!G19,'Nom CA3'!G19,'Nom CA4'!G19,'Nom CA5'!G19,'Nom CA6'!G19)&gt;19,"OFERTA AMB ERRORS - NO AVALUABLE",IF(SUM('Nom CA1'!G19,'Nom CA2'!G19,'Nom CA3'!G19,'Nom CA4'!G19,'Nom CA5'!G19,'Nom CA6'!G19)&lt;3,"CAs OFERTADAS INFERIOR A 3 - OFERTA NO AVALUABLE",""))</f>
        <v>CAs OFERTADAS INFERIOR A 3 - OFERTA NO AVALUABLE</v>
      </c>
      <c r="E19" s="80"/>
      <c r="F19" s="80"/>
      <c r="G19" s="80"/>
      <c r="H19" s="80"/>
      <c r="I19" s="80"/>
      <c r="J19" s="6"/>
      <c r="K19" s="5"/>
      <c r="L19" s="5"/>
      <c r="M19" s="5"/>
      <c r="N19" s="5"/>
      <c r="O19" s="5"/>
      <c r="P19" s="5"/>
      <c r="Q19" s="5"/>
    </row>
    <row r="20" spans="1:17" x14ac:dyDescent="0.35">
      <c r="A20" s="5"/>
      <c r="B20" s="7"/>
      <c r="C20" s="5"/>
      <c r="D20" s="80" t="str">
        <f>IF(SUM('Nom CA1'!G20,'Nom CA2'!G20,'Nom CA3'!G20,'Nom CA4'!G20,'Nom CA5'!G20,'Nom CA6'!G20)&gt;19,"OFERTA CODE SIGN AMB ERRORS - NO AVALUABLE",IF(SUM('Nom CA1'!G20,'Nom CA2'!G20,'Nom CA3'!G20,'Nom CA4'!G20,'Nom CA5'!G20,'Nom CA6'!G20)&lt;1,"NO S'INCLOUEN ELS PREUS DE CODI SIGN DE UNA CA - NO AVALUABLE",""))</f>
        <v>NO S'INCLOUEN ELS PREUS DE CODI SIGN DE UNA CA - NO AVALUABLE</v>
      </c>
      <c r="E20" s="80"/>
      <c r="F20" s="80"/>
      <c r="G20" s="80"/>
      <c r="H20" s="80"/>
      <c r="I20" s="80"/>
      <c r="J20" s="6"/>
      <c r="K20" s="5"/>
      <c r="L20" s="5"/>
      <c r="M20" s="5"/>
      <c r="N20" s="5"/>
      <c r="O20" s="5"/>
      <c r="P20" s="5"/>
      <c r="Q20" s="5"/>
    </row>
    <row r="21" spans="1:17" x14ac:dyDescent="0.35">
      <c r="A21" s="5"/>
      <c r="B21" s="7"/>
      <c r="C21" s="5"/>
      <c r="D21" s="80" t="str">
        <f>IF(SUM('Nom CA1'!G21,'Nom CA2'!G21,'Nom CA3'!G21,'Nom CA4'!G21,'Nom CA5'!G21,'Nom CA6'!G21)&gt;19,"OFERTA SEU ELECTRONICA AMB ERRORS - NO AVALUABLE",IF(SUM('Nom CA1'!G21,'Nom CA2'!G21,'Nom CA3'!G21,'Nom CA4'!G21,'Nom CA5'!G21,'Nom CA6'!G21)&lt;1,"NO S'INCLOUEN ELS PREUS DE SEU QUALIFICAT eIDAS DE UNA CA - NO AVALUABLE",""))</f>
        <v>NO S'INCLOUEN ELS PREUS DE SEU QUALIFICAT eIDAS DE UNA CA - NO AVALUABLE</v>
      </c>
      <c r="E21" s="80"/>
      <c r="F21" s="80"/>
      <c r="G21" s="80"/>
      <c r="H21" s="80"/>
      <c r="I21" s="80"/>
      <c r="J21" s="6"/>
      <c r="K21" s="5"/>
      <c r="L21" s="5"/>
      <c r="M21" s="5"/>
      <c r="N21" s="5"/>
      <c r="O21" s="5"/>
      <c r="P21" s="5"/>
      <c r="Q21" s="5"/>
    </row>
    <row r="22" spans="1:17" x14ac:dyDescent="0.35">
      <c r="A22" s="5"/>
      <c r="B22" s="7"/>
      <c r="J22" s="6"/>
      <c r="K22" s="5"/>
      <c r="L22" s="5"/>
      <c r="M22" s="5"/>
      <c r="N22" s="5"/>
      <c r="O22" s="5"/>
      <c r="P22" s="5"/>
      <c r="Q22" s="5"/>
    </row>
    <row r="23" spans="1:17" x14ac:dyDescent="0.35">
      <c r="A23" s="5"/>
      <c r="B23" s="7"/>
      <c r="C23" s="29" t="s">
        <v>26</v>
      </c>
      <c r="D23" s="29"/>
      <c r="E23" s="29"/>
      <c r="F23" s="29"/>
      <c r="G23" s="29"/>
      <c r="H23" s="29"/>
      <c r="I23" s="29"/>
      <c r="J23" s="6"/>
      <c r="K23" s="5"/>
      <c r="L23" s="5"/>
      <c r="M23" s="5"/>
      <c r="N23" s="5"/>
      <c r="O23" s="5"/>
      <c r="P23" s="5"/>
      <c r="Q23" s="5"/>
    </row>
    <row r="24" spans="1:17" x14ac:dyDescent="0.35">
      <c r="A24" s="5"/>
      <c r="B24" s="7"/>
      <c r="C24" s="5"/>
      <c r="D24" s="5"/>
      <c r="E24" s="5"/>
      <c r="F24" s="5"/>
      <c r="G24" s="5"/>
      <c r="H24" s="5"/>
      <c r="I24" s="5"/>
      <c r="J24" s="6"/>
      <c r="K24" s="5"/>
      <c r="L24" s="5"/>
      <c r="M24" s="5"/>
      <c r="N24" s="5"/>
      <c r="O24" s="5"/>
      <c r="P24" s="5"/>
      <c r="Q24" s="5"/>
    </row>
    <row r="25" spans="1:17" x14ac:dyDescent="0.35">
      <c r="A25" s="5"/>
      <c r="B25" s="7"/>
      <c r="C25" s="30" t="s">
        <v>27</v>
      </c>
      <c r="D25" s="77" t="s">
        <v>28</v>
      </c>
      <c r="E25" s="77"/>
      <c r="F25" s="77"/>
      <c r="G25" s="77"/>
      <c r="H25" s="77"/>
      <c r="I25" s="77"/>
      <c r="J25" s="6"/>
      <c r="K25" s="5"/>
      <c r="L25" s="5"/>
      <c r="M25" s="5"/>
      <c r="N25" s="5"/>
      <c r="O25" s="5"/>
      <c r="P25" s="5"/>
      <c r="Q25" s="5"/>
    </row>
    <row r="26" spans="1:17" x14ac:dyDescent="0.35">
      <c r="A26" s="5"/>
      <c r="B26" s="7"/>
      <c r="C26" s="30"/>
      <c r="D26" s="77"/>
      <c r="E26" s="77"/>
      <c r="F26" s="77"/>
      <c r="G26" s="77"/>
      <c r="H26" s="77"/>
      <c r="I26" s="77"/>
      <c r="J26" s="6"/>
      <c r="K26" s="5"/>
      <c r="L26" s="5"/>
      <c r="M26" s="5"/>
      <c r="N26" s="5"/>
      <c r="O26" s="5"/>
      <c r="P26" s="5"/>
      <c r="Q26" s="5"/>
    </row>
    <row r="27" spans="1:17" x14ac:dyDescent="0.35">
      <c r="A27" s="5"/>
      <c r="B27" s="7"/>
      <c r="C27" s="30"/>
      <c r="D27" s="77"/>
      <c r="E27" s="77"/>
      <c r="F27" s="77"/>
      <c r="G27" s="77"/>
      <c r="H27" s="77"/>
      <c r="I27" s="77"/>
      <c r="J27" s="6"/>
      <c r="K27" s="5"/>
      <c r="L27" s="5"/>
      <c r="M27" s="5"/>
      <c r="N27" s="5"/>
      <c r="O27" s="5"/>
      <c r="P27" s="5"/>
      <c r="Q27" s="5"/>
    </row>
    <row r="28" spans="1:17" x14ac:dyDescent="0.35">
      <c r="A28" s="5"/>
      <c r="B28" s="7"/>
      <c r="C28" s="5"/>
      <c r="D28" s="5"/>
      <c r="E28" s="5"/>
      <c r="F28" s="5"/>
      <c r="G28" s="5"/>
      <c r="H28" s="5"/>
      <c r="I28" s="5"/>
      <c r="J28" s="6"/>
      <c r="K28" s="5"/>
      <c r="L28" s="5"/>
      <c r="M28" s="5"/>
      <c r="N28" s="5"/>
      <c r="O28" s="5"/>
      <c r="P28" s="5"/>
      <c r="Q28" s="5"/>
    </row>
    <row r="29" spans="1:17" x14ac:dyDescent="0.35">
      <c r="A29" s="5"/>
      <c r="B29" s="7"/>
      <c r="C29" s="31" t="s">
        <v>49</v>
      </c>
      <c r="D29" s="31"/>
      <c r="E29" s="31"/>
      <c r="F29" s="31"/>
      <c r="G29" s="31"/>
      <c r="H29" s="31"/>
      <c r="I29" s="31"/>
      <c r="J29" s="6"/>
      <c r="K29" s="5"/>
      <c r="L29" s="5"/>
      <c r="M29" s="5"/>
      <c r="N29" s="5"/>
      <c r="O29" s="5"/>
      <c r="P29" s="5"/>
      <c r="Q29" s="5"/>
    </row>
    <row r="30" spans="1:17" x14ac:dyDescent="0.35">
      <c r="A30" s="5"/>
      <c r="B30" s="7"/>
      <c r="C30" s="5"/>
      <c r="D30" s="5"/>
      <c r="E30" s="5"/>
      <c r="F30" s="5"/>
      <c r="G30" s="5"/>
      <c r="H30" s="5"/>
      <c r="I30" s="5"/>
      <c r="J30" s="6"/>
      <c r="K30" s="5"/>
      <c r="L30" s="5"/>
      <c r="M30" s="5"/>
      <c r="N30" s="5"/>
      <c r="O30" s="5"/>
      <c r="P30" s="5"/>
      <c r="Q30" s="5"/>
    </row>
    <row r="31" spans="1:17" ht="15" thickBot="1" x14ac:dyDescent="0.4">
      <c r="A31" s="5"/>
      <c r="B31" s="11"/>
      <c r="C31" s="12"/>
      <c r="D31" s="12"/>
      <c r="E31" s="12"/>
      <c r="F31" s="12"/>
      <c r="G31" s="12"/>
      <c r="H31" s="12"/>
      <c r="I31" s="12"/>
      <c r="J31" s="13"/>
      <c r="K31" s="5"/>
      <c r="L31" s="5"/>
      <c r="M31" s="5"/>
      <c r="N31" s="5"/>
      <c r="O31" s="5"/>
      <c r="P31" s="5"/>
      <c r="Q31" s="5"/>
    </row>
    <row r="32" spans="1:17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idden="1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idden="1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idden="1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idden="1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idden="1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idden="1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idden="1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idden="1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idden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idden="1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idden="1" x14ac:dyDescent="0.35">
      <c r="A43" s="5"/>
    </row>
  </sheetData>
  <sheetProtection algorithmName="SHA-512" hashValue="xunuNDR9TFN8mVw5mOZYkOuyVyKR+u8a2E+Du0MkiZ1CFS+yDpJeuhXEHEGUmget7bNC/WfRjZoKxrVeTjAq7w==" saltValue="vVH6GwcbODbiOkPVTxoCQA==" spinCount="100000" sheet="1" selectLockedCells="1"/>
  <mergeCells count="22">
    <mergeCell ref="H8:I8"/>
    <mergeCell ref="H7:I7"/>
    <mergeCell ref="D25:I27"/>
    <mergeCell ref="H12:I12"/>
    <mergeCell ref="H11:I11"/>
    <mergeCell ref="H10:I10"/>
    <mergeCell ref="H9:I9"/>
    <mergeCell ref="H13:I13"/>
    <mergeCell ref="D21:I21"/>
    <mergeCell ref="D20:I20"/>
    <mergeCell ref="D19:I19"/>
    <mergeCell ref="H15:I16"/>
    <mergeCell ref="D3:F3"/>
    <mergeCell ref="C17:E17"/>
    <mergeCell ref="D12:E12"/>
    <mergeCell ref="D11:E11"/>
    <mergeCell ref="D10:E10"/>
    <mergeCell ref="D9:E9"/>
    <mergeCell ref="D8:E8"/>
    <mergeCell ref="D7:E7"/>
    <mergeCell ref="D13:E13"/>
    <mergeCell ref="D15:E15"/>
  </mergeCells>
  <conditionalFormatting sqref="D19">
    <cfRule type="containsText" dxfId="66" priority="5" operator="containsText" text="OFERTA AMB ERRORS - NO AVALUABLE">
      <formula>NOT(ISERROR(SEARCH("OFERTA AMB ERRORS - NO AVALUABLE",D19)))</formula>
    </cfRule>
    <cfRule type="containsText" dxfId="65" priority="7" operator="containsText" text="CAs OFERTADAS INFERIOR A 3 - OFERTA NO AVALUABLE">
      <formula>NOT(ISERROR(SEARCH("CAs OFERTADAS INFERIOR A 3 - OFERTA NO AVALUABLE",D19)))</formula>
    </cfRule>
  </conditionalFormatting>
  <conditionalFormatting sqref="D20:D21">
    <cfRule type="containsText" dxfId="64" priority="4" operator="containsText" text="OFERTA CODE SIGN AMB ERRORS - NO AVALUABLE">
      <formula>NOT(ISERROR(SEARCH("OFERTA CODE SIGN AMB ERRORS - NO AVALUABLE",D20)))</formula>
    </cfRule>
    <cfRule type="containsText" dxfId="63" priority="6" operator="containsText" text="NO S'INCLOUEN ELS PREUS DE CODI SIGN DE UNA CA - NO AVALUABLE">
      <formula>NOT(ISERROR(SEARCH("NO S'INCLOUEN ELS PREUS DE CODI SIGN DE UNA CA - NO AVALUABLE",D20)))</formula>
    </cfRule>
  </conditionalFormatting>
  <conditionalFormatting sqref="D21">
    <cfRule type="containsText" dxfId="62" priority="1" operator="containsText" text="NO S'INCLOUEN ELS PREUS DE SEU QUALIFICAT eIDAS DE UNA CA - NO AVALUABLE">
      <formula>NOT(ISERROR(SEARCH("NO S'INCLOUEN ELS PREUS DE SEU QUALIFICAT eIDAS DE UNA CA - NO AVALUABLE",D21)))</formula>
    </cfRule>
  </conditionalFormatting>
  <conditionalFormatting sqref="G17">
    <cfRule type="containsText" dxfId="61" priority="2" operator="containsText" text="ALERTA - VOLUM INFERIOR A 1400 CERTIFICATS - NO AVALUABLE">
      <formula>NOT(ISERROR(SEARCH("ALERTA - VOLUM INFERIOR A 1400 CERTIFICATS - NO AVALUABLE",G17)))</formula>
    </cfRule>
  </conditionalFormatting>
  <conditionalFormatting sqref="H15 F16">
    <cfRule type="containsText" dxfId="60" priority="3" operator="containsText" text="ALERTA: IMPORT SUPERIOR A L'IMPORT DE LICITACIÓ">
      <formula>NOT(ISERROR(SEARCH("ALERTA: IMPORT SUPERIOR A L'IMPORT DE LICITACIÓ",F15)))</formula>
    </cfRule>
  </conditionalFormatting>
  <pageMargins left="0.7" right="0.7" top="0.75" bottom="0.75" header="0.3" footer="0.3"/>
  <pageSetup paperSize="9" orientation="portrait" r:id="rId1"/>
  <ignoredErrors>
    <ignoredError sqref="H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showGridLines="0" showRowColHeaders="0" showZeros="0" zoomScale="130" zoomScaleNormal="130" workbookViewId="0">
      <selection activeCell="C9" sqref="C9"/>
    </sheetView>
  </sheetViews>
  <sheetFormatPr defaultColWidth="0" defaultRowHeight="14.5" zeroHeight="1" x14ac:dyDescent="0.35"/>
  <cols>
    <col min="1" max="1" width="3.1796875" customWidth="1"/>
    <col min="2" max="2" width="3.7265625" customWidth="1"/>
    <col min="3" max="3" width="22" customWidth="1"/>
    <col min="4" max="4" width="32.453125" customWidth="1"/>
    <col min="5" max="5" width="15.7265625" customWidth="1"/>
    <col min="6" max="6" width="18.81640625" customWidth="1"/>
    <col min="7" max="7" width="5.1796875" hidden="1" customWidth="1"/>
    <col min="8" max="8" width="5.453125" customWidth="1"/>
    <col min="9" max="9" width="3.1796875" customWidth="1"/>
    <col min="10" max="16384" width="11.453125" hidden="1"/>
  </cols>
  <sheetData>
    <row r="1" spans="2:10" ht="15" thickBot="1" x14ac:dyDescent="0.4"/>
    <row r="2" spans="2:10" ht="15" thickBot="1" x14ac:dyDescent="0.4">
      <c r="B2" s="18"/>
      <c r="C2" s="2"/>
      <c r="D2" s="2"/>
      <c r="E2" s="2"/>
      <c r="F2" s="2"/>
      <c r="G2" s="2"/>
      <c r="H2" s="3"/>
    </row>
    <row r="3" spans="2:10" ht="15" thickBot="1" x14ac:dyDescent="0.4">
      <c r="B3" s="7"/>
      <c r="C3" s="32" t="s">
        <v>11</v>
      </c>
      <c r="D3" s="33" t="str">
        <f>Resum!$D$3</f>
        <v>NOM EMPRESA</v>
      </c>
      <c r="E3" s="45"/>
      <c r="F3" s="5"/>
      <c r="G3" s="5"/>
      <c r="H3" s="6"/>
    </row>
    <row r="4" spans="2:10" x14ac:dyDescent="0.35">
      <c r="B4" s="7"/>
      <c r="C4" s="5"/>
      <c r="D4" s="5"/>
      <c r="E4" s="5"/>
      <c r="F4" s="5"/>
      <c r="G4" s="5"/>
      <c r="H4" s="6"/>
    </row>
    <row r="5" spans="2:10" x14ac:dyDescent="0.35">
      <c r="B5" s="7"/>
      <c r="C5" s="34" t="s">
        <v>29</v>
      </c>
      <c r="D5" s="82"/>
      <c r="E5" s="82"/>
      <c r="F5" s="82"/>
      <c r="G5" s="5"/>
      <c r="H5" s="6"/>
    </row>
    <row r="6" spans="2:10" x14ac:dyDescent="0.35">
      <c r="B6" s="7"/>
      <c r="C6" s="5"/>
      <c r="D6" s="5"/>
      <c r="E6" s="5"/>
      <c r="F6" s="5"/>
      <c r="G6" s="5"/>
      <c r="H6" s="6"/>
    </row>
    <row r="7" spans="2:10" ht="15.5" x14ac:dyDescent="0.35">
      <c r="B7" s="7"/>
      <c r="C7" s="35" t="s">
        <v>30</v>
      </c>
      <c r="D7" s="36" t="s">
        <v>31</v>
      </c>
      <c r="E7" s="36" t="s">
        <v>32</v>
      </c>
      <c r="F7" s="35" t="s">
        <v>33</v>
      </c>
      <c r="H7" s="37"/>
    </row>
    <row r="8" spans="2:10" x14ac:dyDescent="0.35">
      <c r="B8" s="7"/>
      <c r="C8" s="38" t="s">
        <v>34</v>
      </c>
      <c r="D8" s="16"/>
      <c r="E8" s="49">
        <f>IFERROR(D8*0.21,"")</f>
        <v>0</v>
      </c>
      <c r="F8" s="46">
        <f>IFERROR(D8+E8,"")</f>
        <v>0</v>
      </c>
      <c r="H8" s="6"/>
      <c r="I8" s="48" t="str">
        <f>IF(ISBLANK(D8),"",IF(ISNUMBER(D8),"",1))</f>
        <v/>
      </c>
      <c r="J8" t="str">
        <f>IF(ISBLANK(D8),"",IF(D8&lt;=100,"",1))</f>
        <v/>
      </c>
    </row>
    <row r="9" spans="2:10" x14ac:dyDescent="0.35">
      <c r="B9" s="7"/>
      <c r="C9" s="38" t="s">
        <v>35</v>
      </c>
      <c r="D9" s="16"/>
      <c r="E9" s="49">
        <f t="shared" ref="E9:E13" si="0">IFERROR(D9*0.21,"")</f>
        <v>0</v>
      </c>
      <c r="F9" s="46">
        <f t="shared" ref="F9:F13" si="1">IFERROR(D9+E9,"")</f>
        <v>0</v>
      </c>
      <c r="H9" s="6"/>
      <c r="I9" s="48" t="str">
        <f t="shared" ref="I9:I13" si="2">IF(ISBLANK(D9),"",IF(ISNUMBER(D9),"",1))</f>
        <v/>
      </c>
      <c r="J9" t="str">
        <f>IF(ISBLANK(D9),"",IF(D9&lt;=340,"",1))</f>
        <v/>
      </c>
    </row>
    <row r="10" spans="2:10" x14ac:dyDescent="0.35">
      <c r="B10" s="7"/>
      <c r="C10" s="38" t="s">
        <v>36</v>
      </c>
      <c r="D10" s="16"/>
      <c r="E10" s="49">
        <f t="shared" si="0"/>
        <v>0</v>
      </c>
      <c r="F10" s="46">
        <f t="shared" si="1"/>
        <v>0</v>
      </c>
      <c r="H10" s="6"/>
      <c r="I10" s="48" t="str">
        <f t="shared" si="2"/>
        <v/>
      </c>
      <c r="J10" t="str">
        <f>IF(ISBLANK(D10),"",IF(D10&lt;=140,"",1))</f>
        <v/>
      </c>
    </row>
    <row r="11" spans="2:10" x14ac:dyDescent="0.35">
      <c r="B11" s="7"/>
      <c r="C11" s="38" t="s">
        <v>37</v>
      </c>
      <c r="D11" s="16"/>
      <c r="E11" s="49">
        <f t="shared" si="0"/>
        <v>0</v>
      </c>
      <c r="F11" s="46">
        <f t="shared" si="1"/>
        <v>0</v>
      </c>
      <c r="H11" s="6"/>
      <c r="I11" s="48" t="str">
        <f t="shared" si="2"/>
        <v/>
      </c>
      <c r="J11" t="str">
        <f>IF(ISBLANK(D11),"",IF(D11&lt;=385,"",1))</f>
        <v/>
      </c>
    </row>
    <row r="12" spans="2:10" x14ac:dyDescent="0.35">
      <c r="B12" s="7"/>
      <c r="C12" s="38" t="s">
        <v>38</v>
      </c>
      <c r="D12" s="17"/>
      <c r="E12" s="50">
        <f t="shared" si="0"/>
        <v>0</v>
      </c>
      <c r="F12" s="47">
        <f t="shared" si="1"/>
        <v>0</v>
      </c>
      <c r="H12" s="6"/>
      <c r="I12" s="48" t="str">
        <f t="shared" si="2"/>
        <v/>
      </c>
      <c r="J12" t="str">
        <f>IF(ISBLANK(D12),"",IF(D12&lt;=365,"",1))</f>
        <v/>
      </c>
    </row>
    <row r="13" spans="2:10" x14ac:dyDescent="0.35">
      <c r="B13" s="7"/>
      <c r="C13" s="38" t="s">
        <v>39</v>
      </c>
      <c r="D13" s="41"/>
      <c r="E13" s="50">
        <f t="shared" si="0"/>
        <v>0</v>
      </c>
      <c r="F13" s="47">
        <f t="shared" si="1"/>
        <v>0</v>
      </c>
      <c r="H13" s="6"/>
      <c r="I13" s="48" t="str">
        <f t="shared" si="2"/>
        <v/>
      </c>
      <c r="J13" t="str">
        <f>IF(ISBLANK(D13),"",IF(D13&lt;=275,"",1))</f>
        <v/>
      </c>
    </row>
    <row r="14" spans="2:10" x14ac:dyDescent="0.35">
      <c r="B14" s="7"/>
      <c r="C14" s="5" t="s">
        <v>40</v>
      </c>
      <c r="D14" s="5"/>
      <c r="E14" s="84" t="str">
        <f>IF(SUM(I8:I13)&gt;0,"ERRORS DE FORMAT","")</f>
        <v/>
      </c>
      <c r="F14" s="84"/>
      <c r="H14" s="6"/>
    </row>
    <row r="15" spans="2:10" x14ac:dyDescent="0.35">
      <c r="B15" s="7"/>
      <c r="C15" s="5"/>
      <c r="D15" s="5"/>
      <c r="E15" s="83" t="str">
        <f>IF(SUM(J8:J13)&gt;0,"IMPORT MÀXIM NO RESPECTAT","")</f>
        <v/>
      </c>
      <c r="F15" s="83"/>
      <c r="H15" s="6"/>
    </row>
    <row r="16" spans="2:10" x14ac:dyDescent="0.35">
      <c r="B16" s="7"/>
      <c r="C16" s="39"/>
      <c r="D16" s="5" t="s">
        <v>41</v>
      </c>
      <c r="E16" s="5"/>
      <c r="F16" s="5"/>
      <c r="H16" s="6"/>
    </row>
    <row r="17" spans="2:8" x14ac:dyDescent="0.35">
      <c r="B17" s="7"/>
      <c r="C17" s="40"/>
      <c r="D17" s="5" t="s">
        <v>42</v>
      </c>
      <c r="E17" s="5"/>
      <c r="F17" s="5"/>
      <c r="H17" s="6"/>
    </row>
    <row r="18" spans="2:8" x14ac:dyDescent="0.35">
      <c r="B18" s="7"/>
      <c r="C18" s="5"/>
      <c r="D18" s="5"/>
      <c r="E18" s="5"/>
      <c r="F18" s="5"/>
      <c r="H18" s="6"/>
    </row>
    <row r="19" spans="2:8" x14ac:dyDescent="0.35">
      <c r="B19" s="7"/>
      <c r="C19" s="5" t="s">
        <v>43</v>
      </c>
      <c r="D19" s="5"/>
      <c r="E19" s="83" t="str">
        <f>IF(COUNTBLANK(D8:D11)&gt;0,IF(COUNTBLANK(D8:D11)&lt;4,"CA AMB CONTINGUT ERRONI","CA NO INCLOSA"),(IF(SUM(I8:I11)&gt;0,"CA AMB CONTINGUT ERRONI",(IF(SUM(J8:J13)&gt;0,"IMPORT MÀXIM NO RESPECTAT","CA INFO COMPLETA")))))</f>
        <v>CA NO INCLOSA</v>
      </c>
      <c r="F19" s="83"/>
      <c r="G19" t="str">
        <f>IF(COUNTBLANK(D8:D11)&gt;0,IF(COUNTBLANK(D8:D11)&lt;4,20,""),(IF(SUM(I8:I11)&gt;0,20,IF(SUM(J8:J13)&gt;0,20,1))))</f>
        <v/>
      </c>
      <c r="H19" s="6"/>
    </row>
    <row r="20" spans="2:8" x14ac:dyDescent="0.35">
      <c r="B20" s="7"/>
      <c r="C20" s="5" t="s">
        <v>44</v>
      </c>
      <c r="D20" s="5"/>
      <c r="E20" s="83" t="str">
        <f>IF(COUNTBLANK(D12)&gt;0,IF(COUNTBLANK(D12)&lt;1,"CODI SIGN AMB CONTINGUT ERRONI","CODE SIGN NO INFORMAT"),(IF(SUM(I12)&gt;0,"CODI SIGN AMB CONTINGUT ERRONI","CODE SIGN INFORMAT")))</f>
        <v>CODE SIGN NO INFORMAT</v>
      </c>
      <c r="F20" s="83"/>
      <c r="G20" t="str">
        <f>IF(COUNTBLANK(D12)&gt;0,IF(COUNTBLANK(D12)&lt;1,20,""),(IF(SUM(I12)&gt;0,20,1)))</f>
        <v/>
      </c>
      <c r="H20" s="6"/>
    </row>
    <row r="21" spans="2:8" x14ac:dyDescent="0.35">
      <c r="B21" s="7"/>
      <c r="C21" s="5" t="s">
        <v>45</v>
      </c>
      <c r="D21" s="5"/>
      <c r="E21" s="83" t="str">
        <f>IF(COUNTBLANK(D13)&gt;0,IF(COUNTBLANK(D13)&lt;1,"SEU QUALIFICAT eIDAS AMB CONTINGUT ERRONI","SEU QUALIFICAT eIDAS NO INFORMAT"),(IF(SUM(I13)&gt;0,"SEU QUALIFICAT eIDAS AMB CONTINGUT ERRONI","SEU QUALIFICAT eIDAS INFORMAT")))</f>
        <v>SEU QUALIFICAT eIDAS NO INFORMAT</v>
      </c>
      <c r="F21" s="83"/>
      <c r="G21" t="str">
        <f>IF(COUNTBLANK(D13)&gt;0,IF(COUNTBLANK(D13)&lt;1,20,""),(IF(SUM(I13)&gt;0,20,1)))</f>
        <v/>
      </c>
      <c r="H21" s="6"/>
    </row>
    <row r="22" spans="2:8" x14ac:dyDescent="0.35">
      <c r="B22" s="7"/>
      <c r="C22" s="5"/>
      <c r="D22" s="5"/>
      <c r="E22" s="5"/>
      <c r="F22" s="5"/>
      <c r="G22" s="5"/>
      <c r="H22" s="6"/>
    </row>
    <row r="23" spans="2:8" x14ac:dyDescent="0.35">
      <c r="B23" s="7"/>
      <c r="C23" s="10" t="s">
        <v>46</v>
      </c>
      <c r="D23" s="5"/>
      <c r="E23" s="5"/>
      <c r="F23" s="5"/>
      <c r="G23" s="5"/>
      <c r="H23" s="6"/>
    </row>
    <row r="24" spans="2:8" x14ac:dyDescent="0.35">
      <c r="B24" s="7"/>
      <c r="C24" s="10" t="s">
        <v>47</v>
      </c>
      <c r="D24" s="5"/>
      <c r="E24" s="5"/>
      <c r="F24" s="5"/>
      <c r="G24" s="5"/>
      <c r="H24" s="6"/>
    </row>
    <row r="25" spans="2:8" x14ac:dyDescent="0.35">
      <c r="B25" s="7"/>
      <c r="C25" s="10"/>
      <c r="D25" s="5"/>
      <c r="E25" s="5"/>
      <c r="F25" s="5"/>
      <c r="G25" s="5"/>
      <c r="H25" s="6"/>
    </row>
    <row r="26" spans="2:8" ht="15" thickBot="1" x14ac:dyDescent="0.4">
      <c r="B26" s="11"/>
      <c r="C26" s="12"/>
      <c r="D26" s="12"/>
      <c r="E26" s="12"/>
      <c r="F26" s="12"/>
      <c r="G26" s="12"/>
      <c r="H26" s="13"/>
    </row>
    <row r="27" spans="2:8" x14ac:dyDescent="0.35">
      <c r="B27" s="5"/>
    </row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</sheetData>
  <sheetProtection sheet="1" objects="1" scenarios="1"/>
  <mergeCells count="6">
    <mergeCell ref="D5:F5"/>
    <mergeCell ref="E19:F19"/>
    <mergeCell ref="E20:F20"/>
    <mergeCell ref="E21:F21"/>
    <mergeCell ref="E14:F14"/>
    <mergeCell ref="E15:F15"/>
  </mergeCells>
  <conditionalFormatting sqref="E14:E15">
    <cfRule type="containsText" dxfId="59" priority="6" operator="containsText" text="ERRORS DE FORMAT">
      <formula>NOT(ISERROR(SEARCH("ERRORS DE FORMAT",E14)))</formula>
    </cfRule>
  </conditionalFormatting>
  <conditionalFormatting sqref="E15">
    <cfRule type="cellIs" dxfId="58" priority="2" operator="equal">
      <formula>"IMPORT MÀXIM NO RESPECTAT"</formula>
    </cfRule>
  </conditionalFormatting>
  <conditionalFormatting sqref="E19">
    <cfRule type="cellIs" dxfId="57" priority="1" operator="equal">
      <formula>"IMPORT MÀXIM NO RESPECTAT"</formula>
    </cfRule>
    <cfRule type="containsText" dxfId="56" priority="7" operator="containsText" text="CA AMB CONTINGUT ERRONI">
      <formula>NOT(ISERROR(SEARCH("CA AMB CONTINGUT ERRONI",E19)))</formula>
    </cfRule>
    <cfRule type="containsText" dxfId="55" priority="9" operator="containsText" text="CA INFO COMPLETA">
      <formula>NOT(ISERROR(SEARCH("CA INFO COMPLETA",E19)))</formula>
    </cfRule>
    <cfRule type="containsText" dxfId="54" priority="10" operator="containsText" text="CA NO INCLOSA">
      <formula>NOT(ISERROR(SEARCH("CA NO INCLOSA",E19)))</formula>
    </cfRule>
  </conditionalFormatting>
  <conditionalFormatting sqref="E20">
    <cfRule type="containsText" dxfId="53" priority="5" operator="containsText" text="CODI SIGN AMB CONTINGUT ERRONI">
      <formula>NOT(ISERROR(SEARCH("CODI SIGN AMB CONTINGUT ERRONI",E20)))</formula>
    </cfRule>
    <cfRule type="containsText" dxfId="52" priority="8" operator="containsText" text="CODE SIGN INFORMAT">
      <formula>NOT(ISERROR(SEARCH("CODE SIGN INFORMAT",E20)))</formula>
    </cfRule>
  </conditionalFormatting>
  <conditionalFormatting sqref="E21">
    <cfRule type="containsText" dxfId="51" priority="3" operator="containsText" text="SEU QUALIFICAT eIDAS INFORMAT">
      <formula>NOT(ISERROR(SEARCH("SEU QUALIFICAT eIDAS INFORMAT",E21)))</formula>
    </cfRule>
    <cfRule type="containsText" dxfId="50" priority="4" operator="containsText" text="SEU QUALIFICAT eIDAS AMB CONTINGUT ERRONI">
      <formula>NOT(ISERROR(SEARCH("SEU QUALIFICAT eIDAS AMB CONTINGUT ERRONI",E21)))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616C-C26C-4913-A07F-16EA70647BFB}">
  <dimension ref="A1:J33"/>
  <sheetViews>
    <sheetView showGridLines="0" showRowColHeaders="0" showZeros="0" tabSelected="1" zoomScale="130" zoomScaleNormal="130" workbookViewId="0">
      <selection activeCell="E26" sqref="E26"/>
    </sheetView>
  </sheetViews>
  <sheetFormatPr defaultColWidth="0" defaultRowHeight="14.5" zeroHeight="1" x14ac:dyDescent="0.35"/>
  <cols>
    <col min="1" max="1" width="3.1796875" customWidth="1"/>
    <col min="2" max="2" width="3.7265625" customWidth="1"/>
    <col min="3" max="3" width="22" customWidth="1"/>
    <col min="4" max="4" width="32.453125" customWidth="1"/>
    <col min="5" max="5" width="15.7265625" customWidth="1"/>
    <col min="6" max="6" width="18.81640625" customWidth="1"/>
    <col min="7" max="7" width="5.1796875" hidden="1" customWidth="1"/>
    <col min="8" max="8" width="5.453125" customWidth="1"/>
    <col min="9" max="9" width="3.1796875" customWidth="1"/>
    <col min="10" max="16384" width="11.453125" hidden="1"/>
  </cols>
  <sheetData>
    <row r="1" spans="2:10" ht="15" thickBot="1" x14ac:dyDescent="0.4"/>
    <row r="2" spans="2:10" ht="15" thickBot="1" x14ac:dyDescent="0.4">
      <c r="B2" s="18"/>
      <c r="C2" s="2"/>
      <c r="D2" s="2"/>
      <c r="E2" s="2"/>
      <c r="F2" s="2"/>
      <c r="G2" s="2"/>
      <c r="H2" s="3"/>
    </row>
    <row r="3" spans="2:10" ht="15" thickBot="1" x14ac:dyDescent="0.4">
      <c r="B3" s="7"/>
      <c r="C3" s="32" t="s">
        <v>11</v>
      </c>
      <c r="D3" s="33" t="str">
        <f>Resum!$D$3</f>
        <v>NOM EMPRESA</v>
      </c>
      <c r="E3" s="45"/>
      <c r="F3" s="5"/>
      <c r="G3" s="5"/>
      <c r="H3" s="6"/>
    </row>
    <row r="4" spans="2:10" x14ac:dyDescent="0.35">
      <c r="B4" s="7"/>
      <c r="C4" s="5"/>
      <c r="D4" s="5"/>
      <c r="E4" s="5"/>
      <c r="F4" s="5"/>
      <c r="G4" s="5"/>
      <c r="H4" s="6"/>
    </row>
    <row r="5" spans="2:10" x14ac:dyDescent="0.35">
      <c r="B5" s="7"/>
      <c r="C5" s="34" t="s">
        <v>29</v>
      </c>
      <c r="D5" s="82"/>
      <c r="E5" s="82"/>
      <c r="F5" s="82"/>
      <c r="G5" s="5"/>
      <c r="H5" s="6"/>
    </row>
    <row r="6" spans="2:10" x14ac:dyDescent="0.35">
      <c r="B6" s="7"/>
      <c r="C6" s="5"/>
      <c r="D6" s="5"/>
      <c r="E6" s="5"/>
      <c r="F6" s="5"/>
      <c r="G6" s="5"/>
      <c r="H6" s="6"/>
    </row>
    <row r="7" spans="2:10" ht="15.5" x14ac:dyDescent="0.35">
      <c r="B7" s="7"/>
      <c r="C7" s="35" t="s">
        <v>30</v>
      </c>
      <c r="D7" s="36" t="s">
        <v>31</v>
      </c>
      <c r="E7" s="36" t="s">
        <v>32</v>
      </c>
      <c r="F7" s="35" t="s">
        <v>33</v>
      </c>
      <c r="H7" s="37"/>
    </row>
    <row r="8" spans="2:10" x14ac:dyDescent="0.35">
      <c r="B8" s="7"/>
      <c r="C8" s="38" t="s">
        <v>34</v>
      </c>
      <c r="D8" s="16"/>
      <c r="E8" s="49">
        <f>IFERROR(D8*0.21,"")</f>
        <v>0</v>
      </c>
      <c r="F8" s="46">
        <f>IFERROR(D8+E8,"")</f>
        <v>0</v>
      </c>
      <c r="H8" s="6"/>
      <c r="I8" s="48" t="str">
        <f>IF(ISBLANK(D8),"",IF(ISNUMBER(D8),"",1))</f>
        <v/>
      </c>
      <c r="J8" t="str">
        <f>IF(ISBLANK(D8),"",IF(D8&lt;=100,"",1))</f>
        <v/>
      </c>
    </row>
    <row r="9" spans="2:10" x14ac:dyDescent="0.35">
      <c r="B9" s="7"/>
      <c r="C9" s="38" t="s">
        <v>35</v>
      </c>
      <c r="D9" s="16"/>
      <c r="E9" s="49">
        <f t="shared" ref="E9:E13" si="0">IFERROR(D9*0.21,"")</f>
        <v>0</v>
      </c>
      <c r="F9" s="46">
        <f t="shared" ref="F9:F13" si="1">IFERROR(D9+E9,"")</f>
        <v>0</v>
      </c>
      <c r="H9" s="6"/>
      <c r="I9" s="48" t="str">
        <f t="shared" ref="I9:I13" si="2">IF(ISBLANK(D9),"",IF(ISNUMBER(D9),"",1))</f>
        <v/>
      </c>
      <c r="J9" t="str">
        <f>IF(ISBLANK(D9),"",IF(D9&lt;=340,"",1))</f>
        <v/>
      </c>
    </row>
    <row r="10" spans="2:10" x14ac:dyDescent="0.35">
      <c r="B10" s="7"/>
      <c r="C10" s="38" t="s">
        <v>36</v>
      </c>
      <c r="D10" s="16"/>
      <c r="E10" s="49">
        <f t="shared" si="0"/>
        <v>0</v>
      </c>
      <c r="F10" s="46">
        <f t="shared" si="1"/>
        <v>0</v>
      </c>
      <c r="H10" s="6"/>
      <c r="I10" s="48" t="str">
        <f t="shared" si="2"/>
        <v/>
      </c>
      <c r="J10" t="str">
        <f>IF(ISBLANK(D10),"",IF(D10&lt;=140,"",1))</f>
        <v/>
      </c>
    </row>
    <row r="11" spans="2:10" x14ac:dyDescent="0.35">
      <c r="B11" s="7"/>
      <c r="C11" s="38" t="s">
        <v>37</v>
      </c>
      <c r="D11" s="16"/>
      <c r="E11" s="49">
        <f t="shared" si="0"/>
        <v>0</v>
      </c>
      <c r="F11" s="46">
        <f t="shared" si="1"/>
        <v>0</v>
      </c>
      <c r="H11" s="6"/>
      <c r="I11" s="48" t="str">
        <f t="shared" si="2"/>
        <v/>
      </c>
      <c r="J11" t="str">
        <f>IF(ISBLANK(D11),"",IF(D11&lt;=385,"",1))</f>
        <v/>
      </c>
    </row>
    <row r="12" spans="2:10" x14ac:dyDescent="0.35">
      <c r="B12" s="7"/>
      <c r="C12" s="38" t="s">
        <v>38</v>
      </c>
      <c r="D12" s="17"/>
      <c r="E12" s="50">
        <f t="shared" si="0"/>
        <v>0</v>
      </c>
      <c r="F12" s="47">
        <f t="shared" si="1"/>
        <v>0</v>
      </c>
      <c r="H12" s="6"/>
      <c r="I12" s="48" t="str">
        <f t="shared" si="2"/>
        <v/>
      </c>
      <c r="J12" t="str">
        <f>IF(ISBLANK(D12),"",IF(D12&lt;=365,"",1))</f>
        <v/>
      </c>
    </row>
    <row r="13" spans="2:10" x14ac:dyDescent="0.35">
      <c r="B13" s="7"/>
      <c r="C13" s="38" t="s">
        <v>39</v>
      </c>
      <c r="D13" s="41"/>
      <c r="E13" s="50">
        <f t="shared" si="0"/>
        <v>0</v>
      </c>
      <c r="F13" s="47">
        <f t="shared" si="1"/>
        <v>0</v>
      </c>
      <c r="H13" s="6"/>
      <c r="I13" s="48" t="str">
        <f t="shared" si="2"/>
        <v/>
      </c>
      <c r="J13" t="str">
        <f>IF(ISBLANK(D13),"",IF(D13&lt;=275,"",1))</f>
        <v/>
      </c>
    </row>
    <row r="14" spans="2:10" x14ac:dyDescent="0.35">
      <c r="B14" s="7"/>
      <c r="C14" s="5" t="s">
        <v>40</v>
      </c>
      <c r="D14" s="5"/>
      <c r="E14" s="84" t="str">
        <f>IF(SUM(I8:I13)&gt;0,"ERRORS DE FORMAT","")</f>
        <v/>
      </c>
      <c r="F14" s="84"/>
      <c r="H14" s="6"/>
    </row>
    <row r="15" spans="2:10" x14ac:dyDescent="0.35">
      <c r="B15" s="7"/>
      <c r="C15" s="5"/>
      <c r="D15" s="5"/>
      <c r="E15" s="83" t="str">
        <f>IF(SUM(J8:J13)&gt;0,"IMPORT MÀXIM NO RESPECTAT","")</f>
        <v/>
      </c>
      <c r="F15" s="83"/>
      <c r="H15" s="6"/>
    </row>
    <row r="16" spans="2:10" x14ac:dyDescent="0.35">
      <c r="B16" s="7"/>
      <c r="C16" s="39"/>
      <c r="D16" s="5" t="s">
        <v>41</v>
      </c>
      <c r="E16" s="5"/>
      <c r="F16" s="5"/>
      <c r="H16" s="6"/>
    </row>
    <row r="17" spans="2:8" x14ac:dyDescent="0.35">
      <c r="B17" s="7"/>
      <c r="C17" s="40"/>
      <c r="D17" s="5" t="s">
        <v>42</v>
      </c>
      <c r="E17" s="5"/>
      <c r="F17" s="5"/>
      <c r="H17" s="6"/>
    </row>
    <row r="18" spans="2:8" x14ac:dyDescent="0.35">
      <c r="B18" s="7"/>
      <c r="C18" s="5"/>
      <c r="D18" s="5"/>
      <c r="E18" s="5"/>
      <c r="F18" s="5"/>
      <c r="H18" s="6"/>
    </row>
    <row r="19" spans="2:8" x14ac:dyDescent="0.35">
      <c r="B19" s="7"/>
      <c r="C19" s="5" t="s">
        <v>43</v>
      </c>
      <c r="D19" s="5"/>
      <c r="E19" s="83" t="str">
        <f>IF(COUNTBLANK(D8:D11)&gt;0,IF(COUNTBLANK(D8:D11)&lt;4,"CA AMB CONTINGUT ERRONI","CA NO INCLOSA"),(IF(SUM(I8:I11)&gt;0,"CA AMB CONTINGUT ERRONI",(IF(SUM(J8:J13)&gt;0,"IMPORT MÀXIM NO RESPECTAT","CA INFO COMPLETA")))))</f>
        <v>CA NO INCLOSA</v>
      </c>
      <c r="F19" s="83"/>
      <c r="G19" t="str">
        <f>IF(COUNTBLANK(D8:D11)&gt;0,IF(COUNTBLANK(D8:D11)&lt;4,20,""),(IF(SUM(I8:I11)&gt;0,20,IF(SUM(J8:J13)&gt;0,20,1))))</f>
        <v/>
      </c>
      <c r="H19" s="6"/>
    </row>
    <row r="20" spans="2:8" x14ac:dyDescent="0.35">
      <c r="B20" s="7"/>
      <c r="C20" s="5" t="s">
        <v>44</v>
      </c>
      <c r="D20" s="5"/>
      <c r="E20" s="83" t="str">
        <f>IF(COUNTBLANK(D12)&gt;0,IF(COUNTBLANK(D12)&lt;1,"CODI SIGN AMB CONTINGUT ERRONI","CODE SIGN NO INFORMAT"),(IF(SUM(I12)&gt;0,"CODI SIGN AMB CONTINGUT ERRONI","CODE SIGN INFORMAT")))</f>
        <v>CODE SIGN NO INFORMAT</v>
      </c>
      <c r="F20" s="83"/>
      <c r="G20" t="str">
        <f>IF(COUNTBLANK(D12)&gt;0,IF(COUNTBLANK(D12)&lt;1,20,""),(IF(SUM(I12)&gt;0,20,1)))</f>
        <v/>
      </c>
      <c r="H20" s="6"/>
    </row>
    <row r="21" spans="2:8" x14ac:dyDescent="0.35">
      <c r="B21" s="7"/>
      <c r="C21" s="5" t="s">
        <v>45</v>
      </c>
      <c r="D21" s="5"/>
      <c r="E21" s="83" t="str">
        <f>IF(COUNTBLANK(D13)&gt;0,IF(COUNTBLANK(D13)&lt;1,"SEU QUALIFICAT eIDAS AMB CONTINGUT ERRONI","SEU QUALIFICAT eIDAS NO INFORMAT"),(IF(SUM(I13)&gt;0,"SEU QUALIFICAT eIDAS AMB CONTINGUT ERRONI","SEU QUALIFICAT eIDAS INFORMAT")))</f>
        <v>SEU QUALIFICAT eIDAS NO INFORMAT</v>
      </c>
      <c r="F21" s="83"/>
      <c r="G21" t="str">
        <f>IF(COUNTBLANK(D13)&gt;0,IF(COUNTBLANK(D13)&lt;1,20,""),(IF(SUM(I13)&gt;0,20,1)))</f>
        <v/>
      </c>
      <c r="H21" s="6"/>
    </row>
    <row r="22" spans="2:8" x14ac:dyDescent="0.35">
      <c r="B22" s="7"/>
      <c r="C22" s="5"/>
      <c r="D22" s="5"/>
      <c r="E22" s="5"/>
      <c r="F22" s="5"/>
      <c r="G22" s="5"/>
      <c r="H22" s="6"/>
    </row>
    <row r="23" spans="2:8" x14ac:dyDescent="0.35">
      <c r="B23" s="7"/>
      <c r="C23" s="10" t="s">
        <v>46</v>
      </c>
      <c r="D23" s="5"/>
      <c r="E23" s="5"/>
      <c r="F23" s="5"/>
      <c r="G23" s="5"/>
      <c r="H23" s="6"/>
    </row>
    <row r="24" spans="2:8" x14ac:dyDescent="0.35">
      <c r="B24" s="7"/>
      <c r="C24" s="10" t="s">
        <v>47</v>
      </c>
      <c r="D24" s="5"/>
      <c r="E24" s="5"/>
      <c r="F24" s="5"/>
      <c r="G24" s="5"/>
      <c r="H24" s="6"/>
    </row>
    <row r="25" spans="2:8" x14ac:dyDescent="0.35">
      <c r="B25" s="7"/>
      <c r="C25" s="10"/>
      <c r="D25" s="5"/>
      <c r="E25" s="5"/>
      <c r="F25" s="5"/>
      <c r="G25" s="5"/>
      <c r="H25" s="6"/>
    </row>
    <row r="26" spans="2:8" ht="15" thickBot="1" x14ac:dyDescent="0.4">
      <c r="B26" s="11"/>
      <c r="C26" s="12"/>
      <c r="D26" s="12"/>
      <c r="E26" s="12"/>
      <c r="F26" s="12"/>
      <c r="G26" s="12"/>
      <c r="H26" s="13"/>
    </row>
    <row r="27" spans="2:8" x14ac:dyDescent="0.35">
      <c r="B27" s="5"/>
    </row>
    <row r="33" customFormat="1" hidden="1" x14ac:dyDescent="0.35"/>
  </sheetData>
  <sheetProtection sheet="1" objects="1" scenarios="1"/>
  <mergeCells count="6">
    <mergeCell ref="D5:F5"/>
    <mergeCell ref="E21:F21"/>
    <mergeCell ref="E20:F20"/>
    <mergeCell ref="E19:F19"/>
    <mergeCell ref="E15:F15"/>
    <mergeCell ref="E14:F14"/>
  </mergeCells>
  <conditionalFormatting sqref="E14:E15">
    <cfRule type="containsText" dxfId="49" priority="6" operator="containsText" text="ERRORS DE FORMAT">
      <formula>NOT(ISERROR(SEARCH("ERRORS DE FORMAT",E14)))</formula>
    </cfRule>
  </conditionalFormatting>
  <conditionalFormatting sqref="E15">
    <cfRule type="cellIs" dxfId="48" priority="5" operator="equal">
      <formula>"IMPORT MÀXIM NO RESPECTAT"</formula>
    </cfRule>
  </conditionalFormatting>
  <conditionalFormatting sqref="E19">
    <cfRule type="cellIs" dxfId="47" priority="1" operator="equal">
      <formula>"IMPORT MÀXIM NO RESPECTAT"</formula>
    </cfRule>
    <cfRule type="containsText" dxfId="46" priority="2" operator="containsText" text="CA AMB CONTINGUT ERRONI">
      <formula>NOT(ISERROR(SEARCH("CA AMB CONTINGUT ERRONI",E19)))</formula>
    </cfRule>
    <cfRule type="containsText" dxfId="45" priority="3" operator="containsText" text="CA INFO COMPLETA">
      <formula>NOT(ISERROR(SEARCH("CA INFO COMPLETA",E19)))</formula>
    </cfRule>
    <cfRule type="containsText" dxfId="44" priority="4" operator="containsText" text="CA NO INCLOSA">
      <formula>NOT(ISERROR(SEARCH("CA NO INCLOSA",E19)))</formula>
    </cfRule>
  </conditionalFormatting>
  <conditionalFormatting sqref="E20">
    <cfRule type="containsText" dxfId="43" priority="9" operator="containsText" text="CODI SIGN AMB CONTINGUT ERRONI">
      <formula>NOT(ISERROR(SEARCH("CODI SIGN AMB CONTINGUT ERRONI",E20)))</formula>
    </cfRule>
    <cfRule type="containsText" dxfId="42" priority="12" operator="containsText" text="CODE SIGN INFORMAT">
      <formula>NOT(ISERROR(SEARCH("CODE SIGN INFORMAT",E20)))</formula>
    </cfRule>
  </conditionalFormatting>
  <conditionalFormatting sqref="E21">
    <cfRule type="containsText" dxfId="41" priority="7" operator="containsText" text="SEU QUALIFICAT eIDAS INFORMAT">
      <formula>NOT(ISERROR(SEARCH("SEU QUALIFICAT eIDAS INFORMAT",E21)))</formula>
    </cfRule>
    <cfRule type="containsText" dxfId="40" priority="8" operator="containsText" text="SEU QUALIFICAT eIDAS AMB CONTINGUT ERRONI">
      <formula>NOT(ISERROR(SEARCH("SEU QUALIFICAT eIDAS AMB CONTINGUT ERRONI",E21)))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B871-2C23-43D8-96F2-88DB74E71A5B}">
  <dimension ref="A1:J27"/>
  <sheetViews>
    <sheetView showGridLines="0" showRowColHeaders="0" showZeros="0" zoomScale="130" zoomScaleNormal="130" workbookViewId="0">
      <selection activeCell="D5" sqref="D5:F5"/>
    </sheetView>
  </sheetViews>
  <sheetFormatPr defaultColWidth="0" defaultRowHeight="14.5" zeroHeight="1" x14ac:dyDescent="0.35"/>
  <cols>
    <col min="1" max="1" width="3.1796875" customWidth="1"/>
    <col min="2" max="2" width="3.7265625" customWidth="1"/>
    <col min="3" max="3" width="22" customWidth="1"/>
    <col min="4" max="4" width="32.453125" customWidth="1"/>
    <col min="5" max="5" width="15.7265625" customWidth="1"/>
    <col min="6" max="6" width="18.81640625" customWidth="1"/>
    <col min="7" max="7" width="5.7265625" hidden="1" customWidth="1"/>
    <col min="8" max="8" width="5.453125" customWidth="1"/>
    <col min="9" max="9" width="3.1796875" customWidth="1"/>
    <col min="10" max="16384" width="11.453125" hidden="1"/>
  </cols>
  <sheetData>
    <row r="1" spans="2:10" ht="15" thickBot="1" x14ac:dyDescent="0.4"/>
    <row r="2" spans="2:10" ht="15" thickBot="1" x14ac:dyDescent="0.4">
      <c r="B2" s="18"/>
      <c r="C2" s="2"/>
      <c r="D2" s="2"/>
      <c r="E2" s="2"/>
      <c r="F2" s="2"/>
      <c r="G2" s="2"/>
      <c r="H2" s="3"/>
    </row>
    <row r="3" spans="2:10" ht="15" thickBot="1" x14ac:dyDescent="0.4">
      <c r="B3" s="7"/>
      <c r="C3" s="32" t="s">
        <v>11</v>
      </c>
      <c r="D3" s="33" t="str">
        <f>Resum!$D$3</f>
        <v>NOM EMPRESA</v>
      </c>
      <c r="E3" s="45"/>
      <c r="F3" s="5"/>
      <c r="G3" s="5"/>
      <c r="H3" s="6"/>
    </row>
    <row r="4" spans="2:10" x14ac:dyDescent="0.35">
      <c r="B4" s="7"/>
      <c r="C4" s="5"/>
      <c r="D4" s="5"/>
      <c r="E4" s="5"/>
      <c r="F4" s="5"/>
      <c r="G4" s="5"/>
      <c r="H4" s="6"/>
    </row>
    <row r="5" spans="2:10" x14ac:dyDescent="0.35">
      <c r="B5" s="7"/>
      <c r="C5" s="34" t="s">
        <v>29</v>
      </c>
      <c r="D5" s="82"/>
      <c r="E5" s="82"/>
      <c r="F5" s="82"/>
      <c r="G5" s="5"/>
      <c r="H5" s="6"/>
    </row>
    <row r="6" spans="2:10" x14ac:dyDescent="0.35">
      <c r="B6" s="7"/>
      <c r="C6" s="5"/>
      <c r="D6" s="5"/>
      <c r="E6" s="5"/>
      <c r="F6" s="5"/>
      <c r="G6" s="5"/>
      <c r="H6" s="6"/>
    </row>
    <row r="7" spans="2:10" ht="15.5" x14ac:dyDescent="0.35">
      <c r="B7" s="7"/>
      <c r="C7" s="35" t="s">
        <v>30</v>
      </c>
      <c r="D7" s="36" t="s">
        <v>31</v>
      </c>
      <c r="E7" s="36" t="s">
        <v>32</v>
      </c>
      <c r="F7" s="35" t="s">
        <v>33</v>
      </c>
      <c r="H7" s="37"/>
    </row>
    <row r="8" spans="2:10" x14ac:dyDescent="0.35">
      <c r="B8" s="7"/>
      <c r="C8" s="38" t="s">
        <v>34</v>
      </c>
      <c r="D8" s="16"/>
      <c r="E8" s="49">
        <f>IFERROR(D8*0.21,"")</f>
        <v>0</v>
      </c>
      <c r="F8" s="46">
        <f>IFERROR(D8+E8,"")</f>
        <v>0</v>
      </c>
      <c r="H8" s="6"/>
      <c r="I8" s="48" t="str">
        <f>IF(ISBLANK(D8),"",IF(ISNUMBER(D8),"",1))</f>
        <v/>
      </c>
      <c r="J8" t="str">
        <f>IF(ISBLANK(D8),"",IF(D8&lt;=100,"",1))</f>
        <v/>
      </c>
    </row>
    <row r="9" spans="2:10" x14ac:dyDescent="0.35">
      <c r="B9" s="7"/>
      <c r="C9" s="38" t="s">
        <v>35</v>
      </c>
      <c r="D9" s="16"/>
      <c r="E9" s="49">
        <f t="shared" ref="E9:E13" si="0">IFERROR(D9*0.21,"")</f>
        <v>0</v>
      </c>
      <c r="F9" s="46">
        <f t="shared" ref="F9:F13" si="1">IFERROR(D9+E9,"")</f>
        <v>0</v>
      </c>
      <c r="H9" s="6"/>
      <c r="I9" s="48" t="str">
        <f t="shared" ref="I9:I13" si="2">IF(ISBLANK(D9),"",IF(ISNUMBER(D9),"",1))</f>
        <v/>
      </c>
      <c r="J9" t="str">
        <f>IF(ISBLANK(D9),"",IF(D9&lt;=340,"",1))</f>
        <v/>
      </c>
    </row>
    <row r="10" spans="2:10" x14ac:dyDescent="0.35">
      <c r="B10" s="7"/>
      <c r="C10" s="38" t="s">
        <v>36</v>
      </c>
      <c r="D10" s="16"/>
      <c r="E10" s="49">
        <f t="shared" si="0"/>
        <v>0</v>
      </c>
      <c r="F10" s="46">
        <f t="shared" si="1"/>
        <v>0</v>
      </c>
      <c r="H10" s="6"/>
      <c r="I10" s="48" t="str">
        <f t="shared" si="2"/>
        <v/>
      </c>
      <c r="J10" t="str">
        <f>IF(ISBLANK(D10),"",IF(D10&lt;=140,"",1))</f>
        <v/>
      </c>
    </row>
    <row r="11" spans="2:10" x14ac:dyDescent="0.35">
      <c r="B11" s="7"/>
      <c r="C11" s="38" t="s">
        <v>37</v>
      </c>
      <c r="D11" s="16"/>
      <c r="E11" s="49">
        <f t="shared" si="0"/>
        <v>0</v>
      </c>
      <c r="F11" s="46">
        <f t="shared" si="1"/>
        <v>0</v>
      </c>
      <c r="H11" s="6"/>
      <c r="I11" s="48" t="str">
        <f t="shared" si="2"/>
        <v/>
      </c>
      <c r="J11" t="str">
        <f>IF(ISBLANK(D11),"",IF(D11&lt;=385,"",1))</f>
        <v/>
      </c>
    </row>
    <row r="12" spans="2:10" x14ac:dyDescent="0.35">
      <c r="B12" s="7"/>
      <c r="C12" s="38" t="s">
        <v>38</v>
      </c>
      <c r="D12" s="17"/>
      <c r="E12" s="50">
        <f t="shared" si="0"/>
        <v>0</v>
      </c>
      <c r="F12" s="47">
        <f t="shared" si="1"/>
        <v>0</v>
      </c>
      <c r="H12" s="6"/>
      <c r="I12" s="48" t="str">
        <f t="shared" si="2"/>
        <v/>
      </c>
      <c r="J12" t="str">
        <f>IF(ISBLANK(D12),"",IF(D12&lt;=365,"",1))</f>
        <v/>
      </c>
    </row>
    <row r="13" spans="2:10" x14ac:dyDescent="0.35">
      <c r="B13" s="7"/>
      <c r="C13" s="38" t="s">
        <v>39</v>
      </c>
      <c r="D13" s="41"/>
      <c r="E13" s="50">
        <f t="shared" si="0"/>
        <v>0</v>
      </c>
      <c r="F13" s="47">
        <f t="shared" si="1"/>
        <v>0</v>
      </c>
      <c r="H13" s="6"/>
      <c r="I13" s="48" t="str">
        <f t="shared" si="2"/>
        <v/>
      </c>
      <c r="J13" t="str">
        <f>IF(ISBLANK(D13),"",IF(D13&lt;=275,"",1))</f>
        <v/>
      </c>
    </row>
    <row r="14" spans="2:10" x14ac:dyDescent="0.35">
      <c r="B14" s="7"/>
      <c r="C14" s="5" t="s">
        <v>40</v>
      </c>
      <c r="D14" s="5"/>
      <c r="E14" s="84" t="str">
        <f>IF(SUM(I8:I13)&gt;0,"ERRORS DE FORMAT","")</f>
        <v/>
      </c>
      <c r="F14" s="84"/>
      <c r="H14" s="6"/>
    </row>
    <row r="15" spans="2:10" x14ac:dyDescent="0.35">
      <c r="B15" s="7"/>
      <c r="C15" s="5"/>
      <c r="D15" s="5"/>
      <c r="E15" s="83" t="str">
        <f>IF(SUM(J8:J13)&gt;0,"IMPORT MÀXIM NO RESPECTAT","")</f>
        <v/>
      </c>
      <c r="F15" s="83"/>
      <c r="H15" s="6"/>
    </row>
    <row r="16" spans="2:10" x14ac:dyDescent="0.35">
      <c r="B16" s="7"/>
      <c r="C16" s="39"/>
      <c r="D16" s="5" t="s">
        <v>41</v>
      </c>
      <c r="E16" s="5"/>
      <c r="F16" s="5"/>
      <c r="H16" s="6"/>
    </row>
    <row r="17" spans="2:8" x14ac:dyDescent="0.35">
      <c r="B17" s="7"/>
      <c r="C17" s="40"/>
      <c r="D17" s="5" t="s">
        <v>42</v>
      </c>
      <c r="E17" s="5"/>
      <c r="F17" s="5"/>
      <c r="H17" s="6"/>
    </row>
    <row r="18" spans="2:8" x14ac:dyDescent="0.35">
      <c r="B18" s="7"/>
      <c r="C18" s="5"/>
      <c r="D18" s="5"/>
      <c r="E18" s="5"/>
      <c r="F18" s="5"/>
      <c r="H18" s="6"/>
    </row>
    <row r="19" spans="2:8" x14ac:dyDescent="0.35">
      <c r="B19" s="7"/>
      <c r="C19" s="5" t="s">
        <v>43</v>
      </c>
      <c r="D19" s="5"/>
      <c r="E19" s="83" t="str">
        <f>IF(COUNTBLANK(D8:D11)&gt;0,IF(COUNTBLANK(D8:D11)&lt;4,"CA AMB CONTINGUT ERRONI","CA NO INCLOSA"),(IF(SUM(I8:I11)&gt;0,"CA AMB CONTINGUT ERRONI",(IF(SUM(J8:J13)&gt;0,"IMPORT MÀXIM NO RESPECTAT","CA INFO COMPLETA")))))</f>
        <v>CA NO INCLOSA</v>
      </c>
      <c r="F19" s="83"/>
      <c r="G19" t="str">
        <f>IF(COUNTBLANK(D8:D11)&gt;0,IF(COUNTBLANK(D8:D11)&lt;4,20,""),(IF(SUM(I8:I11)&gt;0,20,IF(SUM(J8:J13)&gt;0,20,1))))</f>
        <v/>
      </c>
      <c r="H19" s="6"/>
    </row>
    <row r="20" spans="2:8" x14ac:dyDescent="0.35">
      <c r="B20" s="7"/>
      <c r="C20" s="5" t="s">
        <v>44</v>
      </c>
      <c r="D20" s="5"/>
      <c r="E20" s="83" t="str">
        <f>IF(COUNTBLANK(D12)&gt;0,IF(COUNTBLANK(D12)&lt;1,"CODI SIGN AMB CONTINGUT ERRONI","CODE SIGN NO INFORMAT"),(IF(SUM(I12)&gt;0,"CODI SIGN AMB CONTINGUT ERRONI","CODE SIGN INFORMAT")))</f>
        <v>CODE SIGN NO INFORMAT</v>
      </c>
      <c r="F20" s="83"/>
      <c r="G20" t="str">
        <f>IF(COUNTBLANK(D12)&gt;0,IF(COUNTBLANK(D12)&lt;1,20,""),(IF(SUM(I12)&gt;0,20,1)))</f>
        <v/>
      </c>
      <c r="H20" s="6"/>
    </row>
    <row r="21" spans="2:8" x14ac:dyDescent="0.35">
      <c r="B21" s="7"/>
      <c r="C21" s="5" t="s">
        <v>45</v>
      </c>
      <c r="D21" s="5"/>
      <c r="E21" s="83" t="str">
        <f>IF(COUNTBLANK(D13)&gt;0,IF(COUNTBLANK(D13)&lt;1,"SEU QUALIFICAT eIDAS AMB CONTINGUT ERRONI","SEU QUALIFICAT eIDAS NO INFORMAT"),(IF(SUM(I13)&gt;0,"SEU QUALIFICAT eIDAS AMB CONTINGUT ERRONI","SEU QUALIFICAT eIDAS INFORMAT")))</f>
        <v>SEU QUALIFICAT eIDAS NO INFORMAT</v>
      </c>
      <c r="F21" s="83"/>
      <c r="G21" t="str">
        <f>IF(COUNTBLANK(D13)&gt;0,IF(COUNTBLANK(D13)&lt;1,20,""),(IF(SUM(I13)&gt;0,20,1)))</f>
        <v/>
      </c>
      <c r="H21" s="6"/>
    </row>
    <row r="22" spans="2:8" x14ac:dyDescent="0.35">
      <c r="B22" s="7"/>
      <c r="C22" s="5"/>
      <c r="D22" s="5"/>
      <c r="E22" s="5"/>
      <c r="F22" s="5"/>
      <c r="G22" s="5"/>
      <c r="H22" s="6"/>
    </row>
    <row r="23" spans="2:8" x14ac:dyDescent="0.35">
      <c r="B23" s="7"/>
      <c r="C23" s="10" t="s">
        <v>46</v>
      </c>
      <c r="D23" s="5"/>
      <c r="E23" s="5"/>
      <c r="F23" s="5"/>
      <c r="G23" s="5"/>
      <c r="H23" s="6"/>
    </row>
    <row r="24" spans="2:8" x14ac:dyDescent="0.35">
      <c r="B24" s="7"/>
      <c r="C24" s="10" t="s">
        <v>47</v>
      </c>
      <c r="D24" s="5"/>
      <c r="E24" s="5"/>
      <c r="F24" s="5"/>
      <c r="G24" s="5"/>
      <c r="H24" s="6"/>
    </row>
    <row r="25" spans="2:8" x14ac:dyDescent="0.35">
      <c r="B25" s="7"/>
      <c r="C25" s="10"/>
      <c r="D25" s="5"/>
      <c r="E25" s="5"/>
      <c r="F25" s="5"/>
      <c r="G25" s="5"/>
      <c r="H25" s="6"/>
    </row>
    <row r="26" spans="2:8" ht="15" thickBot="1" x14ac:dyDescent="0.4">
      <c r="B26" s="11"/>
      <c r="C26" s="12"/>
      <c r="D26" s="12"/>
      <c r="E26" s="12"/>
      <c r="F26" s="12"/>
      <c r="G26" s="12"/>
      <c r="H26" s="13"/>
    </row>
    <row r="27" spans="2:8" x14ac:dyDescent="0.35">
      <c r="B27" s="5"/>
    </row>
  </sheetData>
  <sheetProtection algorithmName="SHA-512" hashValue="iM4LYgKx6WmwnHzNt42QELbJZxm2Epfrh2G1pzVdBLwW7hQtrls2jZNr44YdWODlvOVHjd4DFcTuJN93rwFK4w==" saltValue="jEART4arpXgqwg+MY/XBKQ==" spinCount="100000" selectLockedCells="1"/>
  <mergeCells count="6">
    <mergeCell ref="D5:F5"/>
    <mergeCell ref="E21:F21"/>
    <mergeCell ref="E20:F20"/>
    <mergeCell ref="E19:F19"/>
    <mergeCell ref="E15:F15"/>
    <mergeCell ref="E14:F14"/>
  </mergeCells>
  <conditionalFormatting sqref="E14:E15">
    <cfRule type="containsText" dxfId="39" priority="6" operator="containsText" text="ERRORS DE FORMAT">
      <formula>NOT(ISERROR(SEARCH("ERRORS DE FORMAT",E14)))</formula>
    </cfRule>
  </conditionalFormatting>
  <conditionalFormatting sqref="E15">
    <cfRule type="cellIs" dxfId="38" priority="5" operator="equal">
      <formula>"IMPORT MÀXIM NO RESPECTAT"</formula>
    </cfRule>
  </conditionalFormatting>
  <conditionalFormatting sqref="E19">
    <cfRule type="cellIs" dxfId="37" priority="1" operator="equal">
      <formula>"IMPORT MÀXIM NO RESPECTAT"</formula>
    </cfRule>
    <cfRule type="containsText" dxfId="36" priority="2" operator="containsText" text="CA AMB CONTINGUT ERRONI">
      <formula>NOT(ISERROR(SEARCH("CA AMB CONTINGUT ERRONI",E19)))</formula>
    </cfRule>
    <cfRule type="containsText" dxfId="35" priority="3" operator="containsText" text="CA INFO COMPLETA">
      <formula>NOT(ISERROR(SEARCH("CA INFO COMPLETA",E19)))</formula>
    </cfRule>
    <cfRule type="containsText" dxfId="34" priority="4" operator="containsText" text="CA NO INCLOSA">
      <formula>NOT(ISERROR(SEARCH("CA NO INCLOSA",E19)))</formula>
    </cfRule>
  </conditionalFormatting>
  <conditionalFormatting sqref="E20">
    <cfRule type="containsText" dxfId="33" priority="9" operator="containsText" text="CODI SIGN AMB CONTINGUT ERRONI">
      <formula>NOT(ISERROR(SEARCH("CODI SIGN AMB CONTINGUT ERRONI",E20)))</formula>
    </cfRule>
    <cfRule type="containsText" dxfId="32" priority="12" operator="containsText" text="CODE SIGN INFORMAT">
      <formula>NOT(ISERROR(SEARCH("CODE SIGN INFORMAT",E20)))</formula>
    </cfRule>
  </conditionalFormatting>
  <conditionalFormatting sqref="E21">
    <cfRule type="containsText" dxfId="31" priority="7" operator="containsText" text="SEU QUALIFICAT eIDAS INFORMAT">
      <formula>NOT(ISERROR(SEARCH("SEU QUALIFICAT eIDAS INFORMAT",E21)))</formula>
    </cfRule>
    <cfRule type="containsText" dxfId="30" priority="8" operator="containsText" text="SEU QUALIFICAT eIDAS AMB CONTINGUT ERRONI">
      <formula>NOT(ISERROR(SEARCH("SEU QUALIFICAT eIDAS AMB CONTINGUT ERRONI",E21)))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8499-8C23-4ABB-B0C2-9E5B24AB2E36}">
  <dimension ref="A1:J27"/>
  <sheetViews>
    <sheetView showGridLines="0" showRowColHeaders="0" showZeros="0" zoomScale="130" zoomScaleNormal="130" workbookViewId="0">
      <selection activeCell="D5" sqref="D5:F5"/>
    </sheetView>
  </sheetViews>
  <sheetFormatPr defaultColWidth="0" defaultRowHeight="14.5" zeroHeight="1" x14ac:dyDescent="0.35"/>
  <cols>
    <col min="1" max="1" width="3.1796875" customWidth="1"/>
    <col min="2" max="2" width="3.7265625" customWidth="1"/>
    <col min="3" max="3" width="22" customWidth="1"/>
    <col min="4" max="4" width="32.453125" customWidth="1"/>
    <col min="5" max="5" width="15.7265625" customWidth="1"/>
    <col min="6" max="6" width="18.81640625" customWidth="1"/>
    <col min="7" max="7" width="6.453125" hidden="1" customWidth="1"/>
    <col min="8" max="8" width="5.453125" customWidth="1"/>
    <col min="9" max="9" width="3.1796875" customWidth="1"/>
    <col min="10" max="16384" width="11.453125" hidden="1"/>
  </cols>
  <sheetData>
    <row r="1" spans="2:10" ht="15" thickBot="1" x14ac:dyDescent="0.4"/>
    <row r="2" spans="2:10" ht="15" thickBot="1" x14ac:dyDescent="0.4">
      <c r="B2" s="18"/>
      <c r="C2" s="2"/>
      <c r="D2" s="2"/>
      <c r="E2" s="2"/>
      <c r="F2" s="2"/>
      <c r="G2" s="2"/>
      <c r="H2" s="3"/>
    </row>
    <row r="3" spans="2:10" ht="15" thickBot="1" x14ac:dyDescent="0.4">
      <c r="B3" s="7"/>
      <c r="C3" s="32" t="s">
        <v>11</v>
      </c>
      <c r="D3" s="33" t="str">
        <f>Resum!$D$3</f>
        <v>NOM EMPRESA</v>
      </c>
      <c r="E3" s="45"/>
      <c r="F3" s="5"/>
      <c r="G3" s="5"/>
      <c r="H3" s="6"/>
    </row>
    <row r="4" spans="2:10" x14ac:dyDescent="0.35">
      <c r="B4" s="7"/>
      <c r="C4" s="5"/>
      <c r="D4" s="5"/>
      <c r="E4" s="5"/>
      <c r="F4" s="5"/>
      <c r="G4" s="5"/>
      <c r="H4" s="6"/>
    </row>
    <row r="5" spans="2:10" x14ac:dyDescent="0.35">
      <c r="B5" s="7"/>
      <c r="C5" s="34" t="s">
        <v>29</v>
      </c>
      <c r="D5" s="82"/>
      <c r="E5" s="82"/>
      <c r="F5" s="82"/>
      <c r="G5" s="5"/>
      <c r="H5" s="6"/>
    </row>
    <row r="6" spans="2:10" x14ac:dyDescent="0.35">
      <c r="B6" s="7"/>
      <c r="C6" s="5"/>
      <c r="D6" s="5"/>
      <c r="E6" s="5"/>
      <c r="F6" s="5"/>
      <c r="G6" s="5"/>
      <c r="H6" s="6"/>
    </row>
    <row r="7" spans="2:10" ht="15.5" x14ac:dyDescent="0.35">
      <c r="B7" s="7"/>
      <c r="C7" s="35" t="s">
        <v>30</v>
      </c>
      <c r="D7" s="36" t="s">
        <v>31</v>
      </c>
      <c r="E7" s="36" t="s">
        <v>32</v>
      </c>
      <c r="F7" s="35" t="s">
        <v>33</v>
      </c>
      <c r="H7" s="37"/>
    </row>
    <row r="8" spans="2:10" x14ac:dyDescent="0.35">
      <c r="B8" s="7"/>
      <c r="C8" s="38" t="s">
        <v>34</v>
      </c>
      <c r="D8" s="16"/>
      <c r="E8" s="49">
        <f>IFERROR(D8*0.21,"")</f>
        <v>0</v>
      </c>
      <c r="F8" s="46">
        <f>IFERROR(D8+E8,"")</f>
        <v>0</v>
      </c>
      <c r="H8" s="6"/>
      <c r="I8" s="48" t="str">
        <f>IF(ISBLANK(D8),"",IF(ISNUMBER(D8),"",1))</f>
        <v/>
      </c>
      <c r="J8" t="str">
        <f>IF(ISBLANK(D8),"",IF(D8&lt;=100,"",1))</f>
        <v/>
      </c>
    </row>
    <row r="9" spans="2:10" x14ac:dyDescent="0.35">
      <c r="B9" s="7"/>
      <c r="C9" s="38" t="s">
        <v>35</v>
      </c>
      <c r="D9" s="16"/>
      <c r="E9" s="49">
        <f t="shared" ref="E9:E13" si="0">IFERROR(D9*0.21,"")</f>
        <v>0</v>
      </c>
      <c r="F9" s="46">
        <f t="shared" ref="F9:F13" si="1">IFERROR(D9+E9,"")</f>
        <v>0</v>
      </c>
      <c r="H9" s="6"/>
      <c r="I9" s="48" t="str">
        <f t="shared" ref="I9:I13" si="2">IF(ISBLANK(D9),"",IF(ISNUMBER(D9),"",1))</f>
        <v/>
      </c>
      <c r="J9" t="str">
        <f>IF(ISBLANK(D9),"",IF(D9&lt;=340,"",1))</f>
        <v/>
      </c>
    </row>
    <row r="10" spans="2:10" x14ac:dyDescent="0.35">
      <c r="B10" s="7"/>
      <c r="C10" s="38" t="s">
        <v>36</v>
      </c>
      <c r="D10" s="16"/>
      <c r="E10" s="49">
        <f t="shared" si="0"/>
        <v>0</v>
      </c>
      <c r="F10" s="46">
        <f t="shared" si="1"/>
        <v>0</v>
      </c>
      <c r="H10" s="6"/>
      <c r="I10" s="48" t="str">
        <f t="shared" si="2"/>
        <v/>
      </c>
      <c r="J10" t="str">
        <f>IF(ISBLANK(D10),"",IF(D10&lt;=140,"",1))</f>
        <v/>
      </c>
    </row>
    <row r="11" spans="2:10" x14ac:dyDescent="0.35">
      <c r="B11" s="7"/>
      <c r="C11" s="38" t="s">
        <v>37</v>
      </c>
      <c r="D11" s="16"/>
      <c r="E11" s="49">
        <f t="shared" si="0"/>
        <v>0</v>
      </c>
      <c r="F11" s="46">
        <f t="shared" si="1"/>
        <v>0</v>
      </c>
      <c r="H11" s="6"/>
      <c r="I11" s="48" t="str">
        <f t="shared" si="2"/>
        <v/>
      </c>
      <c r="J11" t="str">
        <f>IF(ISBLANK(D11),"",IF(D11&lt;=385,"",1))</f>
        <v/>
      </c>
    </row>
    <row r="12" spans="2:10" x14ac:dyDescent="0.35">
      <c r="B12" s="7"/>
      <c r="C12" s="38" t="s">
        <v>38</v>
      </c>
      <c r="D12" s="17"/>
      <c r="E12" s="50">
        <f t="shared" si="0"/>
        <v>0</v>
      </c>
      <c r="F12" s="47">
        <f t="shared" si="1"/>
        <v>0</v>
      </c>
      <c r="H12" s="6"/>
      <c r="I12" s="48" t="str">
        <f t="shared" si="2"/>
        <v/>
      </c>
      <c r="J12" t="str">
        <f>IF(ISBLANK(D12),"",IF(D12&lt;=365,"",1))</f>
        <v/>
      </c>
    </row>
    <row r="13" spans="2:10" x14ac:dyDescent="0.35">
      <c r="B13" s="7"/>
      <c r="C13" s="38" t="s">
        <v>39</v>
      </c>
      <c r="D13" s="41"/>
      <c r="E13" s="50">
        <f t="shared" si="0"/>
        <v>0</v>
      </c>
      <c r="F13" s="47">
        <f t="shared" si="1"/>
        <v>0</v>
      </c>
      <c r="H13" s="6"/>
      <c r="I13" s="48" t="str">
        <f t="shared" si="2"/>
        <v/>
      </c>
      <c r="J13" t="str">
        <f>IF(ISBLANK(D13),"",IF(D13&lt;=275,"",1))</f>
        <v/>
      </c>
    </row>
    <row r="14" spans="2:10" x14ac:dyDescent="0.35">
      <c r="B14" s="7"/>
      <c r="C14" s="5" t="s">
        <v>40</v>
      </c>
      <c r="D14" s="5"/>
      <c r="E14" s="84" t="str">
        <f>IF(SUM(I8:I13)&gt;0,"ERRORS DE FORMAT","")</f>
        <v/>
      </c>
      <c r="F14" s="84"/>
      <c r="H14" s="6"/>
    </row>
    <row r="15" spans="2:10" x14ac:dyDescent="0.35">
      <c r="B15" s="7"/>
      <c r="C15" s="5"/>
      <c r="D15" s="5"/>
      <c r="E15" s="83" t="str">
        <f>IF(SUM(J8:J13)&gt;0,"IMPORT MÀXIM NO RESPECTAT","")</f>
        <v/>
      </c>
      <c r="F15" s="83"/>
      <c r="H15" s="6"/>
    </row>
    <row r="16" spans="2:10" x14ac:dyDescent="0.35">
      <c r="B16" s="7"/>
      <c r="C16" s="39"/>
      <c r="D16" s="5" t="s">
        <v>41</v>
      </c>
      <c r="E16" s="5"/>
      <c r="F16" s="5"/>
      <c r="H16" s="6"/>
    </row>
    <row r="17" spans="2:8" x14ac:dyDescent="0.35">
      <c r="B17" s="7"/>
      <c r="C17" s="40"/>
      <c r="D17" s="5" t="s">
        <v>42</v>
      </c>
      <c r="E17" s="5"/>
      <c r="F17" s="5"/>
      <c r="H17" s="6"/>
    </row>
    <row r="18" spans="2:8" x14ac:dyDescent="0.35">
      <c r="B18" s="7"/>
      <c r="C18" s="5"/>
      <c r="D18" s="5"/>
      <c r="E18" s="5"/>
      <c r="F18" s="5"/>
      <c r="H18" s="6"/>
    </row>
    <row r="19" spans="2:8" x14ac:dyDescent="0.35">
      <c r="B19" s="7"/>
      <c r="C19" s="5" t="s">
        <v>43</v>
      </c>
      <c r="D19" s="5"/>
      <c r="E19" s="83" t="str">
        <f>IF(COUNTBLANK(D8:D11)&gt;0,IF(COUNTBLANK(D8:D11)&lt;4,"CA AMB CONTINGUT ERRONI","CA NO INCLOSA"),(IF(SUM(I8:I11)&gt;0,"CA AMB CONTINGUT ERRONI",(IF(SUM(J8:J13)&gt;0,"IMPORT MÀXIM NO RESPECTAT","CA INFO COMPLETA")))))</f>
        <v>CA NO INCLOSA</v>
      </c>
      <c r="F19" s="83"/>
      <c r="G19" t="str">
        <f>IF(COUNTBLANK(D8:D11)&gt;0,IF(COUNTBLANK(D8:D11)&lt;4,20,""),(IF(SUM(I8:I11)&gt;0,20,IF(SUM(J8:J13)&gt;0,20,1))))</f>
        <v/>
      </c>
      <c r="H19" s="6"/>
    </row>
    <row r="20" spans="2:8" x14ac:dyDescent="0.35">
      <c r="B20" s="7"/>
      <c r="C20" s="5" t="s">
        <v>44</v>
      </c>
      <c r="D20" s="5"/>
      <c r="E20" s="83" t="str">
        <f>IF(COUNTBLANK(D12)&gt;0,IF(COUNTBLANK(D12)&lt;1,"CODI SIGN AMB CONTINGUT ERRONI","CODE SIGN NO INFORMAT"),(IF(SUM(I12)&gt;0,"CODI SIGN AMB CONTINGUT ERRONI","CODE SIGN INFORMAT")))</f>
        <v>CODE SIGN NO INFORMAT</v>
      </c>
      <c r="F20" s="83"/>
      <c r="G20" t="str">
        <f>IF(COUNTBLANK(D12)&gt;0,IF(COUNTBLANK(D12)&lt;1,20,""),(IF(SUM(I12)&gt;0,20,1)))</f>
        <v/>
      </c>
      <c r="H20" s="6"/>
    </row>
    <row r="21" spans="2:8" x14ac:dyDescent="0.35">
      <c r="B21" s="7"/>
      <c r="C21" s="5" t="s">
        <v>45</v>
      </c>
      <c r="D21" s="5"/>
      <c r="E21" s="83" t="str">
        <f>IF(COUNTBLANK(D13)&gt;0,IF(COUNTBLANK(D13)&lt;1,"SEU QUALIFICAT eIDAS AMB CONTINGUT ERRONI","SEU QUALIFICAT eIDAS NO INFORMAT"),(IF(SUM(I13)&gt;0,"SEU QUALIFICAT eIDAS AMB CONTINGUT ERRONI","SEU QUALIFICAT eIDAS INFORMAT")))</f>
        <v>SEU QUALIFICAT eIDAS NO INFORMAT</v>
      </c>
      <c r="F21" s="83"/>
      <c r="G21" t="str">
        <f>IF(COUNTBLANK(D13)&gt;0,IF(COUNTBLANK(D13)&lt;1,20,""),(IF(SUM(I13)&gt;0,20,1)))</f>
        <v/>
      </c>
      <c r="H21" s="6"/>
    </row>
    <row r="22" spans="2:8" x14ac:dyDescent="0.35">
      <c r="B22" s="7"/>
      <c r="C22" s="5"/>
      <c r="D22" s="5"/>
      <c r="E22" s="5"/>
      <c r="F22" s="5"/>
      <c r="G22" s="5"/>
      <c r="H22" s="6"/>
    </row>
    <row r="23" spans="2:8" x14ac:dyDescent="0.35">
      <c r="B23" s="7"/>
      <c r="C23" s="10" t="s">
        <v>46</v>
      </c>
      <c r="D23" s="5"/>
      <c r="E23" s="5"/>
      <c r="F23" s="5"/>
      <c r="G23" s="5"/>
      <c r="H23" s="6"/>
    </row>
    <row r="24" spans="2:8" x14ac:dyDescent="0.35">
      <c r="B24" s="7"/>
      <c r="C24" s="10" t="s">
        <v>47</v>
      </c>
      <c r="D24" s="5"/>
      <c r="E24" s="5"/>
      <c r="F24" s="5"/>
      <c r="G24" s="5"/>
      <c r="H24" s="6"/>
    </row>
    <row r="25" spans="2:8" x14ac:dyDescent="0.35">
      <c r="B25" s="7"/>
      <c r="C25" s="10"/>
      <c r="D25" s="5"/>
      <c r="E25" s="5"/>
      <c r="F25" s="5"/>
      <c r="G25" s="5"/>
      <c r="H25" s="6"/>
    </row>
    <row r="26" spans="2:8" ht="15" thickBot="1" x14ac:dyDescent="0.4">
      <c r="B26" s="11"/>
      <c r="C26" s="12"/>
      <c r="D26" s="12"/>
      <c r="E26" s="12"/>
      <c r="F26" s="12"/>
      <c r="G26" s="12"/>
      <c r="H26" s="13"/>
    </row>
    <row r="27" spans="2:8" x14ac:dyDescent="0.35">
      <c r="B27" s="5"/>
    </row>
  </sheetData>
  <sheetProtection algorithmName="SHA-512" hashValue="ai/RBohOVKCiyg40LpMXl571AEsFoV/lU2XygB7CUzmr9RKhbBtoOYK2oKJJ9JqLN5HpY3IPcgBZDrEcrUut0w==" saltValue="mXq8se4OxIBxKQKMYznyUg==" spinCount="100000" selectLockedCells="1"/>
  <mergeCells count="6">
    <mergeCell ref="D5:F5"/>
    <mergeCell ref="E21:F21"/>
    <mergeCell ref="E20:F20"/>
    <mergeCell ref="E19:F19"/>
    <mergeCell ref="E15:F15"/>
    <mergeCell ref="E14:F14"/>
  </mergeCells>
  <conditionalFormatting sqref="E14:E15">
    <cfRule type="containsText" dxfId="29" priority="6" operator="containsText" text="ERRORS DE FORMAT">
      <formula>NOT(ISERROR(SEARCH("ERRORS DE FORMAT",E14)))</formula>
    </cfRule>
  </conditionalFormatting>
  <conditionalFormatting sqref="E15">
    <cfRule type="cellIs" dxfId="28" priority="5" operator="equal">
      <formula>"IMPORT MÀXIM NO RESPECTAT"</formula>
    </cfRule>
  </conditionalFormatting>
  <conditionalFormatting sqref="E19">
    <cfRule type="cellIs" dxfId="27" priority="1" operator="equal">
      <formula>"IMPORT MÀXIM NO RESPECTAT"</formula>
    </cfRule>
    <cfRule type="containsText" dxfId="26" priority="2" operator="containsText" text="CA AMB CONTINGUT ERRONI">
      <formula>NOT(ISERROR(SEARCH("CA AMB CONTINGUT ERRONI",E19)))</formula>
    </cfRule>
    <cfRule type="containsText" dxfId="25" priority="3" operator="containsText" text="CA INFO COMPLETA">
      <formula>NOT(ISERROR(SEARCH("CA INFO COMPLETA",E19)))</formula>
    </cfRule>
    <cfRule type="containsText" dxfId="24" priority="4" operator="containsText" text="CA NO INCLOSA">
      <formula>NOT(ISERROR(SEARCH("CA NO INCLOSA",E19)))</formula>
    </cfRule>
  </conditionalFormatting>
  <conditionalFormatting sqref="E20">
    <cfRule type="containsText" dxfId="23" priority="9" operator="containsText" text="CODI SIGN AMB CONTINGUT ERRONI">
      <formula>NOT(ISERROR(SEARCH("CODI SIGN AMB CONTINGUT ERRONI",E20)))</formula>
    </cfRule>
    <cfRule type="containsText" dxfId="22" priority="12" operator="containsText" text="CODE SIGN INFORMAT">
      <formula>NOT(ISERROR(SEARCH("CODE SIGN INFORMAT",E20)))</formula>
    </cfRule>
  </conditionalFormatting>
  <conditionalFormatting sqref="E21">
    <cfRule type="containsText" dxfId="21" priority="7" operator="containsText" text="SEU QUALIFICAT eIDAS INFORMAT">
      <formula>NOT(ISERROR(SEARCH("SEU QUALIFICAT eIDAS INFORMAT",E21)))</formula>
    </cfRule>
    <cfRule type="containsText" dxfId="20" priority="8" operator="containsText" text="SEU QUALIFICAT eIDAS AMB CONTINGUT ERRONI">
      <formula>NOT(ISERROR(SEARCH("SEU QUALIFICAT eIDAS AMB CONTINGUT ERRONI",E21)))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08BA-F418-4B76-AEAA-019351E5B59C}">
  <dimension ref="A1:J27"/>
  <sheetViews>
    <sheetView showGridLines="0" showRowColHeaders="0" showZeros="0" zoomScale="130" zoomScaleNormal="130" workbookViewId="0">
      <selection activeCell="D5" sqref="D5:F5"/>
    </sheetView>
  </sheetViews>
  <sheetFormatPr defaultColWidth="0" defaultRowHeight="14.5" zeroHeight="1" x14ac:dyDescent="0.35"/>
  <cols>
    <col min="1" max="1" width="3.1796875" customWidth="1"/>
    <col min="2" max="2" width="3.7265625" customWidth="1"/>
    <col min="3" max="3" width="22" customWidth="1"/>
    <col min="4" max="4" width="32.453125" customWidth="1"/>
    <col min="5" max="5" width="15.7265625" customWidth="1"/>
    <col min="6" max="6" width="18.81640625" customWidth="1"/>
    <col min="7" max="7" width="4.453125" hidden="1" customWidth="1"/>
    <col min="8" max="8" width="5.453125" customWidth="1"/>
    <col min="9" max="9" width="3.1796875" customWidth="1"/>
    <col min="10" max="16384" width="11.453125" hidden="1"/>
  </cols>
  <sheetData>
    <row r="1" spans="1:10" ht="15" thickBot="1" x14ac:dyDescent="0.4"/>
    <row r="2" spans="1:10" ht="15" thickBot="1" x14ac:dyDescent="0.4">
      <c r="B2" s="18"/>
      <c r="C2" s="2"/>
      <c r="D2" s="2"/>
      <c r="E2" s="2"/>
      <c r="F2" s="2"/>
      <c r="G2" s="2"/>
      <c r="H2" s="3"/>
    </row>
    <row r="3" spans="1:10" ht="15" thickBot="1" x14ac:dyDescent="0.4">
      <c r="B3" s="7"/>
      <c r="C3" s="32" t="s">
        <v>11</v>
      </c>
      <c r="D3" s="33" t="str">
        <f>Resum!$D$3</f>
        <v>NOM EMPRESA</v>
      </c>
      <c r="E3" s="45"/>
      <c r="F3" s="5"/>
      <c r="G3" s="5"/>
      <c r="H3" s="6"/>
    </row>
    <row r="4" spans="1:10" x14ac:dyDescent="0.35">
      <c r="B4" s="7"/>
      <c r="C4" s="5"/>
      <c r="D4" s="5"/>
      <c r="E4" s="5"/>
      <c r="F4" s="5"/>
      <c r="G4" s="5"/>
      <c r="H4" s="6"/>
    </row>
    <row r="5" spans="1:10" x14ac:dyDescent="0.35">
      <c r="B5" s="7"/>
      <c r="C5" s="34" t="s">
        <v>29</v>
      </c>
      <c r="D5" s="82"/>
      <c r="E5" s="82"/>
      <c r="F5" s="82"/>
      <c r="G5" s="5"/>
      <c r="H5" s="6"/>
    </row>
    <row r="6" spans="1:10" x14ac:dyDescent="0.35">
      <c r="B6" s="7"/>
      <c r="C6" s="5"/>
      <c r="D6" s="5"/>
      <c r="E6" s="5"/>
      <c r="F6" s="5"/>
      <c r="G6" s="5"/>
      <c r="H6" s="6"/>
    </row>
    <row r="7" spans="1:10" ht="15.5" x14ac:dyDescent="0.35">
      <c r="B7" s="7"/>
      <c r="C7" s="35" t="s">
        <v>30</v>
      </c>
      <c r="D7" s="36" t="s">
        <v>31</v>
      </c>
      <c r="E7" s="36" t="s">
        <v>32</v>
      </c>
      <c r="F7" s="35" t="s">
        <v>33</v>
      </c>
      <c r="H7" s="37"/>
    </row>
    <row r="8" spans="1:10" s="48" customFormat="1" x14ac:dyDescent="0.35">
      <c r="A8"/>
      <c r="B8" s="7"/>
      <c r="C8" s="38" t="s">
        <v>34</v>
      </c>
      <c r="D8" s="16"/>
      <c r="E8" s="49">
        <f>IFERROR(D8*0.21,"")</f>
        <v>0</v>
      </c>
      <c r="F8" s="46">
        <f>IFERROR(D8+E8,"")</f>
        <v>0</v>
      </c>
      <c r="G8"/>
      <c r="H8" s="6"/>
      <c r="I8" s="48" t="str">
        <f>IF(ISBLANK(D8),"",IF(ISNUMBER(D8),"",1))</f>
        <v/>
      </c>
      <c r="J8" s="48" t="str">
        <f>IF(ISBLANK(D8),"",IF(D8&lt;=100,"",1))</f>
        <v/>
      </c>
    </row>
    <row r="9" spans="1:10" s="48" customFormat="1" x14ac:dyDescent="0.35">
      <c r="A9"/>
      <c r="B9" s="7"/>
      <c r="C9" s="38" t="s">
        <v>35</v>
      </c>
      <c r="D9" s="16"/>
      <c r="E9" s="49">
        <f t="shared" ref="E9:E13" si="0">IFERROR(D9*0.21,"")</f>
        <v>0</v>
      </c>
      <c r="F9" s="46">
        <f t="shared" ref="F9:F13" si="1">IFERROR(D9+E9,"")</f>
        <v>0</v>
      </c>
      <c r="G9"/>
      <c r="H9" s="6"/>
      <c r="I9" s="48" t="str">
        <f t="shared" ref="I9:I13" si="2">IF(ISBLANK(D9),"",IF(ISNUMBER(D9),"",1))</f>
        <v/>
      </c>
      <c r="J9" s="48" t="str">
        <f>IF(ISBLANK(D9),"",IF(D9&lt;=340,"",1))</f>
        <v/>
      </c>
    </row>
    <row r="10" spans="1:10" s="48" customFormat="1" x14ac:dyDescent="0.35">
      <c r="A10"/>
      <c r="B10" s="7"/>
      <c r="C10" s="38" t="s">
        <v>36</v>
      </c>
      <c r="D10" s="16"/>
      <c r="E10" s="49">
        <f t="shared" si="0"/>
        <v>0</v>
      </c>
      <c r="F10" s="46">
        <f t="shared" si="1"/>
        <v>0</v>
      </c>
      <c r="G10"/>
      <c r="H10" s="6"/>
      <c r="I10" s="48" t="str">
        <f t="shared" si="2"/>
        <v/>
      </c>
      <c r="J10" s="48" t="str">
        <f>IF(ISBLANK(D10),"",IF(D10&lt;=140,"",1))</f>
        <v/>
      </c>
    </row>
    <row r="11" spans="1:10" s="48" customFormat="1" x14ac:dyDescent="0.35">
      <c r="A11"/>
      <c r="B11" s="7"/>
      <c r="C11" s="38" t="s">
        <v>37</v>
      </c>
      <c r="D11" s="16"/>
      <c r="E11" s="49">
        <f t="shared" si="0"/>
        <v>0</v>
      </c>
      <c r="F11" s="46">
        <f t="shared" si="1"/>
        <v>0</v>
      </c>
      <c r="G11"/>
      <c r="H11" s="6"/>
      <c r="I11" s="48" t="str">
        <f t="shared" si="2"/>
        <v/>
      </c>
      <c r="J11" s="48" t="str">
        <f>IF(ISBLANK(D11),"",IF(D11&lt;=385,"",1))</f>
        <v/>
      </c>
    </row>
    <row r="12" spans="1:10" s="48" customFormat="1" x14ac:dyDescent="0.35">
      <c r="A12"/>
      <c r="B12" s="7"/>
      <c r="C12" s="38" t="s">
        <v>38</v>
      </c>
      <c r="D12" s="17"/>
      <c r="E12" s="50">
        <f t="shared" si="0"/>
        <v>0</v>
      </c>
      <c r="F12" s="47">
        <f t="shared" si="1"/>
        <v>0</v>
      </c>
      <c r="G12"/>
      <c r="H12" s="6"/>
      <c r="I12" s="48" t="str">
        <f t="shared" si="2"/>
        <v/>
      </c>
      <c r="J12" s="48" t="str">
        <f>IF(ISBLANK(D12),"",IF(D12&lt;=365,"",1))</f>
        <v/>
      </c>
    </row>
    <row r="13" spans="1:10" s="48" customFormat="1" x14ac:dyDescent="0.35">
      <c r="A13"/>
      <c r="B13" s="7"/>
      <c r="C13" s="38" t="s">
        <v>39</v>
      </c>
      <c r="D13" s="41"/>
      <c r="E13" s="50">
        <f t="shared" si="0"/>
        <v>0</v>
      </c>
      <c r="F13" s="47">
        <f t="shared" si="1"/>
        <v>0</v>
      </c>
      <c r="G13"/>
      <c r="H13" s="6"/>
      <c r="I13" s="48" t="str">
        <f t="shared" si="2"/>
        <v/>
      </c>
      <c r="J13" s="48" t="str">
        <f>IF(ISBLANK(D13),"",IF(D13&lt;=275,"",1))</f>
        <v/>
      </c>
    </row>
    <row r="14" spans="1:10" x14ac:dyDescent="0.35">
      <c r="B14" s="7"/>
      <c r="C14" s="5" t="s">
        <v>40</v>
      </c>
      <c r="D14" s="5"/>
      <c r="E14" s="84" t="str">
        <f>IF(SUM(I8:I13)&gt;0,"ERRORS DE FORMAT","")</f>
        <v/>
      </c>
      <c r="F14" s="84"/>
      <c r="H14" s="6"/>
    </row>
    <row r="15" spans="1:10" x14ac:dyDescent="0.35">
      <c r="B15" s="7"/>
      <c r="C15" s="5"/>
      <c r="D15" s="5"/>
      <c r="E15" s="83" t="str">
        <f>IF(SUM(J8:J13)&gt;0,"IMPORT MÀXIM NO RESPECTAT","")</f>
        <v/>
      </c>
      <c r="F15" s="83"/>
      <c r="H15" s="6"/>
    </row>
    <row r="16" spans="1:10" x14ac:dyDescent="0.35">
      <c r="B16" s="7"/>
      <c r="C16" s="39"/>
      <c r="D16" s="5" t="s">
        <v>41</v>
      </c>
      <c r="E16" s="5"/>
      <c r="F16" s="5"/>
      <c r="H16" s="6"/>
    </row>
    <row r="17" spans="2:8" x14ac:dyDescent="0.35">
      <c r="B17" s="7"/>
      <c r="C17" s="40"/>
      <c r="D17" s="5" t="s">
        <v>42</v>
      </c>
      <c r="E17" s="5"/>
      <c r="F17" s="5"/>
      <c r="H17" s="6"/>
    </row>
    <row r="18" spans="2:8" x14ac:dyDescent="0.35">
      <c r="B18" s="7"/>
      <c r="C18" s="5"/>
      <c r="D18" s="5"/>
      <c r="E18" s="5"/>
      <c r="F18" s="5"/>
      <c r="H18" s="6"/>
    </row>
    <row r="19" spans="2:8" x14ac:dyDescent="0.35">
      <c r="B19" s="7"/>
      <c r="C19" s="5" t="s">
        <v>43</v>
      </c>
      <c r="D19" s="5"/>
      <c r="E19" s="83" t="str">
        <f>IF(COUNTBLANK(D8:D11)&gt;0,IF(COUNTBLANK(D8:D11)&lt;4,"CA AMB CONTINGUT ERRONI","CA NO INCLOSA"),(IF(SUM(I8:I11)&gt;0,"CA AMB CONTINGUT ERRONI",(IF(SUM(J8:J13)&gt;0,"IMPORT MÀXIM NO RESPECTAT","CA INFO COMPLETA")))))</f>
        <v>CA NO INCLOSA</v>
      </c>
      <c r="F19" s="83"/>
      <c r="G19" t="str">
        <f>IF(COUNTBLANK(D8:D11)&gt;0,IF(COUNTBLANK(D8:D11)&lt;4,20,""),(IF(SUM(I8:I11)&gt;0,20,IF(SUM(J8:J13)&gt;0,20,1))))</f>
        <v/>
      </c>
      <c r="H19" s="6"/>
    </row>
    <row r="20" spans="2:8" x14ac:dyDescent="0.35">
      <c r="B20" s="7"/>
      <c r="C20" s="5" t="s">
        <v>44</v>
      </c>
      <c r="D20" s="5"/>
      <c r="E20" s="83" t="str">
        <f>IF(COUNTBLANK(D12)&gt;0,IF(COUNTBLANK(D12)&lt;1,"CODI SIGN AMB CONTINGUT ERRONI","CODE SIGN NO INFORMAT"),(IF(SUM(I12)&gt;0,"CODI SIGN AMB CONTINGUT ERRONI","CODE SIGN INFORMAT")))</f>
        <v>CODE SIGN NO INFORMAT</v>
      </c>
      <c r="F20" s="83"/>
      <c r="G20" t="str">
        <f>IF(COUNTBLANK(D12)&gt;0,IF(COUNTBLANK(D12)&lt;1,20,""),(IF(SUM(I12)&gt;0,20,1)))</f>
        <v/>
      </c>
      <c r="H20" s="6"/>
    </row>
    <row r="21" spans="2:8" x14ac:dyDescent="0.35">
      <c r="B21" s="7"/>
      <c r="C21" s="5" t="s">
        <v>45</v>
      </c>
      <c r="D21" s="5"/>
      <c r="E21" s="83" t="str">
        <f>IF(COUNTBLANK(D13)&gt;0,IF(COUNTBLANK(D13)&lt;1,"SEU QUALIFICAT eIDAS AMB CONTINGUT ERRONI","SEU QUALIFICAT eIDAS NO INFORMAT"),(IF(SUM(I13)&gt;0,"SEU QUALIFICAT eIDAS AMB CONTINGUT ERRONI","SEU QUALIFICAT eIDAS INFORMAT")))</f>
        <v>SEU QUALIFICAT eIDAS NO INFORMAT</v>
      </c>
      <c r="F21" s="83"/>
      <c r="G21" t="str">
        <f>IF(COUNTBLANK(D13)&gt;0,IF(COUNTBLANK(D13)&lt;1,20,""),(IF(SUM(I13)&gt;0,20,1)))</f>
        <v/>
      </c>
      <c r="H21" s="6"/>
    </row>
    <row r="22" spans="2:8" x14ac:dyDescent="0.35">
      <c r="B22" s="7"/>
      <c r="C22" s="5"/>
      <c r="D22" s="5"/>
      <c r="E22" s="5"/>
      <c r="F22" s="5"/>
      <c r="G22" s="5"/>
      <c r="H22" s="6"/>
    </row>
    <row r="23" spans="2:8" x14ac:dyDescent="0.35">
      <c r="B23" s="7"/>
      <c r="C23" s="10" t="s">
        <v>46</v>
      </c>
      <c r="D23" s="5"/>
      <c r="E23" s="5"/>
      <c r="F23" s="5"/>
      <c r="G23" s="5"/>
      <c r="H23" s="6"/>
    </row>
    <row r="24" spans="2:8" x14ac:dyDescent="0.35">
      <c r="B24" s="7"/>
      <c r="C24" s="10" t="s">
        <v>47</v>
      </c>
      <c r="D24" s="5"/>
      <c r="E24" s="5"/>
      <c r="F24" s="5"/>
      <c r="G24" s="5"/>
      <c r="H24" s="6"/>
    </row>
    <row r="25" spans="2:8" x14ac:dyDescent="0.35">
      <c r="B25" s="7"/>
      <c r="C25" s="10"/>
      <c r="D25" s="5"/>
      <c r="E25" s="5"/>
      <c r="F25" s="5"/>
      <c r="G25" s="5"/>
      <c r="H25" s="6"/>
    </row>
    <row r="26" spans="2:8" ht="15" thickBot="1" x14ac:dyDescent="0.4">
      <c r="B26" s="11"/>
      <c r="C26" s="12"/>
      <c r="D26" s="12"/>
      <c r="E26" s="12"/>
      <c r="F26" s="12"/>
      <c r="G26" s="12"/>
      <c r="H26" s="13"/>
    </row>
    <row r="27" spans="2:8" x14ac:dyDescent="0.35">
      <c r="B27" s="5"/>
    </row>
  </sheetData>
  <sheetProtection algorithmName="SHA-512" hashValue="JTqMQj1y0whICCB0zJMPrR4tBPa8LRhAqF7un1FpiURh0W2tLf2L2/wOES/HTHAWdwGupAD15ZWVIl3ymN9CpA==" saltValue="KUYmtncOWNK9uBaU+W5s/A==" spinCount="100000" selectLockedCells="1"/>
  <mergeCells count="6">
    <mergeCell ref="D5:F5"/>
    <mergeCell ref="E21:F21"/>
    <mergeCell ref="E20:F20"/>
    <mergeCell ref="E19:F19"/>
    <mergeCell ref="E15:F15"/>
    <mergeCell ref="E14:F14"/>
  </mergeCells>
  <conditionalFormatting sqref="E14:E15">
    <cfRule type="containsText" dxfId="19" priority="6" operator="containsText" text="ERRORS DE FORMAT">
      <formula>NOT(ISERROR(SEARCH("ERRORS DE FORMAT",E14)))</formula>
    </cfRule>
  </conditionalFormatting>
  <conditionalFormatting sqref="E15">
    <cfRule type="cellIs" dxfId="18" priority="5" operator="equal">
      <formula>"IMPORT MÀXIM NO RESPECTAT"</formula>
    </cfRule>
  </conditionalFormatting>
  <conditionalFormatting sqref="E19">
    <cfRule type="cellIs" dxfId="17" priority="1" operator="equal">
      <formula>"IMPORT MÀXIM NO RESPECTAT"</formula>
    </cfRule>
    <cfRule type="containsText" dxfId="16" priority="2" operator="containsText" text="CA AMB CONTINGUT ERRONI">
      <formula>NOT(ISERROR(SEARCH("CA AMB CONTINGUT ERRONI",E19)))</formula>
    </cfRule>
    <cfRule type="containsText" dxfId="15" priority="3" operator="containsText" text="CA INFO COMPLETA">
      <formula>NOT(ISERROR(SEARCH("CA INFO COMPLETA",E19)))</formula>
    </cfRule>
    <cfRule type="containsText" dxfId="14" priority="4" operator="containsText" text="CA NO INCLOSA">
      <formula>NOT(ISERROR(SEARCH("CA NO INCLOSA",E19)))</formula>
    </cfRule>
  </conditionalFormatting>
  <conditionalFormatting sqref="E20">
    <cfRule type="containsText" dxfId="13" priority="9" operator="containsText" text="CODI SIGN AMB CONTINGUT ERRONI">
      <formula>NOT(ISERROR(SEARCH("CODI SIGN AMB CONTINGUT ERRONI",E20)))</formula>
    </cfRule>
    <cfRule type="containsText" dxfId="12" priority="12" operator="containsText" text="CODE SIGN INFORMAT">
      <formula>NOT(ISERROR(SEARCH("CODE SIGN INFORMAT",E20)))</formula>
    </cfRule>
  </conditionalFormatting>
  <conditionalFormatting sqref="E21">
    <cfRule type="containsText" dxfId="11" priority="7" operator="containsText" text="SEU QUALIFICAT eIDAS INFORMAT">
      <formula>NOT(ISERROR(SEARCH("SEU QUALIFICAT eIDAS INFORMAT",E21)))</formula>
    </cfRule>
    <cfRule type="containsText" dxfId="10" priority="8" operator="containsText" text="SEU QUALIFICAT eIDAS AMB CONTINGUT ERRONI">
      <formula>NOT(ISERROR(SEARCH("SEU QUALIFICAT eIDAS AMB CONTINGUT ERRONI",E21)))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BF94-65B9-4A5A-B812-55A734B50B6A}">
  <dimension ref="A1:J27"/>
  <sheetViews>
    <sheetView showGridLines="0" showRowColHeaders="0" showZeros="0" zoomScale="130" zoomScaleNormal="130" workbookViewId="0">
      <selection activeCell="D11" sqref="D11"/>
    </sheetView>
  </sheetViews>
  <sheetFormatPr defaultColWidth="0" defaultRowHeight="14.5" zeroHeight="1" x14ac:dyDescent="0.35"/>
  <cols>
    <col min="1" max="1" width="3.1796875" customWidth="1"/>
    <col min="2" max="2" width="3.7265625" customWidth="1"/>
    <col min="3" max="3" width="22" customWidth="1"/>
    <col min="4" max="4" width="32.453125" customWidth="1"/>
    <col min="5" max="5" width="15.7265625" customWidth="1"/>
    <col min="6" max="6" width="18.81640625" customWidth="1"/>
    <col min="7" max="7" width="5.453125" hidden="1" customWidth="1"/>
    <col min="8" max="8" width="5.453125" customWidth="1"/>
    <col min="9" max="9" width="3.1796875" customWidth="1"/>
    <col min="10" max="16384" width="11.453125" hidden="1"/>
  </cols>
  <sheetData>
    <row r="1" spans="2:10" ht="15" thickBot="1" x14ac:dyDescent="0.4"/>
    <row r="2" spans="2:10" ht="15" thickBot="1" x14ac:dyDescent="0.4">
      <c r="B2" s="18"/>
      <c r="C2" s="2"/>
      <c r="D2" s="2"/>
      <c r="E2" s="2"/>
      <c r="F2" s="2"/>
      <c r="G2" s="2"/>
      <c r="H2" s="3"/>
    </row>
    <row r="3" spans="2:10" ht="15" thickBot="1" x14ac:dyDescent="0.4">
      <c r="B3" s="7"/>
      <c r="C3" s="32" t="s">
        <v>11</v>
      </c>
      <c r="D3" s="33" t="str">
        <f>Resum!$D$3</f>
        <v>NOM EMPRESA</v>
      </c>
      <c r="E3" s="45"/>
      <c r="F3" s="5"/>
      <c r="G3" s="5"/>
      <c r="H3" s="6"/>
    </row>
    <row r="4" spans="2:10" x14ac:dyDescent="0.35">
      <c r="B4" s="7"/>
      <c r="C4" s="5"/>
      <c r="D4" s="5"/>
      <c r="E4" s="5"/>
      <c r="F4" s="5"/>
      <c r="G4" s="5"/>
      <c r="H4" s="6"/>
    </row>
    <row r="5" spans="2:10" x14ac:dyDescent="0.35">
      <c r="B5" s="7"/>
      <c r="C5" s="34" t="s">
        <v>29</v>
      </c>
      <c r="D5" s="82"/>
      <c r="E5" s="82"/>
      <c r="F5" s="82"/>
      <c r="G5" s="5"/>
      <c r="H5" s="6"/>
    </row>
    <row r="6" spans="2:10" x14ac:dyDescent="0.35">
      <c r="B6" s="7"/>
      <c r="C6" s="5"/>
      <c r="D6" s="5"/>
      <c r="E6" s="5"/>
      <c r="F6" s="5"/>
      <c r="G6" s="5"/>
      <c r="H6" s="6"/>
    </row>
    <row r="7" spans="2:10" ht="15.5" x14ac:dyDescent="0.35">
      <c r="B7" s="7"/>
      <c r="C7" s="35" t="s">
        <v>30</v>
      </c>
      <c r="D7" s="36" t="s">
        <v>31</v>
      </c>
      <c r="E7" s="36" t="s">
        <v>32</v>
      </c>
      <c r="F7" s="35" t="s">
        <v>33</v>
      </c>
      <c r="H7" s="37"/>
    </row>
    <row r="8" spans="2:10" x14ac:dyDescent="0.35">
      <c r="B8" s="7"/>
      <c r="C8" s="38" t="s">
        <v>34</v>
      </c>
      <c r="D8" s="16"/>
      <c r="E8" s="49">
        <f>IFERROR(D8*0.21,"")</f>
        <v>0</v>
      </c>
      <c r="F8" s="46">
        <f>IFERROR(D8+E8,"")</f>
        <v>0</v>
      </c>
      <c r="H8" s="6"/>
      <c r="I8" s="48" t="str">
        <f>IF(ISBLANK(D8),"",IF(ISNUMBER(D8),"",1))</f>
        <v/>
      </c>
      <c r="J8" t="str">
        <f>IF(ISBLANK(D8),"",IF(D8&lt;=100,"",1))</f>
        <v/>
      </c>
    </row>
    <row r="9" spans="2:10" x14ac:dyDescent="0.35">
      <c r="B9" s="7"/>
      <c r="C9" s="38" t="s">
        <v>35</v>
      </c>
      <c r="D9" s="16"/>
      <c r="E9" s="49">
        <f t="shared" ref="E9:E13" si="0">IFERROR(D9*0.21,"")</f>
        <v>0</v>
      </c>
      <c r="F9" s="46">
        <f t="shared" ref="F9:F13" si="1">IFERROR(D9+E9,"")</f>
        <v>0</v>
      </c>
      <c r="H9" s="6"/>
      <c r="I9" s="48" t="str">
        <f t="shared" ref="I9:I13" si="2">IF(ISBLANK(D9),"",IF(ISNUMBER(D9),"",1))</f>
        <v/>
      </c>
      <c r="J9" t="str">
        <f>IF(ISBLANK(D9),"",IF(D9&lt;=340,"",1))</f>
        <v/>
      </c>
    </row>
    <row r="10" spans="2:10" x14ac:dyDescent="0.35">
      <c r="B10" s="7"/>
      <c r="C10" s="38" t="s">
        <v>36</v>
      </c>
      <c r="D10" s="16"/>
      <c r="E10" s="49">
        <f t="shared" si="0"/>
        <v>0</v>
      </c>
      <c r="F10" s="46">
        <f t="shared" si="1"/>
        <v>0</v>
      </c>
      <c r="H10" s="6"/>
      <c r="I10" s="48" t="str">
        <f t="shared" si="2"/>
        <v/>
      </c>
      <c r="J10" t="str">
        <f>IF(ISBLANK(D10),"",IF(D10&lt;=140,"",1))</f>
        <v/>
      </c>
    </row>
    <row r="11" spans="2:10" x14ac:dyDescent="0.35">
      <c r="B11" s="7"/>
      <c r="C11" s="38" t="s">
        <v>37</v>
      </c>
      <c r="D11" s="16"/>
      <c r="E11" s="49">
        <f t="shared" si="0"/>
        <v>0</v>
      </c>
      <c r="F11" s="46">
        <f t="shared" si="1"/>
        <v>0</v>
      </c>
      <c r="H11" s="6"/>
      <c r="I11" s="48" t="str">
        <f t="shared" si="2"/>
        <v/>
      </c>
      <c r="J11" t="str">
        <f>IF(ISBLANK(D11),"",IF(D11&lt;=385,"",1))</f>
        <v/>
      </c>
    </row>
    <row r="12" spans="2:10" x14ac:dyDescent="0.35">
      <c r="B12" s="7"/>
      <c r="C12" s="38" t="s">
        <v>38</v>
      </c>
      <c r="D12" s="17"/>
      <c r="E12" s="50">
        <f t="shared" si="0"/>
        <v>0</v>
      </c>
      <c r="F12" s="47">
        <f t="shared" si="1"/>
        <v>0</v>
      </c>
      <c r="H12" s="6"/>
      <c r="I12" s="48" t="str">
        <f t="shared" si="2"/>
        <v/>
      </c>
      <c r="J12" t="str">
        <f>IF(ISBLANK(D12),"",IF(D12&lt;=365,"",1))</f>
        <v/>
      </c>
    </row>
    <row r="13" spans="2:10" x14ac:dyDescent="0.35">
      <c r="B13" s="7"/>
      <c r="C13" s="38" t="s">
        <v>39</v>
      </c>
      <c r="D13" s="41"/>
      <c r="E13" s="50">
        <f t="shared" si="0"/>
        <v>0</v>
      </c>
      <c r="F13" s="47">
        <f t="shared" si="1"/>
        <v>0</v>
      </c>
      <c r="H13" s="6"/>
      <c r="I13" s="48" t="str">
        <f t="shared" si="2"/>
        <v/>
      </c>
      <c r="J13" t="str">
        <f>IF(ISBLANK(D13),"",IF(D13&lt;=275,"",1))</f>
        <v/>
      </c>
    </row>
    <row r="14" spans="2:10" x14ac:dyDescent="0.35">
      <c r="B14" s="7"/>
      <c r="C14" s="5" t="s">
        <v>40</v>
      </c>
      <c r="D14" s="5"/>
      <c r="E14" s="84" t="str">
        <f>IF(SUM(I8:I13)&gt;0,"ERRORS DE FORMAT","")</f>
        <v/>
      </c>
      <c r="F14" s="84"/>
      <c r="H14" s="6"/>
    </row>
    <row r="15" spans="2:10" x14ac:dyDescent="0.35">
      <c r="B15" s="7"/>
      <c r="C15" s="5"/>
      <c r="D15" s="5"/>
      <c r="E15" s="83" t="str">
        <f>IF(SUM(J8:J13)&gt;0,"IMPORT MÀXIM NO RESPECTAT","")</f>
        <v/>
      </c>
      <c r="F15" s="83"/>
      <c r="H15" s="6"/>
    </row>
    <row r="16" spans="2:10" x14ac:dyDescent="0.35">
      <c r="B16" s="7"/>
      <c r="C16" s="39"/>
      <c r="D16" s="5" t="s">
        <v>41</v>
      </c>
      <c r="E16" s="5"/>
      <c r="F16" s="5"/>
      <c r="H16" s="6"/>
    </row>
    <row r="17" spans="2:8" x14ac:dyDescent="0.35">
      <c r="B17" s="7"/>
      <c r="C17" s="40"/>
      <c r="D17" s="5" t="s">
        <v>42</v>
      </c>
      <c r="E17" s="5"/>
      <c r="F17" s="5"/>
      <c r="H17" s="6"/>
    </row>
    <row r="18" spans="2:8" x14ac:dyDescent="0.35">
      <c r="B18" s="7"/>
      <c r="C18" s="5"/>
      <c r="D18" s="5"/>
      <c r="E18" s="5"/>
      <c r="F18" s="5"/>
      <c r="H18" s="6"/>
    </row>
    <row r="19" spans="2:8" x14ac:dyDescent="0.35">
      <c r="B19" s="7"/>
      <c r="C19" s="5" t="s">
        <v>43</v>
      </c>
      <c r="D19" s="5"/>
      <c r="E19" s="83" t="str">
        <f>IF(COUNTBLANK(D8:D11)&gt;0,IF(COUNTBLANK(D8:D11)&lt;4,"CA AMB CONTINGUT ERRONI","CA NO INCLOSA"),(IF(SUM(I8:I11)&gt;0,"CA AMB CONTINGUT ERRONI",(IF(SUM(J8:J13)&gt;0,"IMPORT MÀXIM NO RESPECTAT","CA INFO COMPLETA")))))</f>
        <v>CA NO INCLOSA</v>
      </c>
      <c r="F19" s="83"/>
      <c r="G19" t="str">
        <f>IF(COUNTBLANK(D8:D11)&gt;0,IF(COUNTBLANK(D8:D11)&lt;4,20,""),(IF(SUM(I8:I11)&gt;0,20,IF(SUM(J8:J13)&gt;0,20,1))))</f>
        <v/>
      </c>
      <c r="H19" s="6"/>
    </row>
    <row r="20" spans="2:8" x14ac:dyDescent="0.35">
      <c r="B20" s="7"/>
      <c r="C20" s="5" t="s">
        <v>44</v>
      </c>
      <c r="D20" s="5"/>
      <c r="E20" s="83" t="str">
        <f>IF(COUNTBLANK(D12)&gt;0,IF(COUNTBLANK(D12)&lt;1,"CODI SIGN AMB CONTINGUT ERRONI","CODE SIGN NO INFORMAT"),(IF(SUM(I12)&gt;0,"CODI SIGN AMB CONTINGUT ERRONI","CODE SIGN INFORMAT")))</f>
        <v>CODE SIGN NO INFORMAT</v>
      </c>
      <c r="F20" s="83"/>
      <c r="G20" t="str">
        <f>IF(COUNTBLANK(D12)&gt;0,IF(COUNTBLANK(D12)&lt;1,20,""),(IF(SUM(I12)&gt;0,20,1)))</f>
        <v/>
      </c>
      <c r="H20" s="6"/>
    </row>
    <row r="21" spans="2:8" x14ac:dyDescent="0.35">
      <c r="B21" s="7"/>
      <c r="C21" s="5" t="s">
        <v>45</v>
      </c>
      <c r="D21" s="5"/>
      <c r="E21" s="83" t="str">
        <f>IF(COUNTBLANK(D13)&gt;0,IF(COUNTBLANK(D13)&lt;1,"SEU QUALIFICAT eIDAS AMB CONTINGUT ERRONI","SEU QUALIFICAT eIDAS NO INFORMAT"),(IF(SUM(I13)&gt;0,"SEU QUALIFICAT eIDAS AMB CONTINGUT ERRONI","SEU QUALIFICAT eIDAS INFORMAT")))</f>
        <v>SEU QUALIFICAT eIDAS NO INFORMAT</v>
      </c>
      <c r="F21" s="83"/>
      <c r="G21" t="str">
        <f>IF(COUNTBLANK(D13)&gt;0,IF(COUNTBLANK(D13)&lt;1,20,""),(IF(SUM(I13)&gt;0,20,1)))</f>
        <v/>
      </c>
      <c r="H21" s="6"/>
    </row>
    <row r="22" spans="2:8" x14ac:dyDescent="0.35">
      <c r="B22" s="7"/>
      <c r="C22" s="5"/>
      <c r="D22" s="5"/>
      <c r="E22" s="5"/>
      <c r="F22" s="5"/>
      <c r="G22" s="5"/>
      <c r="H22" s="6"/>
    </row>
    <row r="23" spans="2:8" x14ac:dyDescent="0.35">
      <c r="B23" s="7"/>
      <c r="C23" s="10" t="s">
        <v>46</v>
      </c>
      <c r="D23" s="5"/>
      <c r="E23" s="5"/>
      <c r="F23" s="5"/>
      <c r="G23" s="5"/>
      <c r="H23" s="6"/>
    </row>
    <row r="24" spans="2:8" x14ac:dyDescent="0.35">
      <c r="B24" s="7"/>
      <c r="C24" s="10" t="s">
        <v>47</v>
      </c>
      <c r="D24" s="5"/>
      <c r="E24" s="5"/>
      <c r="F24" s="5"/>
      <c r="G24" s="5"/>
      <c r="H24" s="6"/>
    </row>
    <row r="25" spans="2:8" x14ac:dyDescent="0.35">
      <c r="B25" s="7"/>
      <c r="C25" s="10"/>
      <c r="D25" s="5"/>
      <c r="E25" s="5"/>
      <c r="F25" s="5"/>
      <c r="G25" s="5"/>
      <c r="H25" s="6"/>
    </row>
    <row r="26" spans="2:8" ht="15" thickBot="1" x14ac:dyDescent="0.4">
      <c r="B26" s="11"/>
      <c r="C26" s="12"/>
      <c r="D26" s="12"/>
      <c r="E26" s="12"/>
      <c r="F26" s="12"/>
      <c r="G26" s="12"/>
      <c r="H26" s="13"/>
    </row>
    <row r="27" spans="2:8" x14ac:dyDescent="0.35">
      <c r="B27" s="5"/>
    </row>
  </sheetData>
  <sheetProtection algorithmName="SHA-512" hashValue="Ept4wqxwW8NKHbWVgdkN5pdx/LxrWSw69g8oWhPQ+wgIxAD2gGtMhKR2QZtmKPO5sXBvNeYa/yNvt/9WJKKOgg==" saltValue="DROo3OwUtaXP5kU6ee1O3w==" spinCount="100000" selectLockedCells="1"/>
  <mergeCells count="6">
    <mergeCell ref="D5:F5"/>
    <mergeCell ref="E21:F21"/>
    <mergeCell ref="E20:F20"/>
    <mergeCell ref="E19:F19"/>
    <mergeCell ref="E15:F15"/>
    <mergeCell ref="E14:F14"/>
  </mergeCells>
  <conditionalFormatting sqref="E14:E15">
    <cfRule type="containsText" dxfId="9" priority="6" operator="containsText" text="ERRORS DE FORMAT">
      <formula>NOT(ISERROR(SEARCH("ERRORS DE FORMAT",E14)))</formula>
    </cfRule>
  </conditionalFormatting>
  <conditionalFormatting sqref="E15">
    <cfRule type="cellIs" dxfId="8" priority="5" operator="equal">
      <formula>"IMPORT MÀXIM NO RESPECTAT"</formula>
    </cfRule>
  </conditionalFormatting>
  <conditionalFormatting sqref="E19">
    <cfRule type="cellIs" dxfId="7" priority="1" operator="equal">
      <formula>"IMPORT MÀXIM NO RESPECTAT"</formula>
    </cfRule>
    <cfRule type="containsText" dxfId="6" priority="2" operator="containsText" text="CA AMB CONTINGUT ERRONI">
      <formula>NOT(ISERROR(SEARCH("CA AMB CONTINGUT ERRONI",E19)))</formula>
    </cfRule>
    <cfRule type="containsText" dxfId="5" priority="3" operator="containsText" text="CA INFO COMPLETA">
      <formula>NOT(ISERROR(SEARCH("CA INFO COMPLETA",E19)))</formula>
    </cfRule>
    <cfRule type="containsText" dxfId="4" priority="4" operator="containsText" text="CA NO INCLOSA">
      <formula>NOT(ISERROR(SEARCH("CA NO INCLOSA",E19)))</formula>
    </cfRule>
  </conditionalFormatting>
  <conditionalFormatting sqref="E20">
    <cfRule type="containsText" dxfId="3" priority="9" operator="containsText" text="CODI SIGN AMB CONTINGUT ERRONI">
      <formula>NOT(ISERROR(SEARCH("CODI SIGN AMB CONTINGUT ERRONI",E20)))</formula>
    </cfRule>
    <cfRule type="containsText" dxfId="2" priority="12" operator="containsText" text="CODE SIGN INFORMAT">
      <formula>NOT(ISERROR(SEARCH("CODE SIGN INFORMAT",E20)))</formula>
    </cfRule>
  </conditionalFormatting>
  <conditionalFormatting sqref="E21">
    <cfRule type="containsText" dxfId="1" priority="7" operator="containsText" text="SEU QUALIFICAT eIDAS INFORMAT">
      <formula>NOT(ISERROR(SEARCH("SEU QUALIFICAT eIDAS INFORMAT",E21)))</formula>
    </cfRule>
    <cfRule type="containsText" dxfId="0" priority="8" operator="containsText" text="SEU QUALIFICAT eIDAS AMB CONTINGUT ERRONI">
      <formula>NOT(ISERROR(SEARCH("SEU QUALIFICAT eIDAS AMB CONTINGUT ERRONI",E21)))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e56749-4f69-4043-baa1-acdce0f4dcc2" xsi:nil="true"/>
    <lcf76f155ced4ddcb4097134ff3c332f xmlns="4e88724b-5ab1-4fee-a564-27dad99169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A53B232BF844280450A75D0DADFD5" ma:contentTypeVersion="13" ma:contentTypeDescription="Create a new document." ma:contentTypeScope="" ma:versionID="09246568f80704d29103106ea3b763ea">
  <xsd:schema xmlns:xsd="http://www.w3.org/2001/XMLSchema" xmlns:xs="http://www.w3.org/2001/XMLSchema" xmlns:p="http://schemas.microsoft.com/office/2006/metadata/properties" xmlns:ns2="4e88724b-5ab1-4fee-a564-27dad9916989" xmlns:ns3="39e56749-4f69-4043-baa1-acdce0f4dcc2" targetNamespace="http://schemas.microsoft.com/office/2006/metadata/properties" ma:root="true" ma:fieldsID="58467dced07268827dbfd3d13425b9c8" ns2:_="" ns3:_="">
    <xsd:import namespace="4e88724b-5ab1-4fee-a564-27dad9916989"/>
    <xsd:import namespace="39e56749-4f69-4043-baa1-acdce0f4d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8724b-5ab1-4fee-a564-27dad9916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63b0bbd-b6de-4d27-8868-3e9b477f1b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56749-4f69-4043-baa1-acdce0f4d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f9e5327-a3a9-406b-9340-6ea76b4c6e33}" ma:internalName="TaxCatchAll" ma:showField="CatchAllData" ma:web="39e56749-4f69-4043-baa1-acdce0f4dc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70EE7A-4020-49A0-885D-D450ECF36A4F}">
  <ds:schemaRefs>
    <ds:schemaRef ds:uri="39e56749-4f69-4043-baa1-acdce0f4dcc2"/>
    <ds:schemaRef ds:uri="http://purl.org/dc/elements/1.1/"/>
    <ds:schemaRef ds:uri="http://schemas.openxmlformats.org/package/2006/metadata/core-properties"/>
    <ds:schemaRef ds:uri="4e88724b-5ab1-4fee-a564-27dad991698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B241EE-9B93-482D-B51D-A686A8382C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7AC54-4471-4F2F-A40A-1177F34F0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8724b-5ab1-4fee-a564-27dad9916989"/>
    <ds:schemaRef ds:uri="39e56749-4f69-4043-baa1-acdce0f4d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Instruccions</vt:lpstr>
      <vt:lpstr>Resum</vt:lpstr>
      <vt:lpstr>Nom CA1</vt:lpstr>
      <vt:lpstr>Nom CA2</vt:lpstr>
      <vt:lpstr>Nom CA3</vt:lpstr>
      <vt:lpstr>Nom CA4</vt:lpstr>
      <vt:lpstr>Nom CA5</vt:lpstr>
      <vt:lpstr>Nom CA6</vt:lpstr>
    </vt:vector>
  </TitlesOfParts>
  <Manager/>
  <Company>CESICAT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PCDCD6</dc:creator>
  <cp:keywords/>
  <dc:description/>
  <cp:lastModifiedBy>Arnau Martí Carretero</cp:lastModifiedBy>
  <cp:revision/>
  <dcterms:created xsi:type="dcterms:W3CDTF">2019-02-04T17:16:59Z</dcterms:created>
  <dcterms:modified xsi:type="dcterms:W3CDTF">2024-12-03T12:44:33Z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0x01010033EA53B232BF844280450A75D0DADFD5</vt:lpwstr>
  </property>
  <property fmtid="{D5CDD505-2E9C-101B-9397-08002B2CF9AE}" pid="3" name="Order">
    <vt:r8>719000</vt:r8>
  </property>
  <property fmtid="{D5CDD505-2E9C-101B-9397-08002B2CF9AE}" pid="4" name="MediaServiceImageTags">
    <vt:lpwstr/>
  </property>
</Properties>
</file>