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PPO-22355\1 lic OP\"/>
    </mc:Choice>
  </mc:AlternateContent>
  <xr:revisionPtr revIDLastSave="0" documentId="13_ncr:1_{90412505-E100-43D2-AAFA-7E16F9A4F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6" i="1" l="1"/>
  <c r="D37" i="1"/>
  <c r="D40" i="1" l="1"/>
  <c r="F38" i="1"/>
  <c r="F37" i="1"/>
  <c r="F36" i="1" l="1"/>
  <c r="D41" i="1"/>
  <c r="D42" i="1" s="1"/>
  <c r="F39" i="1" l="1"/>
  <c r="F40" i="1" s="1"/>
  <c r="F41" i="1" l="1"/>
  <c r="F42" i="1" s="1"/>
  <c r="D44" i="1" s="1"/>
  <c r="D26" i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<sst xmlns="http://schemas.openxmlformats.org/spreadsheetml/2006/main" count="32" uniqueCount="32">
  <si>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</si>
  <si>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</si>
  <si>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</si>
  <si>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</si>
  <si>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</si>
  <si>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</si>
  <si>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</si>
  <si>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</si>
  <si>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</si>
  <si>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</si>
  <si>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</si>
  <si>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</si>
  <si>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</si>
  <si>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</si>
  <si>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</si>
  <si>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</si>
  <si>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</si>
  <si>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</si>
  <si>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</si>
  <si>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</si>
  <si>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</si>
  <si>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</si>
  <si>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</si>
  <si>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</si>
  <si>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</si>
  <si>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</si>
  <si>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</si>
  <si>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</si>
  <si>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</si>
  <si>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</si>
  <si>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</si>
  <si>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r>
      <t xml:space="preserve">Assabentat de l'anunci publicat al perfil d'Infraestructures.cat i de les condicions i requisits que s'exigeixen per a l'adjudicació de les obres de </t>
    </r>
    <r>
      <rPr>
        <b/>
        <sz val="11"/>
        <rFont val="Calibri"/>
        <family val="2"/>
        <scheme val="minor"/>
      </rPr>
      <t xml:space="preserve">"Contracte de serveis per a l’execució de les obres de Reordenació de l'entorn del centre de visitants de la Terra Alta del Parc Natural del Ports".  Clau: PPO-22355, </t>
    </r>
    <r>
      <rPr>
        <b/>
        <sz val="11"/>
        <color theme="1"/>
        <rFont val="Calibri"/>
        <family val="2"/>
        <scheme val="minor"/>
      </rPr>
      <t>es compromet en nom (propi o de l'empresa que representa) a realitzar-les amb estricta subjecció als esmentats requisits i condicions d’acord amb l’oferta següent: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</si>
</sst>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0" fontId="152" fillId="0" borderId="0" xfId="0" applyFont="1" applyAlignment="1">
      <alignment horizontal="right"/>
    </xf>
    <xf numFmtId="4" fontId="159" fillId="0" borderId="0" xfId="0" applyNumberFormat="1" applyFont="1"/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159" fillId="0" borderId="40" xfId="0" applyNumberFormat="1" applyFont="1" applyBorder="1"/>
    <xf numFmtId="4" fontId="159" fillId="0" borderId="0" xfId="0" applyNumberFormat="1" applyFont="1" applyAlignment="1">
      <alignment horizontal="right"/>
    </xf>
    <xf numFmtId="4" fontId="159" fillId="0" borderId="78" xfId="0" applyNumberFormat="1" applyFont="1" applyBorder="1"/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8"/>
  <sheetViews>
    <sheetView tabSelected="1" topLeftCell="A21" zoomScale="115" zoomScaleNormal="115" zoomScalePageLayoutView="60" workbookViewId="0">
      <selection activeCell="L26" sqref="L26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4" t="s">
        <v>0</v>
      </c>
      <c r="C3" s="25"/>
      <c r="D3" s="25"/>
      <c r="E3" s="25"/>
      <c r="F3" s="25"/>
      <c r="G3" s="25"/>
      <c r="H3" s="25"/>
      <c r="I3" s="25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8"/>
      <c r="D5" s="28"/>
      <c r="E5" s="28"/>
      <c r="F5" s="28"/>
      <c r="G5" s="28"/>
      <c r="H5" s="28"/>
      <c r="I5" s="28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29"/>
      <c r="D9" s="29"/>
      <c r="E9" s="11" t="s">
        <v>2</v>
      </c>
      <c r="F9" s="29"/>
      <c r="G9" s="29"/>
      <c r="H9" s="29"/>
      <c r="I9" s="29"/>
    </row>
    <row r="10" spans="2:9">
      <c r="B10" s="3" t="s">
        <v>3</v>
      </c>
      <c r="C10" s="29"/>
      <c r="D10" s="29"/>
      <c r="E10" s="29"/>
      <c r="F10" s="29"/>
      <c r="G10" s="29"/>
      <c r="H10" s="29"/>
      <c r="I10" s="29"/>
    </row>
    <row r="11" spans="2:9" ht="61.5" customHeight="1">
      <c r="B11" s="26" t="s">
        <v>31</v>
      </c>
      <c r="C11" s="26"/>
      <c r="D11" s="26"/>
      <c r="E11" s="26"/>
      <c r="F11" s="26"/>
      <c r="G11" s="26"/>
      <c r="H11" s="26"/>
      <c r="I11" s="26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5">
        <v>0</v>
      </c>
      <c r="H13" s="3" t="s">
        <v>17</v>
      </c>
    </row>
    <row r="14" spans="2:9">
      <c r="C14" t="s">
        <v>21</v>
      </c>
      <c r="G14" s="4"/>
    </row>
    <row r="15" spans="2:9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6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7">
        <f>F40</f>
        <v>499203.14999999997</v>
      </c>
      <c r="E26" s="27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8"/>
      <c r="G31" s="8"/>
    </row>
    <row r="32" spans="2:8">
      <c r="B32" s="22" t="s">
        <v>19</v>
      </c>
      <c r="C32" s="22"/>
      <c r="D32" s="23"/>
      <c r="E32" s="23"/>
    </row>
    <row r="35" spans="3:9">
      <c r="C35" s="11" t="s">
        <v>13</v>
      </c>
      <c r="D35" s="20" t="s">
        <v>11</v>
      </c>
      <c r="E35" s="20"/>
      <c r="F35" s="20" t="s">
        <v>12</v>
      </c>
      <c r="G35" s="20"/>
    </row>
    <row r="36" spans="3:9" ht="44.25" customHeight="1">
      <c r="C36" s="7" t="s">
        <v>28</v>
      </c>
      <c r="D36" s="21">
        <f>499203.15-D37-D38-D39</f>
        <v>481604.42000000004</v>
      </c>
      <c r="E36" s="21"/>
      <c r="F36" s="21">
        <f>+ROUND(D36*(100-G13)/100,2)</f>
        <v>481604.42</v>
      </c>
      <c r="G36" s="21"/>
      <c r="I36" s="14"/>
    </row>
    <row r="37" spans="3:9" ht="44.25" customHeight="1">
      <c r="C37" s="7" t="s">
        <v>27</v>
      </c>
      <c r="D37" s="21">
        <f>ROUND(8496.37*1.19,2)</f>
        <v>10110.68</v>
      </c>
      <c r="E37" s="21"/>
      <c r="F37" s="21">
        <f>ROUND(D37+G18,2)</f>
        <v>10110.68</v>
      </c>
      <c r="G37" s="21"/>
      <c r="I37" s="14"/>
    </row>
    <row r="38" spans="3:9" ht="40.5" customHeight="1">
      <c r="C38" s="7" t="s">
        <v>30</v>
      </c>
      <c r="D38" s="21">
        <v>0</v>
      </c>
      <c r="E38" s="21"/>
      <c r="F38" s="21">
        <f>+D38</f>
        <v>0</v>
      </c>
      <c r="G38" s="21"/>
    </row>
    <row r="39" spans="3:9" ht="30" customHeight="1">
      <c r="C39" s="7" t="s">
        <v>29</v>
      </c>
      <c r="D39" s="32">
        <f>ROUND(6292.48*1.19,2)</f>
        <v>7488.05</v>
      </c>
      <c r="E39" s="32"/>
      <c r="F39" s="32">
        <f>ROUND(IF(D39=0,0,(F36+F37+F38)*0.015/(1-0.015)),2)</f>
        <v>7488.05</v>
      </c>
      <c r="G39" s="32"/>
    </row>
    <row r="40" spans="3:9" ht="21" customHeight="1">
      <c r="C40" s="7" t="s">
        <v>25</v>
      </c>
      <c r="D40" s="31">
        <f>+D36+D37+D38+D39</f>
        <v>499203.15</v>
      </c>
      <c r="E40" s="31"/>
      <c r="F40" s="31">
        <f>+F36+F37+F38+F39</f>
        <v>499203.14999999997</v>
      </c>
      <c r="G40" s="31"/>
    </row>
    <row r="41" spans="3:9">
      <c r="C41" s="7" t="s">
        <v>14</v>
      </c>
      <c r="D41" s="30">
        <f>ROUND(D40*0.21,2)</f>
        <v>104832.66</v>
      </c>
      <c r="E41" s="30"/>
      <c r="F41" s="30">
        <f>ROUND(F40*0.21,2)</f>
        <v>104832.66</v>
      </c>
      <c r="G41" s="30"/>
    </row>
    <row r="42" spans="3:9" ht="31.15" customHeight="1">
      <c r="C42" s="7" t="s">
        <v>15</v>
      </c>
      <c r="D42" s="21">
        <f>SUM(D40:E41)</f>
        <v>604035.81000000006</v>
      </c>
      <c r="E42" s="21"/>
      <c r="F42" s="21">
        <f>SUM(F40:G41)</f>
        <v>604035.80999999994</v>
      </c>
      <c r="G42" s="21"/>
    </row>
    <row r="43" spans="3:9">
      <c r="C43" s="7"/>
      <c r="G43" s="13"/>
    </row>
    <row r="44" spans="3:9">
      <c r="C44" s="9" t="s">
        <v>16</v>
      </c>
      <c r="D44" s="19">
        <f>ROUND((D42-F42)*100/D42,2)</f>
        <v>0</v>
      </c>
    </row>
    <row r="46" spans="3:9">
      <c r="E46" s="17"/>
    </row>
    <row r="48" spans="3:9">
      <c r="D48" s="21"/>
      <c r="E48" s="21"/>
    </row>
  </sheetData>
  <sheetProtection sheet="1" objects="1" scenarios="1"/>
  <mergeCells count="26">
    <mergeCell ref="D37:E37"/>
    <mergeCell ref="F37:G37"/>
    <mergeCell ref="D48:E48"/>
    <mergeCell ref="D42:E42"/>
    <mergeCell ref="F42:G42"/>
    <mergeCell ref="D41:E41"/>
    <mergeCell ref="F41:G41"/>
    <mergeCell ref="D40:E40"/>
    <mergeCell ref="F40:G40"/>
    <mergeCell ref="D38:E38"/>
    <mergeCell ref="F38:G38"/>
    <mergeCell ref="D39:E39"/>
    <mergeCell ref="F39:G39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D36:E36"/>
    <mergeCell ref="F36:G36"/>
    <mergeCell ref="B32:C32"/>
    <mergeCell ref="D32:E32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1">
    <dataValidation type="decimal" operator="greaterThanOrEqual" allowBlank="1" showInputMessage="1" showErrorMessage="1" sqref="D39:E39" xr:uid="{E43F6E36-7789-4279-8FE0-82D440E493F1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2024-10-30T09:17:01Z</dcterms:modified>
</cp:coreProperties>
</file>