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idre\Desktop\333333333333\16 SAD 2024\"/>
    </mc:Choice>
  </mc:AlternateContent>
  <xr:revisionPtr revIDLastSave="0" documentId="13_ncr:1_{684B7BC8-ABC3-45AE-A164-81105D069CD3}" xr6:coauthVersionLast="47" xr6:coauthVersionMax="47" xr10:uidLastSave="{00000000-0000-0000-0000-000000000000}"/>
  <bookViews>
    <workbookView xWindow="0" yWindow="720" windowWidth="23040" windowHeight="13680" xr2:uid="{00000000-000D-0000-FFFF-FFFF00000000}"/>
  </bookViews>
  <sheets>
    <sheet name="Full1" sheetId="4" r:id="rId1"/>
    <sheet name="Full3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6" i="4" l="1"/>
  <c r="G16" i="4"/>
  <c r="D16" i="4"/>
  <c r="E8" i="4" l="1"/>
  <c r="H8" i="4"/>
  <c r="K8" i="4"/>
  <c r="I12" i="4" l="1"/>
  <c r="F12" i="4"/>
  <c r="F11" i="4"/>
  <c r="I11" i="4" s="1"/>
  <c r="F34" i="4"/>
  <c r="I34" i="4" s="1"/>
  <c r="F33" i="4"/>
  <c r="I33" i="4" s="1"/>
  <c r="F29" i="4"/>
  <c r="I29" i="4" s="1"/>
  <c r="F30" i="4"/>
  <c r="I30" i="4" s="1"/>
  <c r="F28" i="4"/>
  <c r="I28" i="4" s="1"/>
  <c r="K18" i="4"/>
  <c r="K26" i="4"/>
  <c r="K25" i="4"/>
  <c r="K24" i="4"/>
  <c r="K21" i="4"/>
  <c r="H26" i="4"/>
  <c r="H25" i="4"/>
  <c r="H24" i="4"/>
  <c r="H21" i="4"/>
  <c r="H18" i="4"/>
  <c r="E26" i="4"/>
  <c r="E25" i="4"/>
  <c r="E24" i="4"/>
  <c r="E21" i="4"/>
  <c r="E18" i="4"/>
  <c r="J9" i="4" l="1"/>
  <c r="K9" i="4" s="1"/>
  <c r="G9" i="4"/>
  <c r="G10" i="4" s="1"/>
  <c r="G11" i="4" s="1"/>
  <c r="H11" i="4" l="1"/>
  <c r="G12" i="4"/>
  <c r="J10" i="4"/>
  <c r="J11" i="4" s="1"/>
  <c r="H10" i="4"/>
  <c r="H9" i="4"/>
  <c r="D9" i="4"/>
  <c r="D10" i="4" s="1"/>
  <c r="D11" i="4" s="1"/>
  <c r="D12" i="4" l="1"/>
  <c r="E12" i="4" s="1"/>
  <c r="E11" i="4"/>
  <c r="K11" i="4"/>
  <c r="J12" i="4"/>
  <c r="K10" i="4"/>
  <c r="H12" i="4"/>
  <c r="E9" i="4"/>
  <c r="E10" i="4"/>
  <c r="K12" i="4" l="1"/>
  <c r="K16" i="4" s="1"/>
  <c r="G14" i="4"/>
  <c r="H14" i="4" s="1"/>
  <c r="G13" i="4"/>
  <c r="H13" i="4" s="1"/>
  <c r="G17" i="4"/>
  <c r="H17" i="4" s="1"/>
  <c r="G15" i="4"/>
  <c r="H15" i="4" s="1"/>
  <c r="D13" i="4"/>
  <c r="E13" i="4" s="1"/>
  <c r="D17" i="4"/>
  <c r="E17" i="4" s="1"/>
  <c r="E16" i="4"/>
  <c r="D15" i="4"/>
  <c r="E15" i="4" s="1"/>
  <c r="D14" i="4"/>
  <c r="E14" i="4" s="1"/>
  <c r="J17" i="4" l="1"/>
  <c r="K17" i="4" s="1"/>
  <c r="J15" i="4"/>
  <c r="K15" i="4" s="1"/>
  <c r="J14" i="4"/>
  <c r="K14" i="4" s="1"/>
  <c r="J13" i="4"/>
  <c r="K13" i="4" s="1"/>
  <c r="D27" i="4"/>
  <c r="J27" i="4" l="1"/>
  <c r="J28" i="4" s="1"/>
  <c r="J29" i="4" s="1"/>
  <c r="J30" i="4" s="1"/>
  <c r="E27" i="4"/>
  <c r="D28" i="4"/>
  <c r="D29" i="4" s="1"/>
  <c r="D30" i="4" s="1"/>
  <c r="E28" i="4" l="1"/>
  <c r="K27" i="4"/>
  <c r="K28" i="4"/>
  <c r="E29" i="4"/>
  <c r="K30" i="4" l="1"/>
  <c r="K29" i="4"/>
  <c r="E30" i="4"/>
  <c r="E31" i="4" s="1"/>
  <c r="K31" i="4" l="1"/>
  <c r="J32" i="4" s="1"/>
  <c r="D32" i="4"/>
  <c r="D33" i="4" l="1"/>
  <c r="D34" i="4"/>
  <c r="J34" i="4"/>
  <c r="J33" i="4"/>
  <c r="J35" i="4" l="1"/>
  <c r="D35" i="4"/>
  <c r="H16" i="4" l="1"/>
  <c r="G27" i="4" l="1"/>
  <c r="H27" i="4" l="1"/>
  <c r="G28" i="4"/>
  <c r="G29" i="4" l="1"/>
  <c r="H28" i="4"/>
  <c r="G30" i="4" l="1"/>
  <c r="H30" i="4" s="1"/>
  <c r="H29" i="4"/>
  <c r="H31" i="4" s="1"/>
  <c r="G32" i="4" s="1"/>
  <c r="G34" i="4" l="1"/>
  <c r="G33" i="4"/>
  <c r="G35" i="4" s="1"/>
  <c r="J37" i="4" s="1"/>
  <c r="J38" i="4" l="1"/>
  <c r="J39" i="4"/>
</calcChain>
</file>

<file path=xl/sharedStrings.xml><?xml version="1.0" encoding="utf-8"?>
<sst xmlns="http://schemas.openxmlformats.org/spreadsheetml/2006/main" count="55" uniqueCount="49">
  <si>
    <t>Treballador/a familiar</t>
  </si>
  <si>
    <t>Salari anual conveni 2022</t>
  </si>
  <si>
    <t>Costos de l'atenció directe</t>
  </si>
  <si>
    <t>Hores</t>
  </si>
  <si>
    <t>€/any treballador</t>
  </si>
  <si>
    <t>€/hora</t>
  </si>
  <si>
    <t>Salari anual 2023 increment del 0,5%, segon conveni</t>
  </si>
  <si>
    <t>Salari anual 2024 increment del 0,5% segons conveni</t>
  </si>
  <si>
    <t>Permisos / llicencies retribuides</t>
  </si>
  <si>
    <t>Vestuari i Epis</t>
  </si>
  <si>
    <t>Hardware i sistemes informàtics</t>
  </si>
  <si>
    <t>Reunions coordinació individuals i grupal</t>
  </si>
  <si>
    <t>Desplaçaments kilometratge 4.200 km a 0,26 €/km</t>
  </si>
  <si>
    <t>TOTAL COST HORA ANUALITAT 2025</t>
  </si>
  <si>
    <t xml:space="preserve">PREU MITJÀ HORA DEL CONTRACTE </t>
  </si>
  <si>
    <t xml:space="preserve">COST TOTAL ANUAL ABANS IVA </t>
  </si>
  <si>
    <t xml:space="preserve">Axiliar de neteja </t>
  </si>
  <si>
    <t>Preu hora treballador/a familiar , per tot el contracte i la possible pròrroga</t>
  </si>
  <si>
    <t>CONCEPTE</t>
  </si>
  <si>
    <t>Preu hora auxiliar de neteja , per tot el contracte i la possible pròrroga</t>
  </si>
  <si>
    <t xml:space="preserve">IMPORT OFERT SENSE IVA </t>
  </si>
  <si>
    <t>Import  total del contracte abans iva (2 anualitat)</t>
  </si>
  <si>
    <t>Import iva al tipus del 4%</t>
  </si>
  <si>
    <t>IMPORT TOTAL DEL CONTRACTE IVA INCLÒS (2 ANUALITATS)</t>
  </si>
  <si>
    <t>Treballador/a Familiar hora festiva</t>
  </si>
  <si>
    <t>Preu hora festiva treballador/a familiar , per tot el contracte i la possible pròrroga</t>
  </si>
  <si>
    <t>Coordinació tècnica                                           32.861,56 €</t>
  </si>
  <si>
    <t>Salari anual                                                       24.523,55 €</t>
  </si>
  <si>
    <t>Càrregues socials 34%                                       8.338,01 €</t>
  </si>
  <si>
    <t>Coordinació de gestio                                        26.289,43 €</t>
  </si>
  <si>
    <t>Salari anual                                                       19.618,98 €</t>
  </si>
  <si>
    <t>Càrregues socials 34%                                       6.670,45 €</t>
  </si>
  <si>
    <t xml:space="preserve">Previssió increment any 2025 i regulació anys 2023 i 2024  </t>
  </si>
  <si>
    <t>Desplaçament (10 minuts aprox entre domicilis)</t>
  </si>
  <si>
    <t>DESPESES GENERALS  màxim 13%</t>
  </si>
  <si>
    <t>BENEFICI INDUSTRIAL  màxim (6%)</t>
  </si>
  <si>
    <t xml:space="preserve">Formació  </t>
  </si>
  <si>
    <t xml:space="preserve">PREVISSIÓ INCREMENT SALARIAL ANY 2026 </t>
  </si>
  <si>
    <t xml:space="preserve">PREVISSIÓ INCREMENT SALARIAL ANY 2027 </t>
  </si>
  <si>
    <t xml:space="preserve">PREVISSIÓ INCREMENT SALARIAL ANY 2028 </t>
  </si>
  <si>
    <t xml:space="preserve">TOTAL COST CONTRACTE HORES ANUALS  </t>
  </si>
  <si>
    <t>COST TOTAL DEL CONTRACTE (2 ANUALITATS ) ABANS IVA</t>
  </si>
  <si>
    <t>IVA AL TIPUS DEL 4%</t>
  </si>
  <si>
    <t>COST TOTAL DEL CONTRACTE (2 ANUALITATS ) IVA INCLÒS</t>
  </si>
  <si>
    <t>EMPRESA LICITADORA:</t>
  </si>
  <si>
    <t xml:space="preserve">CAMPS A EMPLENAR PELS LICITADORS </t>
  </si>
  <si>
    <t xml:space="preserve">ANNEX NÚMERO 7 DESGLOSSAMENT DE L'OFERTA ECONÒMICA </t>
  </si>
  <si>
    <t>Càrregues Socials (34%  inclou MEI 0,80% ,Mecanisme d’Equitat Intergeneracional ( mitjana de la durada del contracte i les possibles pròrrogues any 2025 el 0,67%, 2026 el 0,75%, el 2027 el 0,83% i el 2028 el 0,92% mitjana dels 4 anys 0,80%)</t>
  </si>
  <si>
    <t>Absentisme (22,3%) dades facilitades per l'adjudicatària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</si>
</sst>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/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justify" vertical="top"/>
    </xf>
    <xf numFmtId="0" fontId="3" fillId="0" borderId="0" xfId="0" applyFont="1"/>
    <xf numFmtId="0" fontId="3" fillId="0" borderId="1" xfId="0" applyFont="1" applyBorder="1" applyAlignment="1">
      <alignment horizontal="justify" vertical="top"/>
    </xf>
    <xf numFmtId="0" fontId="3" fillId="0" borderId="0" xfId="0" applyFont="1" applyAlignment="1">
      <alignment horizontal="justify" vertical="top"/>
    </xf>
    <xf numFmtId="164" fontId="3" fillId="0" borderId="1" xfId="0" applyNumberFormat="1" applyFont="1" applyBorder="1"/>
    <xf numFmtId="164" fontId="3" fillId="0" borderId="1" xfId="0" applyNumberFormat="1" applyFont="1" applyBorder="1" applyAlignment="1">
      <alignment horizontal="right"/>
    </xf>
    <xf numFmtId="0" fontId="5" fillId="0" borderId="0" xfId="0" applyFont="1"/>
    <xf numFmtId="3" fontId="4" fillId="2" borderId="1" xfId="0" applyNumberFormat="1" applyFont="1" applyFill="1" applyBorder="1" applyAlignment="1">
      <alignment horizontal="justify" vertical="top"/>
    </xf>
    <xf numFmtId="164" fontId="4" fillId="2" borderId="1" xfId="0" applyNumberFormat="1" applyFont="1" applyFill="1" applyBorder="1" applyAlignment="1">
      <alignment horizontal="justify" vertical="top"/>
    </xf>
    <xf numFmtId="0" fontId="5" fillId="0" borderId="0" xfId="0" applyFont="1" applyAlignment="1">
      <alignment horizontal="justify" vertical="top"/>
    </xf>
    <xf numFmtId="3" fontId="5" fillId="0" borderId="1" xfId="0" applyNumberFormat="1" applyFont="1" applyBorder="1"/>
    <xf numFmtId="164" fontId="5" fillId="0" borderId="1" xfId="0" applyNumberFormat="1" applyFont="1" applyBorder="1"/>
    <xf numFmtId="3" fontId="5" fillId="2" borderId="1" xfId="0" applyNumberFormat="1" applyFont="1" applyFill="1" applyBorder="1"/>
    <xf numFmtId="164" fontId="5" fillId="2" borderId="1" xfId="0" applyNumberFormat="1" applyFont="1" applyFill="1" applyBorder="1"/>
    <xf numFmtId="3" fontId="5" fillId="0" borderId="0" xfId="0" applyNumberFormat="1" applyFont="1"/>
    <xf numFmtId="164" fontId="5" fillId="0" borderId="0" xfId="0" applyNumberFormat="1" applyFont="1"/>
    <xf numFmtId="9" fontId="5" fillId="2" borderId="1" xfId="0" applyNumberFormat="1" applyFont="1" applyFill="1" applyBorder="1"/>
    <xf numFmtId="164" fontId="4" fillId="0" borderId="1" xfId="0" applyNumberFormat="1" applyFont="1" applyBorder="1"/>
    <xf numFmtId="10" fontId="4" fillId="0" borderId="1" xfId="0" applyNumberFormat="1" applyFont="1" applyBorder="1"/>
    <xf numFmtId="10" fontId="5" fillId="0" borderId="1" xfId="0" applyNumberFormat="1" applyFont="1" applyBorder="1"/>
    <xf numFmtId="10" fontId="4" fillId="3" borderId="1" xfId="0" applyNumberFormat="1" applyFont="1" applyFill="1" applyBorder="1" applyProtection="1">
      <protection locked="0"/>
    </xf>
    <xf numFmtId="10" fontId="5" fillId="3" borderId="1" xfId="0" applyNumberFormat="1" applyFont="1" applyFill="1" applyBorder="1" applyProtection="1">
      <protection locked="0"/>
    </xf>
    <xf numFmtId="164" fontId="5" fillId="3" borderId="1" xfId="0" applyNumberFormat="1" applyFont="1" applyFill="1" applyBorder="1" applyProtection="1">
      <protection locked="0"/>
    </xf>
    <xf numFmtId="3" fontId="5" fillId="8" borderId="1" xfId="0" applyNumberFormat="1" applyFont="1" applyFill="1" applyBorder="1"/>
    <xf numFmtId="164" fontId="5" fillId="8" borderId="1" xfId="0" applyNumberFormat="1" applyFont="1" applyFill="1" applyBorder="1"/>
    <xf numFmtId="3" fontId="4" fillId="0" borderId="1" xfId="0" applyNumberFormat="1" applyFont="1" applyBorder="1"/>
    <xf numFmtId="164" fontId="6" fillId="9" borderId="1" xfId="0" applyNumberFormat="1" applyFont="1" applyFill="1" applyBorder="1"/>
    <xf numFmtId="164" fontId="3" fillId="2" borderId="1" xfId="0" applyNumberFormat="1" applyFont="1" applyFill="1" applyBorder="1"/>
    <xf numFmtId="0" fontId="5" fillId="0" borderId="5" xfId="0" applyFont="1" applyBorder="1" applyAlignment="1">
      <alignment horizontal="justify" vertical="top"/>
    </xf>
    <xf numFmtId="164" fontId="5" fillId="0" borderId="6" xfId="0" applyNumberFormat="1" applyFont="1" applyBorder="1"/>
    <xf numFmtId="0" fontId="2" fillId="0" borderId="5" xfId="0" applyFont="1" applyBorder="1" applyAlignment="1">
      <alignment horizontal="right" vertical="top"/>
    </xf>
    <xf numFmtId="0" fontId="4" fillId="0" borderId="7" xfId="0" applyFont="1" applyBorder="1" applyAlignment="1">
      <alignment horizontal="justify" vertical="top"/>
    </xf>
    <xf numFmtId="0" fontId="4" fillId="2" borderId="7" xfId="0" applyFont="1" applyFill="1" applyBorder="1" applyAlignment="1">
      <alignment horizontal="justify" vertical="top"/>
    </xf>
    <xf numFmtId="164" fontId="4" fillId="2" borderId="8" xfId="0" applyNumberFormat="1" applyFont="1" applyFill="1" applyBorder="1" applyAlignment="1">
      <alignment horizontal="justify" vertical="top"/>
    </xf>
    <xf numFmtId="0" fontId="5" fillId="0" borderId="7" xfId="0" applyFont="1" applyBorder="1" applyAlignment="1">
      <alignment horizontal="justify" vertical="top"/>
    </xf>
    <xf numFmtId="164" fontId="5" fillId="0" borderId="8" xfId="0" applyNumberFormat="1" applyFont="1" applyBorder="1"/>
    <xf numFmtId="164" fontId="4" fillId="0" borderId="8" xfId="0" applyNumberFormat="1" applyFont="1" applyBorder="1"/>
    <xf numFmtId="0" fontId="5" fillId="0" borderId="7" xfId="0" applyFont="1" applyBorder="1" applyAlignment="1">
      <alignment horizontal="justify" vertical="top" wrapText="1"/>
    </xf>
    <xf numFmtId="0" fontId="5" fillId="2" borderId="7" xfId="0" applyFont="1" applyFill="1" applyBorder="1" applyAlignment="1">
      <alignment horizontal="justify" vertical="top"/>
    </xf>
    <xf numFmtId="164" fontId="5" fillId="2" borderId="8" xfId="0" applyNumberFormat="1" applyFont="1" applyFill="1" applyBorder="1"/>
    <xf numFmtId="164" fontId="5" fillId="2" borderId="9" xfId="0" applyNumberFormat="1" applyFont="1" applyFill="1" applyBorder="1"/>
    <xf numFmtId="164" fontId="5" fillId="0" borderId="9" xfId="0" applyNumberFormat="1" applyFont="1" applyBorder="1"/>
    <xf numFmtId="0" fontId="5" fillId="7" borderId="7" xfId="0" applyFont="1" applyFill="1" applyBorder="1" applyAlignment="1">
      <alignment horizontal="justify" vertical="top"/>
    </xf>
    <xf numFmtId="0" fontId="5" fillId="8" borderId="7" xfId="0" applyFont="1" applyFill="1" applyBorder="1" applyAlignment="1">
      <alignment horizontal="justify" vertical="top"/>
    </xf>
    <xf numFmtId="164" fontId="5" fillId="8" borderId="8" xfId="0" applyNumberFormat="1" applyFont="1" applyFill="1" applyBorder="1"/>
    <xf numFmtId="3" fontId="5" fillId="0" borderId="11" xfId="0" applyNumberFormat="1" applyFont="1" applyBorder="1"/>
    <xf numFmtId="164" fontId="5" fillId="0" borderId="11" xfId="0" applyNumberFormat="1" applyFont="1" applyBorder="1"/>
    <xf numFmtId="164" fontId="5" fillId="0" borderId="12" xfId="0" applyNumberFormat="1" applyFont="1" applyBorder="1"/>
    <xf numFmtId="3" fontId="2" fillId="3" borderId="3" xfId="0" applyNumberFormat="1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1" fillId="3" borderId="2" xfId="0" applyFont="1" applyFill="1" applyBorder="1" applyProtection="1">
      <protection locked="0"/>
    </xf>
    <xf numFmtId="0" fontId="4" fillId="3" borderId="10" xfId="0" applyFont="1" applyFill="1" applyBorder="1" applyAlignment="1">
      <alignment horizontal="center" vertical="top"/>
    </xf>
    <xf numFmtId="0" fontId="1" fillId="3" borderId="11" xfId="0" applyFont="1" applyFill="1" applyBorder="1" applyAlignment="1">
      <alignment horizontal="center"/>
    </xf>
    <xf numFmtId="0" fontId="4" fillId="0" borderId="3" xfId="0" applyFont="1" applyBorder="1" applyAlignment="1">
      <alignment horizontal="justify" vertical="top"/>
    </xf>
    <xf numFmtId="0" fontId="1" fillId="0" borderId="4" xfId="0" applyFont="1" applyBorder="1"/>
    <xf numFmtId="0" fontId="1" fillId="0" borderId="2" xfId="0" applyFont="1" applyBorder="1"/>
    <xf numFmtId="0" fontId="2" fillId="9" borderId="7" xfId="0" applyFont="1" applyFill="1" applyBorder="1" applyAlignment="1">
      <alignment horizontal="right" vertical="top"/>
    </xf>
    <xf numFmtId="0" fontId="1" fillId="9" borderId="1" xfId="0" applyFont="1" applyFill="1" applyBorder="1" applyAlignment="1">
      <alignment horizontal="right"/>
    </xf>
    <xf numFmtId="0" fontId="3" fillId="0" borderId="7" xfId="0" applyFont="1" applyBorder="1" applyAlignment="1">
      <alignment horizontal="right" vertical="top"/>
    </xf>
    <xf numFmtId="0" fontId="0" fillId="0" borderId="1" xfId="0" applyBorder="1" applyAlignment="1">
      <alignment horizontal="right"/>
    </xf>
    <xf numFmtId="0" fontId="0" fillId="0" borderId="1" xfId="0" applyBorder="1"/>
    <xf numFmtId="0" fontId="3" fillId="2" borderId="7" xfId="0" applyFont="1" applyFill="1" applyBorder="1" applyAlignment="1">
      <alignment horizontal="right" vertical="top"/>
    </xf>
    <xf numFmtId="0" fontId="0" fillId="2" borderId="1" xfId="0" applyFill="1" applyBorder="1" applyAlignment="1">
      <alignment horizontal="right"/>
    </xf>
    <xf numFmtId="0" fontId="4" fillId="4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6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FBD0C3-8A13-45E8-BE14-32A957AEAD4B}">
  <sheetPr>
    <pageSetUpPr fitToPage="1"/>
  </sheetPr>
  <dimension ref="B1:O41"/>
  <sheetViews>
    <sheetView tabSelected="1" workbookViewId="0">
      <selection activeCell="C4" sqref="C4:K4"/>
    </sheetView>
  </sheetViews>
  <sheetFormatPr defaultRowHeight="12.3" x14ac:dyDescent="0.4"/>
  <cols>
    <col min="1" max="1" width="4.41796875" style="8" customWidth="1"/>
    <col min="2" max="2" width="44.89453125" style="11" customWidth="1"/>
    <col min="3" max="3" width="7.47265625" style="16" customWidth="1"/>
    <col min="4" max="4" width="13.1015625" style="17" customWidth="1"/>
    <col min="5" max="5" width="9.1015625" style="17" bestFit="1" customWidth="1"/>
    <col min="6" max="6" width="7.47265625" style="16" customWidth="1"/>
    <col min="7" max="7" width="13.1015625" style="17" customWidth="1"/>
    <col min="8" max="8" width="9.1015625" style="17" bestFit="1" customWidth="1"/>
    <col min="9" max="9" width="7.47265625" style="16" customWidth="1"/>
    <col min="10" max="10" width="13.1015625" style="17" customWidth="1"/>
    <col min="11" max="11" width="9.1015625" style="17" bestFit="1" customWidth="1"/>
    <col min="12" max="16384" width="8.83984375" style="8"/>
  </cols>
  <sheetData>
    <row r="1" spans="2:15" ht="12.6" thickBot="1" x14ac:dyDescent="0.45"/>
    <row r="2" spans="2:15" ht="14.7" thickBot="1" x14ac:dyDescent="0.6">
      <c r="B2" s="55" t="s">
        <v>46</v>
      </c>
      <c r="C2" s="56"/>
      <c r="D2" s="56"/>
      <c r="E2" s="56"/>
      <c r="F2" s="56"/>
      <c r="G2" s="56"/>
      <c r="H2" s="56"/>
      <c r="I2" s="56"/>
      <c r="J2" s="56"/>
      <c r="K2" s="57"/>
    </row>
    <row r="3" spans="2:15" ht="12.6" thickBot="1" x14ac:dyDescent="0.45">
      <c r="B3" s="30"/>
      <c r="K3" s="31"/>
    </row>
    <row r="4" spans="2:15" ht="14.7" thickBot="1" x14ac:dyDescent="0.6">
      <c r="B4" s="32" t="s">
        <v>44</v>
      </c>
      <c r="C4" s="50"/>
      <c r="D4" s="51"/>
      <c r="E4" s="51"/>
      <c r="F4" s="51"/>
      <c r="G4" s="51"/>
      <c r="H4" s="51"/>
      <c r="I4" s="51"/>
      <c r="J4" s="51"/>
      <c r="K4" s="52"/>
    </row>
    <row r="5" spans="2:15" x14ac:dyDescent="0.4">
      <c r="B5" s="30"/>
      <c r="K5" s="31"/>
    </row>
    <row r="6" spans="2:15" x14ac:dyDescent="0.4">
      <c r="B6" s="33"/>
      <c r="C6" s="65" t="s">
        <v>0</v>
      </c>
      <c r="D6" s="65"/>
      <c r="E6" s="65"/>
      <c r="F6" s="66" t="s">
        <v>16</v>
      </c>
      <c r="G6" s="66"/>
      <c r="H6" s="66"/>
      <c r="I6" s="67" t="s">
        <v>24</v>
      </c>
      <c r="J6" s="67"/>
      <c r="K6" s="68"/>
    </row>
    <row r="7" spans="2:15" s="11" customFormat="1" ht="24.6" x14ac:dyDescent="0.55000000000000004">
      <c r="B7" s="34" t="s">
        <v>2</v>
      </c>
      <c r="C7" s="9" t="s">
        <v>3</v>
      </c>
      <c r="D7" s="10" t="s">
        <v>4</v>
      </c>
      <c r="E7" s="10" t="s">
        <v>5</v>
      </c>
      <c r="F7" s="9" t="s">
        <v>3</v>
      </c>
      <c r="G7" s="10" t="s">
        <v>4</v>
      </c>
      <c r="H7" s="10" t="s">
        <v>5</v>
      </c>
      <c r="I7" s="9" t="s">
        <v>3</v>
      </c>
      <c r="J7" s="10" t="s">
        <v>4</v>
      </c>
      <c r="K7" s="35" t="s">
        <v>5</v>
      </c>
    </row>
    <row r="8" spans="2:15" x14ac:dyDescent="0.4">
      <c r="B8" s="36" t="s">
        <v>1</v>
      </c>
      <c r="C8" s="12">
        <v>1665</v>
      </c>
      <c r="D8" s="13">
        <v>17533.419999999998</v>
      </c>
      <c r="E8" s="13">
        <f>D8/C8</f>
        <v>10.530582582582582</v>
      </c>
      <c r="F8" s="12">
        <v>1665</v>
      </c>
      <c r="G8" s="13">
        <v>15031.63</v>
      </c>
      <c r="H8" s="13">
        <f>G8/F8</f>
        <v>9.0280060060060059</v>
      </c>
      <c r="I8" s="12">
        <v>1665</v>
      </c>
      <c r="J8" s="13">
        <v>21929.02</v>
      </c>
      <c r="K8" s="37">
        <f>J8/I8</f>
        <v>13.170582582582583</v>
      </c>
    </row>
    <row r="9" spans="2:15" x14ac:dyDescent="0.4">
      <c r="B9" s="36" t="s">
        <v>6</v>
      </c>
      <c r="C9" s="12">
        <v>1665</v>
      </c>
      <c r="D9" s="13">
        <f>D8*1.005</f>
        <v>17621.087099999997</v>
      </c>
      <c r="E9" s="13">
        <f>D9/C9</f>
        <v>10.583235495495494</v>
      </c>
      <c r="F9" s="12">
        <v>1665</v>
      </c>
      <c r="G9" s="13">
        <f>G8*1.005</f>
        <v>15106.788149999998</v>
      </c>
      <c r="H9" s="13">
        <f>G9/F9</f>
        <v>9.0731460360360359</v>
      </c>
      <c r="I9" s="12">
        <v>1665</v>
      </c>
      <c r="J9" s="13">
        <f>J8*1.005</f>
        <v>22038.665099999998</v>
      </c>
      <c r="K9" s="37">
        <f>J9/I9</f>
        <v>13.236435495495494</v>
      </c>
    </row>
    <row r="10" spans="2:15" x14ac:dyDescent="0.4">
      <c r="B10" s="36" t="s">
        <v>7</v>
      </c>
      <c r="C10" s="12">
        <v>1665</v>
      </c>
      <c r="D10" s="13">
        <f>D9*1.005</f>
        <v>17709.192535499995</v>
      </c>
      <c r="E10" s="13">
        <f>D10/C10</f>
        <v>10.63615167297297</v>
      </c>
      <c r="F10" s="12">
        <v>1665</v>
      </c>
      <c r="G10" s="13">
        <f>G9*1.005</f>
        <v>15182.322090749996</v>
      </c>
      <c r="H10" s="13">
        <f>G10/F10</f>
        <v>9.1185117662162138</v>
      </c>
      <c r="I10" s="12">
        <v>1665</v>
      </c>
      <c r="J10" s="13">
        <f>J9*1.005</f>
        <v>22148.858425499995</v>
      </c>
      <c r="K10" s="37">
        <f>J10/I10</f>
        <v>13.302617672972969</v>
      </c>
    </row>
    <row r="11" spans="2:15" ht="24.6" x14ac:dyDescent="0.4">
      <c r="B11" s="33" t="s">
        <v>32</v>
      </c>
      <c r="C11" s="22">
        <v>8.1000000000000003E-2</v>
      </c>
      <c r="D11" s="19">
        <f>D10*C11+D10</f>
        <v>19143.637130875493</v>
      </c>
      <c r="E11" s="19">
        <f>D11/C8</f>
        <v>11.497679958483779</v>
      </c>
      <c r="F11" s="20">
        <f>C11</f>
        <v>8.1000000000000003E-2</v>
      </c>
      <c r="G11" s="19">
        <f>G10*F11+G10</f>
        <v>16412.090180100746</v>
      </c>
      <c r="H11" s="19">
        <f>G11/F8</f>
        <v>9.8571112192797266</v>
      </c>
      <c r="I11" s="20">
        <f>F11</f>
        <v>8.1000000000000003E-2</v>
      </c>
      <c r="J11" s="19">
        <f>J10*I11+J10</f>
        <v>23942.915957965495</v>
      </c>
      <c r="K11" s="38">
        <f>J11/I8</f>
        <v>14.380129704483782</v>
      </c>
      <c r="O11" s="17"/>
    </row>
    <row r="12" spans="2:15" ht="61.5" x14ac:dyDescent="0.4">
      <c r="B12" s="39" t="s">
        <v>47</v>
      </c>
      <c r="C12" s="23">
        <v>0.34</v>
      </c>
      <c r="D12" s="13">
        <f>D11*C12</f>
        <v>6508.8366244976678</v>
      </c>
      <c r="E12" s="13">
        <f>D12/C8</f>
        <v>3.9092111858844851</v>
      </c>
      <c r="F12" s="21">
        <f>C12</f>
        <v>0.34</v>
      </c>
      <c r="G12" s="13">
        <f>G11*F12</f>
        <v>5580.1106612342537</v>
      </c>
      <c r="H12" s="13">
        <f>G12/F8</f>
        <v>3.3514178145551075</v>
      </c>
      <c r="I12" s="21">
        <f>C12</f>
        <v>0.34</v>
      </c>
      <c r="J12" s="13">
        <f>J11*I12</f>
        <v>8140.5914257082686</v>
      </c>
      <c r="K12" s="37">
        <f>J12/I8</f>
        <v>4.8892440995244852</v>
      </c>
    </row>
    <row r="13" spans="2:15" x14ac:dyDescent="0.4">
      <c r="B13" s="36" t="s">
        <v>33</v>
      </c>
      <c r="C13" s="12">
        <v>30</v>
      </c>
      <c r="D13" s="13">
        <f>C13*(E11+E12)</f>
        <v>462.20673433104793</v>
      </c>
      <c r="E13" s="13">
        <f>D13/C8</f>
        <v>0.27760164224086964</v>
      </c>
      <c r="F13" s="12">
        <v>30</v>
      </c>
      <c r="G13" s="13">
        <f>F13*(H11+H12)</f>
        <v>396.25587101504505</v>
      </c>
      <c r="H13" s="13">
        <f>G13/F8</f>
        <v>0.23799151412315017</v>
      </c>
      <c r="I13" s="12">
        <v>30</v>
      </c>
      <c r="J13" s="13">
        <f>I13*(K11+K12)</f>
        <v>578.08121412024798</v>
      </c>
      <c r="K13" s="37">
        <f>J13/I8</f>
        <v>0.34719592439654534</v>
      </c>
    </row>
    <row r="14" spans="2:15" x14ac:dyDescent="0.4">
      <c r="B14" s="36" t="s">
        <v>36</v>
      </c>
      <c r="C14" s="12">
        <v>20</v>
      </c>
      <c r="D14" s="13">
        <f>C14*(E11+E12)</f>
        <v>308.1378228873653</v>
      </c>
      <c r="E14" s="13">
        <f>D14/C8</f>
        <v>0.1850677614939131</v>
      </c>
      <c r="F14" s="12">
        <v>20</v>
      </c>
      <c r="G14" s="13">
        <f>F14*(H11+H12)</f>
        <v>264.17058067669666</v>
      </c>
      <c r="H14" s="13">
        <f>G14/F8</f>
        <v>0.15866100941543343</v>
      </c>
      <c r="I14" s="12">
        <v>20</v>
      </c>
      <c r="J14" s="13">
        <f>I14*(K11+K12)</f>
        <v>385.38747608016536</v>
      </c>
      <c r="K14" s="37">
        <f>J14/I8</f>
        <v>0.23146394959769692</v>
      </c>
    </row>
    <row r="15" spans="2:15" x14ac:dyDescent="0.4">
      <c r="B15" s="36" t="s">
        <v>11</v>
      </c>
      <c r="C15" s="12">
        <v>11</v>
      </c>
      <c r="D15" s="13">
        <f>C15*(E11+E12)</f>
        <v>169.47580258805093</v>
      </c>
      <c r="E15" s="13">
        <f>D15/C8</f>
        <v>0.1017872688216522</v>
      </c>
      <c r="F15" s="12">
        <v>11</v>
      </c>
      <c r="G15" s="13">
        <f>F15*(H11+H12)</f>
        <v>145.29381937218318</v>
      </c>
      <c r="H15" s="13">
        <f>G15/F8</f>
        <v>8.7263555178488397E-2</v>
      </c>
      <c r="I15" s="12">
        <v>11</v>
      </c>
      <c r="J15" s="13">
        <f>I15*(K11+K12)</f>
        <v>211.96311184409095</v>
      </c>
      <c r="K15" s="37">
        <f>J15/I8</f>
        <v>0.12730517227873331</v>
      </c>
    </row>
    <row r="16" spans="2:15" x14ac:dyDescent="0.4">
      <c r="B16" s="36" t="s">
        <v>48</v>
      </c>
      <c r="C16" s="23">
        <v>0.223</v>
      </c>
      <c r="D16" s="13">
        <f>(D11+D12)*C16</f>
        <v>5720.5016474482154</v>
      </c>
      <c r="E16" s="13">
        <f>D16/C8</f>
        <v>3.4357367251941233</v>
      </c>
      <c r="F16" s="23">
        <v>0.223</v>
      </c>
      <c r="G16" s="13">
        <f>(G11+G12)*F16</f>
        <v>4904.2607876177044</v>
      </c>
      <c r="H16" s="13">
        <f>G16/F8</f>
        <v>2.9455019745451678</v>
      </c>
      <c r="I16" s="23">
        <v>0.223</v>
      </c>
      <c r="J16" s="13">
        <f>(J11+J12)*I16</f>
        <v>7154.6221465592498</v>
      </c>
      <c r="K16" s="37">
        <f>J16/I8</f>
        <v>4.2970703582938441</v>
      </c>
    </row>
    <row r="17" spans="2:11" ht="14.4" customHeight="1" x14ac:dyDescent="0.4">
      <c r="B17" s="36" t="s">
        <v>8</v>
      </c>
      <c r="C17" s="12">
        <v>14</v>
      </c>
      <c r="D17" s="13">
        <f>C17*(E11+E12)</f>
        <v>215.69647602115572</v>
      </c>
      <c r="E17" s="13">
        <f>D17/C8</f>
        <v>0.12954743304573918</v>
      </c>
      <c r="F17" s="12">
        <v>14</v>
      </c>
      <c r="G17" s="13">
        <f>F17*(H11+H12)</f>
        <v>184.91940647368767</v>
      </c>
      <c r="H17" s="13">
        <f>G17/F8</f>
        <v>0.1110627065908034</v>
      </c>
      <c r="I17" s="12">
        <v>14</v>
      </c>
      <c r="J17" s="13">
        <f>I17*(K11+K12)</f>
        <v>269.77123325611575</v>
      </c>
      <c r="K17" s="37">
        <f>J17/I8</f>
        <v>0.16202476471838784</v>
      </c>
    </row>
    <row r="18" spans="2:11" ht="14.4" customHeight="1" x14ac:dyDescent="0.4">
      <c r="B18" s="40" t="s">
        <v>26</v>
      </c>
      <c r="C18" s="18"/>
      <c r="D18" s="24">
        <v>1971.69</v>
      </c>
      <c r="E18" s="15">
        <f>D18/C8</f>
        <v>1.1841981981981982</v>
      </c>
      <c r="F18" s="14"/>
      <c r="G18" s="24">
        <v>1971.69</v>
      </c>
      <c r="H18" s="15">
        <f>G18/F8</f>
        <v>1.1841981981981982</v>
      </c>
      <c r="I18" s="14"/>
      <c r="J18" s="24">
        <v>1971.69</v>
      </c>
      <c r="K18" s="41">
        <f>J18/I8</f>
        <v>1.1841981981981982</v>
      </c>
    </row>
    <row r="19" spans="2:11" ht="14.4" customHeight="1" x14ac:dyDescent="0.4">
      <c r="B19" s="36" t="s">
        <v>27</v>
      </c>
      <c r="C19" s="12"/>
      <c r="D19" s="13"/>
      <c r="E19" s="13"/>
      <c r="F19" s="12"/>
      <c r="G19" s="13"/>
      <c r="H19" s="13"/>
      <c r="I19" s="12"/>
      <c r="J19" s="13"/>
      <c r="K19" s="37"/>
    </row>
    <row r="20" spans="2:11" ht="14.4" customHeight="1" x14ac:dyDescent="0.4">
      <c r="B20" s="36" t="s">
        <v>28</v>
      </c>
      <c r="C20" s="12"/>
      <c r="D20" s="13"/>
      <c r="E20" s="13"/>
      <c r="F20" s="12"/>
      <c r="G20" s="13"/>
      <c r="H20" s="13"/>
      <c r="I20" s="12"/>
      <c r="J20" s="13"/>
      <c r="K20" s="37"/>
    </row>
    <row r="21" spans="2:11" ht="14.4" customHeight="1" x14ac:dyDescent="0.4">
      <c r="B21" s="40" t="s">
        <v>29</v>
      </c>
      <c r="C21" s="14"/>
      <c r="D21" s="24">
        <v>1314.45</v>
      </c>
      <c r="E21" s="15">
        <f>D21/C8</f>
        <v>0.7894594594594595</v>
      </c>
      <c r="F21" s="14"/>
      <c r="G21" s="24">
        <v>1314.45</v>
      </c>
      <c r="H21" s="15">
        <f>G21/F8</f>
        <v>0.7894594594594595</v>
      </c>
      <c r="I21" s="14"/>
      <c r="J21" s="24">
        <v>1314.45</v>
      </c>
      <c r="K21" s="42">
        <f>J21/I8</f>
        <v>0.7894594594594595</v>
      </c>
    </row>
    <row r="22" spans="2:11" ht="14.4" customHeight="1" x14ac:dyDescent="0.4">
      <c r="B22" s="36" t="s">
        <v>30</v>
      </c>
      <c r="C22" s="12"/>
      <c r="D22" s="13"/>
      <c r="E22" s="13"/>
      <c r="F22" s="12"/>
      <c r="G22" s="13"/>
      <c r="H22" s="13"/>
      <c r="I22" s="12"/>
      <c r="J22" s="13"/>
      <c r="K22" s="43"/>
    </row>
    <row r="23" spans="2:11" ht="14.4" customHeight="1" x14ac:dyDescent="0.4">
      <c r="B23" s="36" t="s">
        <v>31</v>
      </c>
      <c r="C23" s="12"/>
      <c r="D23" s="13"/>
      <c r="E23" s="13"/>
      <c r="F23" s="12"/>
      <c r="G23" s="13"/>
      <c r="H23" s="13"/>
      <c r="I23" s="12"/>
      <c r="J23" s="13"/>
      <c r="K23" s="43"/>
    </row>
    <row r="24" spans="2:11" ht="14.4" customHeight="1" x14ac:dyDescent="0.4">
      <c r="B24" s="36" t="s">
        <v>12</v>
      </c>
      <c r="C24" s="12"/>
      <c r="D24" s="24">
        <v>1092</v>
      </c>
      <c r="E24" s="13">
        <f>D24/C8</f>
        <v>0.65585585585585582</v>
      </c>
      <c r="F24" s="12"/>
      <c r="G24" s="24">
        <v>1092</v>
      </c>
      <c r="H24" s="13">
        <f>G24/F8</f>
        <v>0.65585585585585582</v>
      </c>
      <c r="I24" s="12"/>
      <c r="J24" s="24">
        <v>1092</v>
      </c>
      <c r="K24" s="37">
        <f>J24/I8</f>
        <v>0.65585585585585582</v>
      </c>
    </row>
    <row r="25" spans="2:11" ht="14.4" customHeight="1" x14ac:dyDescent="0.4">
      <c r="B25" s="36" t="s">
        <v>9</v>
      </c>
      <c r="C25" s="12"/>
      <c r="D25" s="24">
        <v>381</v>
      </c>
      <c r="E25" s="13">
        <f>D25/C8</f>
        <v>0.22882882882882882</v>
      </c>
      <c r="F25" s="12"/>
      <c r="G25" s="24">
        <v>381</v>
      </c>
      <c r="H25" s="13">
        <f>G25/F8</f>
        <v>0.22882882882882882</v>
      </c>
      <c r="I25" s="12"/>
      <c r="J25" s="24">
        <v>381</v>
      </c>
      <c r="K25" s="37">
        <f>J25/I8</f>
        <v>0.22882882882882882</v>
      </c>
    </row>
    <row r="26" spans="2:11" x14ac:dyDescent="0.4">
      <c r="B26" s="36" t="s">
        <v>10</v>
      </c>
      <c r="C26" s="12"/>
      <c r="D26" s="24">
        <v>250</v>
      </c>
      <c r="E26" s="13">
        <f>D26/C8</f>
        <v>0.15015015015015015</v>
      </c>
      <c r="F26" s="12"/>
      <c r="G26" s="24">
        <v>250</v>
      </c>
      <c r="H26" s="13">
        <f>G26/F8</f>
        <v>0.15015015015015015</v>
      </c>
      <c r="I26" s="12"/>
      <c r="J26" s="24">
        <v>250</v>
      </c>
      <c r="K26" s="37">
        <f>J26/I8</f>
        <v>0.15015015015015015</v>
      </c>
    </row>
    <row r="27" spans="2:11" x14ac:dyDescent="0.4">
      <c r="B27" s="44" t="s">
        <v>13</v>
      </c>
      <c r="C27" s="12"/>
      <c r="D27" s="13">
        <f>SUM(D11:D26)</f>
        <v>37537.632238648992</v>
      </c>
      <c r="E27" s="13">
        <f>D27/C8</f>
        <v>22.545124467657054</v>
      </c>
      <c r="F27" s="12"/>
      <c r="G27" s="13">
        <f>SUM(G11:G26)</f>
        <v>32896.241306490308</v>
      </c>
      <c r="H27" s="13">
        <f>G27/F8</f>
        <v>19.757502286180365</v>
      </c>
      <c r="I27" s="12"/>
      <c r="J27" s="13">
        <f>SUM(J11:J26)</f>
        <v>45692.47256553363</v>
      </c>
      <c r="K27" s="37">
        <f>J27/I8</f>
        <v>27.442926465785963</v>
      </c>
    </row>
    <row r="28" spans="2:11" x14ac:dyDescent="0.4">
      <c r="B28" s="44" t="s">
        <v>37</v>
      </c>
      <c r="C28" s="23">
        <v>0.04</v>
      </c>
      <c r="D28" s="13">
        <f>D27*C28+D27</f>
        <v>39039.137528194951</v>
      </c>
      <c r="E28" s="13">
        <f>D28/C8</f>
        <v>23.446929446363335</v>
      </c>
      <c r="F28" s="21">
        <f>C28</f>
        <v>0.04</v>
      </c>
      <c r="G28" s="13">
        <f>G27*F28+G27</f>
        <v>34212.090958749919</v>
      </c>
      <c r="H28" s="13">
        <f>G28/F8</f>
        <v>20.54780237762758</v>
      </c>
      <c r="I28" s="21">
        <f>F28</f>
        <v>0.04</v>
      </c>
      <c r="J28" s="13">
        <f>J27*I28+J27</f>
        <v>47520.171468154978</v>
      </c>
      <c r="K28" s="37">
        <f>J28/I8</f>
        <v>28.540643524417405</v>
      </c>
    </row>
    <row r="29" spans="2:11" x14ac:dyDescent="0.4">
      <c r="B29" s="44" t="s">
        <v>38</v>
      </c>
      <c r="C29" s="23">
        <v>0.03</v>
      </c>
      <c r="D29" s="13">
        <f>D28*C29+D28</f>
        <v>40210.311654040801</v>
      </c>
      <c r="E29" s="13">
        <f>D29/C8</f>
        <v>24.150337329754233</v>
      </c>
      <c r="F29" s="21">
        <f t="shared" ref="F29:F30" si="0">C29</f>
        <v>0.03</v>
      </c>
      <c r="G29" s="13">
        <f>G28*F29+G28</f>
        <v>35238.453687512418</v>
      </c>
      <c r="H29" s="13">
        <f>G29/F8</f>
        <v>21.164236448956409</v>
      </c>
      <c r="I29" s="21">
        <f t="shared" ref="I29:I30" si="1">F29</f>
        <v>0.03</v>
      </c>
      <c r="J29" s="13">
        <f>J28*I29+J28</f>
        <v>48945.776612199625</v>
      </c>
      <c r="K29" s="37">
        <f>J29/I8</f>
        <v>29.396862830149924</v>
      </c>
    </row>
    <row r="30" spans="2:11" x14ac:dyDescent="0.4">
      <c r="B30" s="44" t="s">
        <v>39</v>
      </c>
      <c r="C30" s="23">
        <v>0.03</v>
      </c>
      <c r="D30" s="13">
        <f>D29*C30+D29</f>
        <v>41416.621003662025</v>
      </c>
      <c r="E30" s="13">
        <f>D30/C8</f>
        <v>24.874847449646861</v>
      </c>
      <c r="F30" s="21">
        <f t="shared" si="0"/>
        <v>0.03</v>
      </c>
      <c r="G30" s="13">
        <f>G29*F30+G29</f>
        <v>36295.607298137787</v>
      </c>
      <c r="H30" s="13">
        <f>G30/F8</f>
        <v>21.799163542425099</v>
      </c>
      <c r="I30" s="21">
        <f t="shared" si="1"/>
        <v>0.03</v>
      </c>
      <c r="J30" s="13">
        <f>J29*I30+J29</f>
        <v>50414.149910565611</v>
      </c>
      <c r="K30" s="37">
        <f>J30/I8</f>
        <v>30.278768715054422</v>
      </c>
    </row>
    <row r="31" spans="2:11" x14ac:dyDescent="0.4">
      <c r="B31" s="45" t="s">
        <v>14</v>
      </c>
      <c r="C31" s="25"/>
      <c r="D31" s="26"/>
      <c r="E31" s="26">
        <f>(E27+E28+E29+E30)/4</f>
        <v>23.754309673355372</v>
      </c>
      <c r="F31" s="25"/>
      <c r="G31" s="26"/>
      <c r="H31" s="26">
        <f>(H27+H28+H29+H30)/4</f>
        <v>20.817176163797363</v>
      </c>
      <c r="I31" s="25"/>
      <c r="J31" s="26"/>
      <c r="K31" s="46">
        <f>(K27+K28+K29+K30)/4</f>
        <v>28.914800383851929</v>
      </c>
    </row>
    <row r="32" spans="2:11" x14ac:dyDescent="0.4">
      <c r="B32" s="36" t="s">
        <v>40</v>
      </c>
      <c r="C32" s="27">
        <v>7000</v>
      </c>
      <c r="D32" s="13">
        <f>C32*E31</f>
        <v>166280.16771348761</v>
      </c>
      <c r="E32" s="13"/>
      <c r="F32" s="27">
        <v>4000</v>
      </c>
      <c r="G32" s="13">
        <f>F32*H31</f>
        <v>83268.704655189445</v>
      </c>
      <c r="H32" s="13"/>
      <c r="I32" s="27">
        <v>100</v>
      </c>
      <c r="J32" s="13">
        <f>I32*K31</f>
        <v>2891.480038385193</v>
      </c>
      <c r="K32" s="31"/>
    </row>
    <row r="33" spans="2:11" x14ac:dyDescent="0.4">
      <c r="B33" s="36" t="s">
        <v>34</v>
      </c>
      <c r="C33" s="23">
        <v>0.13</v>
      </c>
      <c r="D33" s="13">
        <f>D32*C33</f>
        <v>21616.42180275339</v>
      </c>
      <c r="E33" s="13"/>
      <c r="F33" s="21">
        <f>C33</f>
        <v>0.13</v>
      </c>
      <c r="G33" s="13">
        <f>G32*F33</f>
        <v>10824.931605174628</v>
      </c>
      <c r="H33" s="13"/>
      <c r="I33" s="21">
        <f>F33</f>
        <v>0.13</v>
      </c>
      <c r="J33" s="13">
        <f>J32*I33</f>
        <v>375.89240499007508</v>
      </c>
      <c r="K33" s="31"/>
    </row>
    <row r="34" spans="2:11" x14ac:dyDescent="0.4">
      <c r="B34" s="36" t="s">
        <v>35</v>
      </c>
      <c r="C34" s="23">
        <v>0.06</v>
      </c>
      <c r="D34" s="13">
        <f>D32*C34</f>
        <v>9976.8100628092561</v>
      </c>
      <c r="E34" s="13"/>
      <c r="F34" s="21">
        <f>C34</f>
        <v>0.06</v>
      </c>
      <c r="G34" s="13">
        <f>G32*F34</f>
        <v>4996.1222793113666</v>
      </c>
      <c r="H34" s="13"/>
      <c r="I34" s="21">
        <f>F34</f>
        <v>0.06</v>
      </c>
      <c r="J34" s="13">
        <f>J32*I34</f>
        <v>173.48880230311158</v>
      </c>
      <c r="K34" s="31"/>
    </row>
    <row r="35" spans="2:11" x14ac:dyDescent="0.4">
      <c r="B35" s="40" t="s">
        <v>15</v>
      </c>
      <c r="C35" s="12"/>
      <c r="D35" s="13">
        <f>SUM(D32:D34)</f>
        <v>197873.39957905025</v>
      </c>
      <c r="E35" s="13"/>
      <c r="F35" s="12"/>
      <c r="G35" s="13">
        <f>SUM(G32:G34)</f>
        <v>99089.758539675444</v>
      </c>
      <c r="H35" s="13"/>
      <c r="I35" s="12"/>
      <c r="J35" s="13">
        <f>SUM(J32:J34)</f>
        <v>3440.8612456783799</v>
      </c>
      <c r="K35" s="31"/>
    </row>
    <row r="36" spans="2:11" x14ac:dyDescent="0.4">
      <c r="B36" s="36"/>
      <c r="C36" s="12"/>
      <c r="D36" s="13"/>
      <c r="E36" s="13"/>
      <c r="F36" s="12"/>
      <c r="G36" s="13"/>
      <c r="H36" s="13"/>
      <c r="I36" s="12"/>
      <c r="J36" s="13"/>
      <c r="K36" s="31"/>
    </row>
    <row r="37" spans="2:11" ht="14.4" x14ac:dyDescent="0.55000000000000004">
      <c r="B37" s="58" t="s">
        <v>41</v>
      </c>
      <c r="C37" s="59"/>
      <c r="D37" s="59"/>
      <c r="E37" s="59"/>
      <c r="F37" s="59"/>
      <c r="G37" s="59"/>
      <c r="H37" s="59"/>
      <c r="I37" s="59"/>
      <c r="J37" s="28">
        <f>(D35+G35+J35)*2</f>
        <v>600808.03872880817</v>
      </c>
      <c r="K37" s="31"/>
    </row>
    <row r="38" spans="2:11" ht="14.4" x14ac:dyDescent="0.55000000000000004">
      <c r="B38" s="60" t="s">
        <v>42</v>
      </c>
      <c r="C38" s="61"/>
      <c r="D38" s="62"/>
      <c r="E38" s="62"/>
      <c r="F38" s="62"/>
      <c r="G38" s="62"/>
      <c r="H38" s="62"/>
      <c r="I38" s="62"/>
      <c r="J38" s="6">
        <f>J37*4/100</f>
        <v>24032.321549152326</v>
      </c>
      <c r="K38" s="31"/>
    </row>
    <row r="39" spans="2:11" ht="14.4" x14ac:dyDescent="0.55000000000000004">
      <c r="B39" s="63" t="s">
        <v>43</v>
      </c>
      <c r="C39" s="64"/>
      <c r="D39" s="64"/>
      <c r="E39" s="64"/>
      <c r="F39" s="64"/>
      <c r="G39" s="64"/>
      <c r="H39" s="64"/>
      <c r="I39" s="64"/>
      <c r="J39" s="29">
        <f>SUM(J37:J38)</f>
        <v>624840.36027796054</v>
      </c>
      <c r="K39" s="31"/>
    </row>
    <row r="40" spans="2:11" x14ac:dyDescent="0.4">
      <c r="B40" s="30"/>
      <c r="K40" s="31"/>
    </row>
    <row r="41" spans="2:11" ht="14.7" thickBot="1" x14ac:dyDescent="0.6">
      <c r="B41" s="53" t="s">
        <v>45</v>
      </c>
      <c r="C41" s="54"/>
      <c r="D41" s="54"/>
      <c r="E41" s="54"/>
      <c r="F41" s="54"/>
      <c r="G41" s="54"/>
      <c r="H41" s="54"/>
      <c r="I41" s="47"/>
      <c r="J41" s="48"/>
      <c r="K41" s="49"/>
    </row>
  </sheetData>
  <sheetProtection algorithmName="SHA-512" hashValue="bSyXREX7PuTLnItlkSIlOM4JKCdo7fPFMSUNsvWwZBwexq7P/FX2MsaeCFbvBKgcueBhjBsncCHxBLrzFE8KUw==" saltValue="4fNieGgVhYK7qqnO6CSjig==" spinCount="100000" sheet="1" objects="1" scenarios="1"/>
  <mergeCells count="9">
    <mergeCell ref="C4:K4"/>
    <mergeCell ref="B41:H41"/>
    <mergeCell ref="B2:K2"/>
    <mergeCell ref="B37:I37"/>
    <mergeCell ref="B38:I38"/>
    <mergeCell ref="B39:I39"/>
    <mergeCell ref="C6:E6"/>
    <mergeCell ref="F6:H6"/>
    <mergeCell ref="I6:K6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4C329B-D950-4450-898C-962F9C5661F1}">
  <dimension ref="B4:C11"/>
  <sheetViews>
    <sheetView workbookViewId="0">
      <selection activeCell="F4" sqref="F4:L7"/>
    </sheetView>
  </sheetViews>
  <sheetFormatPr defaultRowHeight="14.4" x14ac:dyDescent="0.55000000000000004"/>
  <cols>
    <col min="2" max="2" width="39" style="5" customWidth="1"/>
    <col min="3" max="3" width="16.3125" style="3" customWidth="1"/>
    <col min="9" max="9" width="24.47265625" customWidth="1"/>
    <col min="10" max="10" width="15.26171875" customWidth="1"/>
    <col min="12" max="12" width="24.9453125" customWidth="1"/>
  </cols>
  <sheetData>
    <row r="4" spans="2:3" ht="28.2" x14ac:dyDescent="0.55000000000000004">
      <c r="B4" s="1" t="s">
        <v>18</v>
      </c>
      <c r="C4" s="2" t="s">
        <v>20</v>
      </c>
    </row>
    <row r="5" spans="2:3" ht="27.6" x14ac:dyDescent="0.55000000000000004">
      <c r="B5" s="4" t="s">
        <v>17</v>
      </c>
      <c r="C5" s="7">
        <v>0</v>
      </c>
    </row>
    <row r="6" spans="2:3" ht="27.6" x14ac:dyDescent="0.55000000000000004">
      <c r="B6" s="4" t="s">
        <v>19</v>
      </c>
      <c r="C6" s="7">
        <v>0</v>
      </c>
    </row>
    <row r="7" spans="2:3" ht="27.6" x14ac:dyDescent="0.55000000000000004">
      <c r="B7" s="4" t="s">
        <v>25</v>
      </c>
      <c r="C7" s="7">
        <v>0</v>
      </c>
    </row>
    <row r="9" spans="2:3" ht="27.6" x14ac:dyDescent="0.55000000000000004">
      <c r="B9" s="4" t="s">
        <v>21</v>
      </c>
      <c r="C9" s="6">
        <v>0</v>
      </c>
    </row>
    <row r="10" spans="2:3" x14ac:dyDescent="0.55000000000000004">
      <c r="B10" s="4" t="s">
        <v>22</v>
      </c>
      <c r="C10" s="6">
        <v>0</v>
      </c>
    </row>
    <row r="11" spans="2:3" ht="27.6" x14ac:dyDescent="0.55000000000000004">
      <c r="B11" s="4" t="s">
        <v>23</v>
      </c>
      <c r="C11" s="6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2</vt:i4>
      </vt:variant>
    </vt:vector>
  </HeadingPairs>
  <TitlesOfParts>
    <vt:vector size="2" baseType="lpstr">
      <vt:lpstr>Full1</vt:lpstr>
      <vt:lpstr>Full3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Isidre Puignero</dc:creator>
  <cp:lastModifiedBy>Isidre Puignero</cp:lastModifiedBy>
  <cp:lastPrinted>2024-08-12T08:28:28Z</cp:lastPrinted>
  <dcterms:created xsi:type="dcterms:W3CDTF">2022-02-11T09:34:04Z</dcterms:created>
  <dcterms:modified xsi:type="dcterms:W3CDTF">2024-08-16T10:44:26Z</dcterms:modified>
</cp:coreProperties>
</file>