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customProperty2.bin" ContentType="application/vnd.openxmlformats-officedocument.spreadsheetml.customProperty"/>
  <Override PartName="/xl/drawings/drawing2.xml" ContentType="application/vnd.openxmlformats-officedocument.drawing+xml"/>
  <Override PartName="/xl/customProperty3.bin" ContentType="application/vnd.openxmlformats-officedocument.spreadsheetml.customProperty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468" windowWidth="16488" windowHeight="9324"/>
  </bookViews>
  <sheets>
    <sheet name=" Puntuacio total" sheetId="3" r:id="rId1"/>
    <sheet name=" 2 puntuació economica" sheetId="2" r:id="rId2"/>
    <sheet name="1 calcul temeraria" sheetId="1" r:id="rId3"/>
  </sheets>
  <externalReferences>
    <externalReference r:id="rId4"/>
  </externalReferences>
  <definedNames>
    <definedName name="__FPMExcelClient_CellBasedFunctionStatus" localSheetId="1" hidden="1">"2_2_2_2_2"</definedName>
    <definedName name="__FPMExcelClient_CellBasedFunctionStatus" localSheetId="0" hidden="1">"2_2_2_2_2"</definedName>
    <definedName name="__FPMExcelClient_CellBasedFunctionStatus" localSheetId="2" hidden="1">"2_2_2_2_2"</definedName>
    <definedName name="_xlnm.Print_Area" localSheetId="1">' 2 puntuació economica'!$B$2:$K$107</definedName>
    <definedName name="_xlnm.Print_Area" localSheetId="0">' Puntuacio total'!$B$2:$Q$25</definedName>
    <definedName name="_xlnm.Print_Area" localSheetId="2">'1 calcul temeraria'!$B$2:$K$26</definedName>
    <definedName name="OLE_LINK3" localSheetId="1">' 2 puntuació economica'!#REF!</definedName>
  </definedNames>
  <calcPr calcId="145621"/>
</workbook>
</file>

<file path=xl/calcChain.xml><?xml version="1.0" encoding="utf-8"?>
<calcChain xmlns="http://schemas.openxmlformats.org/spreadsheetml/2006/main">
  <c r="S22" i="3" l="1"/>
  <c r="B76" i="2" l="1"/>
  <c r="B75" i="2"/>
  <c r="J24" i="1"/>
  <c r="P18" i="3" l="1"/>
  <c r="O18" i="3"/>
  <c r="O23" i="3"/>
  <c r="G92" i="2"/>
  <c r="O22" i="3" s="1"/>
  <c r="B85" i="2"/>
  <c r="B93" i="2" s="1"/>
  <c r="B104" i="2" s="1"/>
  <c r="B84" i="2"/>
  <c r="B92" i="2" s="1"/>
  <c r="B103" i="2" s="1"/>
  <c r="F104" i="2"/>
  <c r="E104" i="2" s="1"/>
  <c r="D104" i="2"/>
  <c r="F103" i="2"/>
  <c r="E103" i="2" s="1"/>
  <c r="D103" i="2"/>
  <c r="H98" i="2"/>
  <c r="C5" i="2"/>
  <c r="C6" i="2"/>
  <c r="C8" i="2"/>
  <c r="P23" i="3" l="1"/>
  <c r="P22" i="3"/>
  <c r="N18" i="3"/>
  <c r="D8" i="1"/>
  <c r="M18" i="3" l="1"/>
  <c r="L18" i="3"/>
  <c r="K18" i="3"/>
  <c r="K23" i="3"/>
  <c r="C29" i="2"/>
  <c r="K22" i="3" s="1"/>
  <c r="M23" i="3"/>
  <c r="G75" i="2"/>
  <c r="M22" i="3" s="1"/>
  <c r="N23" i="3"/>
  <c r="G84" i="2"/>
  <c r="N22" i="3" s="1"/>
  <c r="F67" i="2"/>
  <c r="E67" i="2" s="1"/>
  <c r="D67" i="2"/>
  <c r="F64" i="2"/>
  <c r="E64" i="2" s="1"/>
  <c r="D64" i="2"/>
  <c r="F63" i="2"/>
  <c r="E63" i="2" s="1"/>
  <c r="D63" i="2"/>
  <c r="H58" i="2"/>
  <c r="L23" i="3"/>
  <c r="G51" i="2"/>
  <c r="L22" i="3" s="1"/>
  <c r="F42" i="2"/>
  <c r="E42" i="2" s="1"/>
  <c r="D42" i="2"/>
  <c r="B42" i="2"/>
  <c r="B41" i="2"/>
  <c r="B40" i="2"/>
  <c r="B39" i="2"/>
  <c r="B38" i="2"/>
  <c r="J12" i="3" l="1"/>
  <c r="I12" i="3"/>
  <c r="J25" i="1"/>
  <c r="J11" i="3" l="1"/>
  <c r="I10" i="3"/>
  <c r="H8" i="1"/>
  <c r="D9" i="1" s="1"/>
  <c r="C12" i="3" l="1"/>
  <c r="I23" i="3" l="1"/>
  <c r="I22" i="3"/>
  <c r="D24" i="1" l="1"/>
  <c r="G24" i="1" s="1"/>
  <c r="K24" i="1" s="1"/>
  <c r="J9" i="3" l="1"/>
  <c r="J6" i="3"/>
  <c r="J10" i="3"/>
  <c r="B5" i="2"/>
  <c r="B6" i="2"/>
  <c r="B7" i="2"/>
  <c r="E7" i="2"/>
  <c r="F7" i="2"/>
  <c r="B8" i="2"/>
  <c r="C17" i="2"/>
  <c r="C18" i="3" s="1"/>
  <c r="B10" i="2"/>
  <c r="B10" i="3" s="1"/>
  <c r="D25" i="1"/>
  <c r="D13" i="1" l="1"/>
  <c r="I6" i="3"/>
  <c r="E7" i="3"/>
  <c r="F7" i="3"/>
  <c r="H7" i="3"/>
  <c r="B7" i="3"/>
  <c r="B6" i="3"/>
  <c r="C6" i="3"/>
  <c r="B8" i="3"/>
  <c r="C8" i="3"/>
  <c r="C5" i="3"/>
  <c r="B5" i="3"/>
  <c r="C9" i="3"/>
  <c r="C10" i="2" l="1"/>
  <c r="C3" i="3"/>
  <c r="B23" i="3"/>
  <c r="B22" i="3"/>
  <c r="B22" i="2"/>
  <c r="B30" i="2" s="1"/>
  <c r="B52" i="2" s="1"/>
  <c r="B21" i="2"/>
  <c r="B29" i="2" s="1"/>
  <c r="C3" i="2"/>
  <c r="B51" i="2" l="1"/>
  <c r="J13" i="3"/>
  <c r="J15" i="3"/>
  <c r="D22" i="3"/>
  <c r="F22" i="3"/>
  <c r="E22" i="3" s="1"/>
  <c r="D23" i="3"/>
  <c r="F23" i="3"/>
  <c r="E23" i="3" s="1"/>
  <c r="B64" i="2" l="1"/>
  <c r="B66" i="2"/>
  <c r="B67" i="2"/>
  <c r="B65" i="2"/>
  <c r="B63" i="2"/>
  <c r="S16" i="3"/>
  <c r="J17" i="2"/>
  <c r="D21" i="2"/>
  <c r="F21" i="2"/>
  <c r="E21" i="2" s="1"/>
  <c r="I21" i="2"/>
  <c r="J21" i="2"/>
  <c r="D22" i="2"/>
  <c r="F22" i="2"/>
  <c r="E22" i="2" s="1"/>
  <c r="I22" i="2"/>
  <c r="J22" i="2"/>
  <c r="G25" i="1"/>
  <c r="D24" i="3" l="1"/>
  <c r="K25" i="1" l="1"/>
  <c r="H15" i="1" l="1"/>
  <c r="D15" i="1" l="1"/>
  <c r="H24" i="1" s="1"/>
  <c r="K15" i="2" l="1"/>
  <c r="K13" i="2"/>
  <c r="D23" i="2" l="1"/>
  <c r="G17" i="1"/>
  <c r="G16" i="1"/>
  <c r="C10" i="3" l="1"/>
  <c r="K14" i="2"/>
  <c r="H25" i="1"/>
  <c r="I25" i="1" s="1"/>
  <c r="G7" i="3"/>
  <c r="I24" i="1"/>
  <c r="C21" i="2" s="1"/>
  <c r="J14" i="3" l="1"/>
  <c r="C11" i="3"/>
  <c r="C7" i="3" s="1"/>
  <c r="D7" i="3"/>
  <c r="D7" i="2"/>
  <c r="G22" i="2"/>
  <c r="G22" i="3"/>
  <c r="H22" i="3"/>
  <c r="H21" i="2"/>
  <c r="C22" i="3"/>
  <c r="R22" i="3" s="1"/>
  <c r="C23" i="3"/>
  <c r="R23" i="3" s="1"/>
  <c r="C22" i="2"/>
  <c r="H22" i="2"/>
  <c r="G23" i="3"/>
  <c r="H23" i="3"/>
  <c r="G21" i="2"/>
  <c r="P21" i="2" l="1"/>
  <c r="P22" i="2"/>
  <c r="C12" i="2" l="1"/>
  <c r="K21" i="2" s="1"/>
  <c r="K22" i="2" l="1"/>
  <c r="J23" i="3" l="1"/>
  <c r="Q23" i="3" s="1"/>
  <c r="O22" i="2"/>
  <c r="J22" i="3"/>
  <c r="Q22" i="3" s="1"/>
  <c r="O21" i="2"/>
  <c r="H24" i="2" l="1"/>
  <c r="H25" i="3"/>
  <c r="J25" i="3"/>
</calcChain>
</file>

<file path=xl/sharedStrings.xml><?xml version="1.0" encoding="utf-8"?>
<sst xmlns="http://schemas.openxmlformats.org/spreadsheetml/2006/main" count="141" uniqueCount="79">
  <si>
    <t>QUADRE NÚM. 1</t>
  </si>
  <si>
    <t xml:space="preserve">Exp: </t>
  </si>
  <si>
    <t>Projecte:</t>
  </si>
  <si>
    <t>iva exclòs</t>
  </si>
  <si>
    <t>5 mesos</t>
  </si>
  <si>
    <t>Oferta màxima presentada:</t>
  </si>
  <si>
    <t>Oferta mínima presentada:</t>
  </si>
  <si>
    <t>2º oferta màxima presentada:</t>
  </si>
  <si>
    <t>2a oferta mínima presentada:</t>
  </si>
  <si>
    <t>Total ofertes</t>
  </si>
  <si>
    <t>valor abs     -(d+0,01)</t>
  </si>
  <si>
    <t xml:space="preserve"> -(d+0,01)</t>
  </si>
  <si>
    <t>Licitadors:</t>
  </si>
  <si>
    <t>QUADRE NÚM. 2</t>
  </si>
  <si>
    <t>Puntuació Total</t>
  </si>
  <si>
    <r>
      <t xml:space="preserve">Total ofertes </t>
    </r>
    <r>
      <rPr>
        <b/>
        <sz val="6"/>
        <rFont val="Arial"/>
        <family val="2"/>
      </rPr>
      <t>(càlcul mitjana)</t>
    </r>
  </si>
  <si>
    <t>% càlcul temeritat</t>
  </si>
  <si>
    <t>Puntuació màxima</t>
  </si>
  <si>
    <t>Oferta mínima (€omín):</t>
  </si>
  <si>
    <t>Mitjana ofertes (€Mitj) :</t>
  </si>
  <si>
    <t>d= - (€o-€Mitj)/€lic</t>
  </si>
  <si>
    <t>Iva exclòs</t>
  </si>
  <si>
    <t>ofertes temeràries</t>
  </si>
  <si>
    <t>puntuació tècnica total</t>
  </si>
  <si>
    <t>ofertes no considerades</t>
  </si>
  <si>
    <t>Ofertes no puntuables</t>
  </si>
  <si>
    <t>Puntuació licitador guanyador</t>
  </si>
  <si>
    <t>puntuació tècnica 1.1 + 1.2 (mínim 15 punts)</t>
  </si>
  <si>
    <t>2.2 millora Salarial (10 punts)</t>
  </si>
  <si>
    <t>2.3 personal d'inserció (6 punts)</t>
  </si>
  <si>
    <t>2.4 rebaix preus contradictoris (1 punt)</t>
  </si>
  <si>
    <t>PUNTUACIÓ TOTAL</t>
  </si>
  <si>
    <t>PUNTUACIÓ OFERTA ECONÒMICA</t>
  </si>
  <si>
    <t>CÀLCUL OFERTES TEMERÀRIES I EXCLOSES PER MOTIUS TÈCNICS</t>
  </si>
  <si>
    <t>QUADRE NÚM. 3</t>
  </si>
  <si>
    <t>Mínima Puntuació Tècnica :</t>
  </si>
  <si>
    <t>Puntuació màxima (Pmax)</t>
  </si>
  <si>
    <r>
      <t>Puntuació econòmica ofertant           Po= Pmax</t>
    </r>
    <r>
      <rPr>
        <b/>
        <sz val="8"/>
        <rFont val="Arial"/>
        <family val="2"/>
      </rPr>
      <t xml:space="preserve"> (€lic - €o) / (€lic- €omín)</t>
    </r>
  </si>
  <si>
    <t>Tipus licitació:</t>
  </si>
  <si>
    <t>Termini</t>
  </si>
  <si>
    <t>Pto base licitació</t>
  </si>
  <si>
    <t>VEC</t>
  </si>
  <si>
    <t>Facturació</t>
  </si>
  <si>
    <t xml:space="preserve">Import càlcul econòminca </t>
  </si>
  <si>
    <t xml:space="preserve">Import càlcul puntuació oferta econòmica </t>
  </si>
  <si>
    <t>Pto base de licitació</t>
  </si>
  <si>
    <t>Ofertes base de càlcul licitadors (€o)</t>
  </si>
  <si>
    <t>Mínima p.tècnica</t>
  </si>
  <si>
    <t>Puntuació assignada segons plec</t>
  </si>
  <si>
    <t xml:space="preserve">Garantia def. 5% pto licitació </t>
  </si>
  <si>
    <r>
      <t>Puntuació ofertant           Po= Pmax</t>
    </r>
    <r>
      <rPr>
        <b/>
        <sz val="8"/>
        <rFont val="Arial"/>
        <family val="2"/>
      </rPr>
      <t xml:space="preserve"> (€lic - €o) / (€lic- €omín)                                      </t>
    </r>
  </si>
  <si>
    <t xml:space="preserve">OBERT </t>
  </si>
  <si>
    <t xml:space="preserve">VEC </t>
  </si>
  <si>
    <t>Import base càlcul</t>
  </si>
  <si>
    <t>Increment salarial</t>
  </si>
  <si>
    <t>QUADRE NÚM 2.2</t>
  </si>
  <si>
    <t>MILLORS SALARIALS</t>
  </si>
  <si>
    <t>% Increment</t>
  </si>
  <si>
    <t>puntuacicó</t>
  </si>
  <si>
    <t>QUADRE NÚM. 2.4</t>
  </si>
  <si>
    <t>REBAIXA PREUS CONTRADICTORIS</t>
  </si>
  <si>
    <t>B màx =</t>
  </si>
  <si>
    <t>Baixa sobre possibles modificacions</t>
  </si>
  <si>
    <t>Baixa sobre pressupost de licitació</t>
  </si>
  <si>
    <t>Puntuació Pi= 1-(100*(Bmax- Bi)/60)</t>
  </si>
  <si>
    <t>Modificacions</t>
  </si>
  <si>
    <t>F240000276</t>
  </si>
  <si>
    <t>REDACCIÓ DE PROJECTE, DIRECCIÓ D’OBRA, COORDINACIÓ DE SEGURETAT I SALUT AIXÍ COM L’EXECUCIÓ DE LES OBRES RELATIVES AL PROJECTE EXECUTIU RESULTANT AMB ESPECIAL ATENCIÓ A LA RESTAURACIÓ DELS SEUS ELEMENTS PATRIMONIALS, PER L’ADEQUACIÓ I MILLORES DEL LOCAL MUNICIPAL UBICAT AL CARRER RAURIC, 6 I 8 DE BARCELONA PER A LA SEVA POSADA EN ACTIVITAT, AMB MESURES DE CONTRACTACIÓ PÚBLICA SOSTENIBLE FINANÇAT AMB FONS NEXT GENERATION EU EN EXECUCIÓ DEL PLA DE RECUPERACIÓ, TRANSFORMACIÓ I RESILIÈNCIA (D’ARA ENDAVANT, PRTR) ESTABLERT PEL REIAL DECRET LLEI 36/2020, DE 30 DE DESEMBRE, PEL QUAL S’APROVEN MESURES URGENTS PER A LA MODERNITZACIÓ DE L’ADMINISTRACIÓ PÚBLICA I PER A L’EXECUCIÓ DEL PRTR I PEL REGLAMENT (UE) 2020/2094 DEL CONSELL, DE 14 DE DESEMBRE DE 2020, PEL QUAL S’ESTABLEIX UN INSTRUMENT DE RECUPERACIÓ DE LA UNIÓ EUROPEA PER DONAR SUPORT A LA RECUPERACIÓ DESPRÈS DE LA CRISI DE LA COVID-19, DE CONFORMITAT AMB EL REGLAMENT (UE) 2021/241 DEL PARLAMENT EUROPEU I DEL CONSELL, DE 12 DE FEBRER DE 2021, PEL QUAL S’ESTABLEIX EL MECANISME DE RECUPERACIÓ I RESILIÈNCIA (D’ARA ENDAVANT, MRR)</t>
  </si>
  <si>
    <t>8 mesos</t>
  </si>
  <si>
    <r>
      <rPr>
        <b/>
        <sz val="11"/>
        <color theme="1"/>
        <rFont val="Calibri"/>
        <family val="2"/>
        <scheme val="minor"/>
      </rPr>
      <t xml:space="preserve">100     </t>
    </r>
    <r>
      <rPr>
        <sz val="11"/>
        <color theme="1"/>
        <rFont val="Calibri"/>
        <family val="2"/>
        <scheme val="minor"/>
      </rPr>
      <t xml:space="preserve"> (38 criteris tècnics  + 62 criteris automàtics)</t>
    </r>
  </si>
  <si>
    <t>Baixa mínima 7%, sinó econòmica de 20 punts</t>
  </si>
  <si>
    <t>QUADRE NÚM. 2.2 EXPERIÈNCIA TREBALLS SIMILARS</t>
  </si>
  <si>
    <t>QUADRE NÚM. 2.3 REDUCCIÓ TERMINIS</t>
  </si>
  <si>
    <t>QUADRE NÚM. 2.4 MILLORES SALARIALS</t>
  </si>
  <si>
    <t>QUADRE NÚM. 2.5 MESURES ANTIFRAU</t>
  </si>
  <si>
    <t>QUADRE NÚM. 2.6 PERSONAL INSERCIÓ</t>
  </si>
  <si>
    <t>QUADRE NÚM. 2.7 Rebaixa preus contradictoris</t>
  </si>
  <si>
    <t>NATUR SYSTEM</t>
  </si>
  <si>
    <t>FAUS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</si>
</sst>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\ &quot;€&quot;"/>
    <numFmt numFmtId="165" formatCode="#,##0.0000"/>
    <numFmt numFmtId="166" formatCode="#,##0.00000"/>
    <numFmt numFmtId="167" formatCode="#,##0.000"/>
    <numFmt numFmtId="168" formatCode="#,##0.0000000000"/>
    <numFmt numFmtId="169" formatCode="#,##0.0000\ &quot;€&quot;"/>
    <numFmt numFmtId="170" formatCode="0.0%"/>
    <numFmt numFmtId="171" formatCode="0.000%"/>
    <numFmt numFmtId="172" formatCode="0.000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6"/>
      <name val="Arial"/>
      <family val="2"/>
    </font>
    <font>
      <b/>
      <sz val="8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b/>
      <sz val="10"/>
      <color rgb="FF000000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b/>
      <sz val="8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/>
    <xf numFmtId="164" fontId="2" fillId="0" borderId="0" xfId="0" applyNumberFormat="1" applyFont="1" applyFill="1"/>
    <xf numFmtId="164" fontId="0" fillId="0" borderId="0" xfId="0" applyNumberFormat="1" applyFill="1"/>
    <xf numFmtId="165" fontId="0" fillId="0" borderId="0" xfId="0" applyNumberFormat="1" applyFill="1"/>
    <xf numFmtId="166" fontId="0" fillId="0" borderId="0" xfId="0" applyNumberFormat="1" applyFill="1"/>
    <xf numFmtId="164" fontId="2" fillId="2" borderId="1" xfId="0" applyNumberFormat="1" applyFont="1" applyFill="1" applyBorder="1"/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164" fontId="2" fillId="0" borderId="0" xfId="0" applyNumberFormat="1" applyFont="1" applyFill="1" applyBorder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2" fillId="0" borderId="4" xfId="0" applyFont="1" applyFill="1" applyBorder="1"/>
    <xf numFmtId="0" fontId="0" fillId="0" borderId="5" xfId="0" applyFont="1" applyFill="1" applyBorder="1"/>
    <xf numFmtId="0" fontId="3" fillId="0" borderId="5" xfId="0" applyFont="1" applyFill="1" applyBorder="1"/>
    <xf numFmtId="0" fontId="0" fillId="0" borderId="0" xfId="0" applyFont="1" applyFill="1"/>
    <xf numFmtId="4" fontId="0" fillId="0" borderId="0" xfId="0" applyNumberFormat="1" applyFill="1"/>
    <xf numFmtId="167" fontId="0" fillId="0" borderId="0" xfId="0" applyNumberFormat="1" applyFill="1"/>
    <xf numFmtId="0" fontId="3" fillId="0" borderId="0" xfId="0" applyFont="1" applyFill="1" applyBorder="1"/>
    <xf numFmtId="4" fontId="0" fillId="0" borderId="0" xfId="0" applyNumberFormat="1" applyFill="1" applyBorder="1"/>
    <xf numFmtId="168" fontId="0" fillId="0" borderId="0" xfId="0" applyNumberFormat="1" applyFill="1"/>
    <xf numFmtId="0" fontId="2" fillId="2" borderId="6" xfId="0" applyFont="1" applyFill="1" applyBorder="1" applyAlignment="1">
      <alignment horizontal="center" wrapText="1"/>
    </xf>
    <xf numFmtId="10" fontId="0" fillId="0" borderId="0" xfId="1" applyNumberFormat="1" applyFont="1" applyFill="1"/>
    <xf numFmtId="2" fontId="0" fillId="0" borderId="0" xfId="0" applyNumberFormat="1" applyFill="1"/>
    <xf numFmtId="0" fontId="2" fillId="2" borderId="3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/>
    </xf>
    <xf numFmtId="0" fontId="0" fillId="0" borderId="3" xfId="0" applyFill="1" applyBorder="1"/>
    <xf numFmtId="164" fontId="0" fillId="3" borderId="5" xfId="0" applyNumberFormat="1" applyFill="1" applyBorder="1" applyAlignment="1">
      <alignment horizontal="center"/>
    </xf>
    <xf numFmtId="169" fontId="0" fillId="3" borderId="5" xfId="0" applyNumberFormat="1" applyFill="1" applyBorder="1" applyAlignment="1">
      <alignment horizontal="center"/>
    </xf>
    <xf numFmtId="4" fontId="0" fillId="3" borderId="5" xfId="0" applyNumberFormat="1" applyFill="1" applyBorder="1"/>
    <xf numFmtId="164" fontId="0" fillId="3" borderId="5" xfId="0" applyNumberFormat="1" applyFill="1" applyBorder="1"/>
    <xf numFmtId="2" fontId="0" fillId="3" borderId="5" xfId="0" applyNumberFormat="1" applyFill="1" applyBorder="1"/>
    <xf numFmtId="2" fontId="0" fillId="3" borderId="5" xfId="0" applyNumberFormat="1" applyFill="1" applyBorder="1" applyAlignment="1">
      <alignment horizontal="right"/>
    </xf>
    <xf numFmtId="2" fontId="0" fillId="3" borderId="5" xfId="0" applyNumberFormat="1" applyFill="1" applyBorder="1" applyAlignment="1">
      <alignment horizontal="center"/>
    </xf>
    <xf numFmtId="0" fontId="0" fillId="0" borderId="2" xfId="0" applyFill="1" applyBorder="1"/>
    <xf numFmtId="0" fontId="0" fillId="0" borderId="1" xfId="0" applyFont="1" applyFill="1" applyBorder="1"/>
    <xf numFmtId="164" fontId="0" fillId="0" borderId="2" xfId="0" applyNumberFormat="1" applyFill="1" applyBorder="1"/>
    <xf numFmtId="2" fontId="0" fillId="0" borderId="3" xfId="0" applyNumberFormat="1" applyFill="1" applyBorder="1"/>
    <xf numFmtId="4" fontId="0" fillId="4" borderId="5" xfId="0" applyNumberFormat="1" applyFill="1" applyBorder="1" applyAlignment="1">
      <alignment horizontal="center"/>
    </xf>
    <xf numFmtId="3" fontId="0" fillId="4" borderId="5" xfId="0" applyNumberFormat="1" applyFill="1" applyBorder="1" applyAlignment="1">
      <alignment horizontal="center"/>
    </xf>
    <xf numFmtId="3" fontId="0" fillId="5" borderId="5" xfId="0" applyNumberFormat="1" applyFill="1" applyBorder="1" applyAlignment="1">
      <alignment horizontal="center"/>
    </xf>
    <xf numFmtId="2" fontId="1" fillId="3" borderId="5" xfId="0" applyNumberFormat="1" applyFont="1" applyFill="1" applyBorder="1" applyAlignment="1">
      <alignment horizontal="right"/>
    </xf>
    <xf numFmtId="1" fontId="2" fillId="0" borderId="0" xfId="0" applyNumberFormat="1" applyFont="1" applyFill="1" applyAlignment="1">
      <alignment horizontal="left"/>
    </xf>
    <xf numFmtId="0" fontId="8" fillId="0" borderId="0" xfId="0" applyFont="1" applyFill="1"/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/>
    <xf numFmtId="164" fontId="2" fillId="0" borderId="0" xfId="0" applyNumberFormat="1" applyFont="1" applyFill="1"/>
    <xf numFmtId="164" fontId="0" fillId="0" borderId="0" xfId="0" applyNumberFormat="1" applyFill="1"/>
    <xf numFmtId="0" fontId="2" fillId="0" borderId="0" xfId="0" applyFont="1" applyFill="1" applyBorder="1" applyAlignment="1">
      <alignment horizontal="center" wrapText="1"/>
    </xf>
    <xf numFmtId="2" fontId="0" fillId="3" borderId="5" xfId="0" applyNumberFormat="1" applyFill="1" applyBorder="1" applyAlignment="1">
      <alignment horizontal="right"/>
    </xf>
    <xf numFmtId="2" fontId="0" fillId="3" borderId="5" xfId="0" applyNumberFormat="1" applyFill="1" applyBorder="1" applyAlignment="1">
      <alignment horizontal="center"/>
    </xf>
    <xf numFmtId="164" fontId="2" fillId="2" borderId="6" xfId="0" applyNumberFormat="1" applyFont="1" applyFill="1" applyBorder="1"/>
    <xf numFmtId="0" fontId="9" fillId="0" borderId="0" xfId="0" applyFont="1" applyAlignment="1">
      <alignment horizontal="center" vertical="center"/>
    </xf>
    <xf numFmtId="0" fontId="1" fillId="0" borderId="1" xfId="0" applyFont="1" applyFill="1" applyBorder="1"/>
    <xf numFmtId="164" fontId="1" fillId="0" borderId="3" xfId="0" applyNumberFormat="1" applyFont="1" applyFill="1" applyBorder="1"/>
    <xf numFmtId="0" fontId="2" fillId="0" borderId="1" xfId="0" applyFont="1" applyFill="1" applyBorder="1"/>
    <xf numFmtId="164" fontId="2" fillId="0" borderId="2" xfId="0" applyNumberFormat="1" applyFont="1" applyFill="1" applyBorder="1"/>
    <xf numFmtId="0" fontId="10" fillId="0" borderId="0" xfId="0" applyFont="1" applyBorder="1" applyAlignment="1">
      <alignment vertical="top" wrapText="1"/>
    </xf>
    <xf numFmtId="0" fontId="10" fillId="0" borderId="0" xfId="0" applyFont="1" applyBorder="1" applyAlignment="1">
      <alignment horizontal="justify" vertical="center" wrapText="1"/>
    </xf>
    <xf numFmtId="164" fontId="2" fillId="0" borderId="3" xfId="0" applyNumberFormat="1" applyFont="1" applyFill="1" applyBorder="1"/>
    <xf numFmtId="0" fontId="8" fillId="0" borderId="2" xfId="0" applyFont="1" applyFill="1" applyBorder="1"/>
    <xf numFmtId="0" fontId="2" fillId="0" borderId="0" xfId="0" applyFont="1" applyFill="1" applyBorder="1"/>
    <xf numFmtId="0" fontId="1" fillId="0" borderId="0" xfId="0" applyFont="1" applyFill="1" applyBorder="1"/>
    <xf numFmtId="0" fontId="1" fillId="0" borderId="1" xfId="0" applyFont="1" applyFill="1" applyBorder="1" applyAlignment="1">
      <alignment wrapText="1"/>
    </xf>
    <xf numFmtId="164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wrapText="1"/>
    </xf>
    <xf numFmtId="164" fontId="2" fillId="0" borderId="3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2" xfId="0" applyFont="1" applyFill="1" applyBorder="1"/>
    <xf numFmtId="0" fontId="2" fillId="0" borderId="2" xfId="0" applyFont="1" applyFill="1" applyBorder="1" applyAlignment="1">
      <alignment wrapText="1"/>
    </xf>
    <xf numFmtId="4" fontId="0" fillId="0" borderId="5" xfId="0" applyNumberFormat="1" applyFont="1" applyFill="1" applyBorder="1"/>
    <xf numFmtId="0" fontId="2" fillId="0" borderId="0" xfId="0" applyFont="1" applyFill="1" applyAlignment="1">
      <alignment horizontal="left" vertical="center"/>
    </xf>
    <xf numFmtId="164" fontId="1" fillId="0" borderId="0" xfId="0" applyNumberFormat="1" applyFont="1" applyFill="1"/>
    <xf numFmtId="4" fontId="1" fillId="0" borderId="0" xfId="0" applyNumberFormat="1" applyFont="1" applyFill="1"/>
    <xf numFmtId="1" fontId="1" fillId="0" borderId="0" xfId="0" applyNumberFormat="1" applyFont="1" applyFill="1"/>
    <xf numFmtId="0" fontId="11" fillId="0" borderId="7" xfId="0" applyFont="1" applyBorder="1" applyAlignment="1">
      <alignment horizontal="justify" vertical="center" wrapText="1"/>
    </xf>
    <xf numFmtId="0" fontId="11" fillId="0" borderId="8" xfId="0" applyFont="1" applyBorder="1" applyAlignment="1">
      <alignment horizontal="justify" vertical="center" wrapText="1"/>
    </xf>
    <xf numFmtId="0" fontId="11" fillId="0" borderId="6" xfId="0" applyFont="1" applyBorder="1" applyAlignment="1">
      <alignment horizontal="justify" vertical="center" wrapText="1"/>
    </xf>
    <xf numFmtId="0" fontId="9" fillId="0" borderId="0" xfId="0" applyFont="1" applyAlignment="1">
      <alignment vertical="center" wrapText="1"/>
    </xf>
    <xf numFmtId="0" fontId="0" fillId="0" borderId="0" xfId="0" applyFill="1" applyBorder="1"/>
    <xf numFmtId="0" fontId="2" fillId="0" borderId="0" xfId="0" applyFont="1" applyFill="1" applyBorder="1" applyAlignment="1">
      <alignment wrapText="1"/>
    </xf>
    <xf numFmtId="0" fontId="0" fillId="0" borderId="0" xfId="0" applyFont="1" applyFill="1" applyBorder="1"/>
    <xf numFmtId="2" fontId="1" fillId="0" borderId="0" xfId="0" applyNumberFormat="1" applyFont="1" applyFill="1" applyBorder="1"/>
    <xf numFmtId="2" fontId="0" fillId="0" borderId="0" xfId="0" applyNumberFormat="1" applyFill="1" applyBorder="1"/>
    <xf numFmtId="4" fontId="0" fillId="0" borderId="9" xfId="0" applyNumberFormat="1" applyFont="1" applyFill="1" applyBorder="1"/>
    <xf numFmtId="0" fontId="2" fillId="0" borderId="11" xfId="0" applyFont="1" applyFill="1" applyBorder="1"/>
    <xf numFmtId="0" fontId="8" fillId="0" borderId="10" xfId="0" applyFont="1" applyFill="1" applyBorder="1"/>
    <xf numFmtId="0" fontId="2" fillId="0" borderId="10" xfId="0" applyFont="1" applyFill="1" applyBorder="1"/>
    <xf numFmtId="0" fontId="7" fillId="0" borderId="10" xfId="0" applyFont="1" applyFill="1" applyBorder="1"/>
    <xf numFmtId="0" fontId="2" fillId="6" borderId="0" xfId="0" applyFont="1" applyFill="1"/>
    <xf numFmtId="0" fontId="0" fillId="6" borderId="0" xfId="0" applyFill="1"/>
    <xf numFmtId="0" fontId="2" fillId="7" borderId="0" xfId="0" applyFont="1" applyFill="1"/>
    <xf numFmtId="0" fontId="0" fillId="7" borderId="0" xfId="0" applyFill="1"/>
    <xf numFmtId="0" fontId="9" fillId="0" borderId="0" xfId="0" applyFont="1" applyFill="1" applyAlignment="1">
      <alignment horizontal="center" wrapText="1"/>
    </xf>
    <xf numFmtId="0" fontId="12" fillId="0" borderId="0" xfId="0" applyFont="1" applyFill="1" applyAlignment="1">
      <alignment vertical="center" wrapText="1"/>
    </xf>
    <xf numFmtId="0" fontId="9" fillId="0" borderId="0" xfId="0" applyFont="1" applyFill="1" applyAlignment="1">
      <alignment vertical="center" wrapText="1"/>
    </xf>
    <xf numFmtId="0" fontId="9" fillId="0" borderId="0" xfId="0" applyFont="1" applyFill="1" applyAlignment="1">
      <alignment horizontal="center" vertical="center"/>
    </xf>
    <xf numFmtId="0" fontId="2" fillId="8" borderId="0" xfId="0" applyFont="1" applyFill="1"/>
    <xf numFmtId="0" fontId="0" fillId="8" borderId="0" xfId="0" applyFill="1"/>
    <xf numFmtId="164" fontId="0" fillId="0" borderId="0" xfId="0" applyNumberFormat="1" applyFill="1" applyBorder="1"/>
    <xf numFmtId="164" fontId="1" fillId="0" borderId="0" xfId="0" applyNumberFormat="1" applyFont="1" applyFill="1" applyBorder="1"/>
    <xf numFmtId="170" fontId="0" fillId="3" borderId="5" xfId="1" applyNumberFormat="1" applyFont="1" applyFill="1" applyBorder="1"/>
    <xf numFmtId="170" fontId="0" fillId="3" borderId="5" xfId="1" applyNumberFormat="1" applyFont="1" applyFill="1" applyBorder="1" applyAlignment="1">
      <alignment horizontal="center"/>
    </xf>
    <xf numFmtId="4" fontId="0" fillId="3" borderId="5" xfId="0" applyNumberFormat="1" applyFill="1" applyBorder="1" applyAlignment="1">
      <alignment horizontal="center"/>
    </xf>
    <xf numFmtId="0" fontId="0" fillId="0" borderId="1" xfId="0" applyFill="1" applyBorder="1"/>
    <xf numFmtId="171" fontId="0" fillId="0" borderId="3" xfId="0" applyNumberFormat="1" applyFill="1" applyBorder="1"/>
    <xf numFmtId="171" fontId="0" fillId="3" borderId="5" xfId="1" applyNumberFormat="1" applyFont="1" applyFill="1" applyBorder="1"/>
    <xf numFmtId="172" fontId="0" fillId="3" borderId="5" xfId="1" applyNumberFormat="1" applyFont="1" applyFill="1" applyBorder="1"/>
    <xf numFmtId="171" fontId="0" fillId="0" borderId="0" xfId="0" applyNumberFormat="1" applyFill="1"/>
    <xf numFmtId="0" fontId="14" fillId="0" borderId="0" xfId="0" applyFont="1" applyAlignment="1">
      <alignment wrapText="1"/>
    </xf>
    <xf numFmtId="164" fontId="1" fillId="0" borderId="0" xfId="0" applyNumberFormat="1" applyFont="1" applyFill="1" applyAlignment="1">
      <alignment horizontal="left"/>
    </xf>
    <xf numFmtId="0" fontId="1" fillId="0" borderId="0" xfId="0" applyFont="1" applyFill="1" applyAlignment="1">
      <alignment horizontal="left"/>
    </xf>
    <xf numFmtId="0" fontId="14" fillId="0" borderId="0" xfId="0" applyFont="1" applyAlignment="1">
      <alignment vertical="center" wrapText="1"/>
    </xf>
    <xf numFmtId="165" fontId="0" fillId="3" borderId="5" xfId="0" applyNumberFormat="1" applyFill="1" applyBorder="1"/>
    <xf numFmtId="0" fontId="14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</cellXfs>
  <cellStyles count="2">
    <cellStyle name="Normal" xfId="0" builtinId="0"/>
    <cellStyle name="Percentat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491464</xdr:colOff>
      <xdr:row>1</xdr:row>
      <xdr:rowOff>20076</xdr:rowOff>
    </xdr:to>
    <xdr:pic>
      <xdr:nvPicPr>
        <xdr:cNvPr id="3" name="Imatg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248603" cy="6401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533353</xdr:colOff>
      <xdr:row>0</xdr:row>
      <xdr:rowOff>640135</xdr:rowOff>
    </xdr:to>
    <xdr:pic>
      <xdr:nvPicPr>
        <xdr:cNvPr id="4" name="Imatge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248603" cy="64013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271981</xdr:colOff>
      <xdr:row>0</xdr:row>
      <xdr:rowOff>579170</xdr:rowOff>
    </xdr:to>
    <xdr:pic>
      <xdr:nvPicPr>
        <xdr:cNvPr id="5" name="Imatge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975275" cy="579170"/>
        </a:xfrm>
        <a:prstGeom prst="rect">
          <a:avLst/>
        </a:prstGeom>
      </xdr:spPr>
    </xdr:pic>
    <xdr:clientData/>
  </xdr:twoCellAnchor>
  <xdr:twoCellAnchor editAs="oneCell">
    <xdr:from>
      <xdr:col>3</xdr:col>
      <xdr:colOff>709705</xdr:colOff>
      <xdr:row>0</xdr:row>
      <xdr:rowOff>74705</xdr:rowOff>
    </xdr:from>
    <xdr:to>
      <xdr:col>6</xdr:col>
      <xdr:colOff>510613</xdr:colOff>
      <xdr:row>0</xdr:row>
      <xdr:rowOff>641682</xdr:rowOff>
    </xdr:to>
    <xdr:pic>
      <xdr:nvPicPr>
        <xdr:cNvPr id="6" name="Imatge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346823" y="74705"/>
          <a:ext cx="1877731" cy="56697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8</xdr:col>
      <xdr:colOff>418312</xdr:colOff>
      <xdr:row>0</xdr:row>
      <xdr:rowOff>438950</xdr:rowOff>
    </xdr:to>
    <xdr:pic>
      <xdr:nvPicPr>
        <xdr:cNvPr id="7" name="Imatge 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656294" y="0"/>
          <a:ext cx="1591194" cy="4389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omentCV/Departaments/Administraci&#243;-Contractaci&#243;/Area%20Privada/ADMINISTRACI&#211;/CONTRACTACI&#211;/2022/F220000426%20OBRES%20COMTE%20ST%20CLARA%2080%2049%20+%2051%20d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Puntuacio total"/>
      <sheetName val=" 2 puntuació automàtic"/>
      <sheetName val="1 calcul temeraria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6"/>
  <sheetViews>
    <sheetView showGridLines="0" tabSelected="1" topLeftCell="B1" zoomScale="70" zoomScaleNormal="70" workbookViewId="0">
      <selection activeCell="S22" sqref="S22"/>
    </sheetView>
  </sheetViews>
  <sheetFormatPr defaultColWidth="11.44140625" defaultRowHeight="14.4" x14ac:dyDescent="0.3"/>
  <cols>
    <col min="1" max="1" width="0" style="1" hidden="1" customWidth="1"/>
    <col min="2" max="2" width="37.5546875" style="1" customWidth="1"/>
    <col min="3" max="3" width="17" style="1" customWidth="1"/>
    <col min="4" max="4" width="14.5546875" style="1" hidden="1" customWidth="1"/>
    <col min="5" max="5" width="10.44140625" style="1" hidden="1" customWidth="1"/>
    <col min="6" max="6" width="11.21875" style="1" hidden="1" customWidth="1"/>
    <col min="7" max="7" width="12.77734375" style="1" hidden="1" customWidth="1"/>
    <col min="8" max="8" width="13.21875" style="1" hidden="1" customWidth="1"/>
    <col min="9" max="9" width="12.5546875" style="1" customWidth="1"/>
    <col min="10" max="10" width="15.21875" style="1" customWidth="1"/>
    <col min="11" max="11" width="15.21875" style="49" customWidth="1"/>
    <col min="12" max="12" width="13.5546875" style="49" customWidth="1"/>
    <col min="13" max="13" width="13.44140625" style="49" customWidth="1"/>
    <col min="14" max="14" width="13.44140625" style="1" customWidth="1"/>
    <col min="15" max="16" width="14" style="49" customWidth="1"/>
    <col min="17" max="17" width="18.77734375" style="1" bestFit="1" customWidth="1"/>
    <col min="18" max="18" width="0.21875" style="1" customWidth="1"/>
    <col min="19" max="19" width="11.44140625" style="1" customWidth="1"/>
    <col min="20" max="259" width="11.44140625" style="1"/>
    <col min="260" max="260" width="14" style="1" customWidth="1"/>
    <col min="261" max="261" width="15" style="1" customWidth="1"/>
    <col min="262" max="262" width="14.5546875" style="1" customWidth="1"/>
    <col min="263" max="263" width="18.44140625" style="1" customWidth="1"/>
    <col min="264" max="264" width="16.21875" style="1" customWidth="1"/>
    <col min="265" max="265" width="13.21875" style="1" bestFit="1" customWidth="1"/>
    <col min="266" max="266" width="17.21875" style="1" customWidth="1"/>
    <col min="267" max="267" width="13.21875" style="1" bestFit="1" customWidth="1"/>
    <col min="268" max="270" width="11.44140625" style="1"/>
    <col min="271" max="271" width="13.77734375" style="1" customWidth="1"/>
    <col min="272" max="515" width="11.44140625" style="1"/>
    <col min="516" max="516" width="14" style="1" customWidth="1"/>
    <col min="517" max="517" width="15" style="1" customWidth="1"/>
    <col min="518" max="518" width="14.5546875" style="1" customWidth="1"/>
    <col min="519" max="519" width="18.44140625" style="1" customWidth="1"/>
    <col min="520" max="520" width="16.21875" style="1" customWidth="1"/>
    <col min="521" max="521" width="13.21875" style="1" bestFit="1" customWidth="1"/>
    <col min="522" max="522" width="17.21875" style="1" customWidth="1"/>
    <col min="523" max="523" width="13.21875" style="1" bestFit="1" customWidth="1"/>
    <col min="524" max="526" width="11.44140625" style="1"/>
    <col min="527" max="527" width="13.77734375" style="1" customWidth="1"/>
    <col min="528" max="771" width="11.44140625" style="1"/>
    <col min="772" max="772" width="14" style="1" customWidth="1"/>
    <col min="773" max="773" width="15" style="1" customWidth="1"/>
    <col min="774" max="774" width="14.5546875" style="1" customWidth="1"/>
    <col min="775" max="775" width="18.44140625" style="1" customWidth="1"/>
    <col min="776" max="776" width="16.21875" style="1" customWidth="1"/>
    <col min="777" max="777" width="13.21875" style="1" bestFit="1" customWidth="1"/>
    <col min="778" max="778" width="17.21875" style="1" customWidth="1"/>
    <col min="779" max="779" width="13.21875" style="1" bestFit="1" customWidth="1"/>
    <col min="780" max="782" width="11.44140625" style="1"/>
    <col min="783" max="783" width="13.77734375" style="1" customWidth="1"/>
    <col min="784" max="1027" width="11.44140625" style="1"/>
    <col min="1028" max="1028" width="14" style="1" customWidth="1"/>
    <col min="1029" max="1029" width="15" style="1" customWidth="1"/>
    <col min="1030" max="1030" width="14.5546875" style="1" customWidth="1"/>
    <col min="1031" max="1031" width="18.44140625" style="1" customWidth="1"/>
    <col min="1032" max="1032" width="16.21875" style="1" customWidth="1"/>
    <col min="1033" max="1033" width="13.21875" style="1" bestFit="1" customWidth="1"/>
    <col min="1034" max="1034" width="17.21875" style="1" customWidth="1"/>
    <col min="1035" max="1035" width="13.21875" style="1" bestFit="1" customWidth="1"/>
    <col min="1036" max="1038" width="11.44140625" style="1"/>
    <col min="1039" max="1039" width="13.77734375" style="1" customWidth="1"/>
    <col min="1040" max="1283" width="11.44140625" style="1"/>
    <col min="1284" max="1284" width="14" style="1" customWidth="1"/>
    <col min="1285" max="1285" width="15" style="1" customWidth="1"/>
    <col min="1286" max="1286" width="14.5546875" style="1" customWidth="1"/>
    <col min="1287" max="1287" width="18.44140625" style="1" customWidth="1"/>
    <col min="1288" max="1288" width="16.21875" style="1" customWidth="1"/>
    <col min="1289" max="1289" width="13.21875" style="1" bestFit="1" customWidth="1"/>
    <col min="1290" max="1290" width="17.21875" style="1" customWidth="1"/>
    <col min="1291" max="1291" width="13.21875" style="1" bestFit="1" customWidth="1"/>
    <col min="1292" max="1294" width="11.44140625" style="1"/>
    <col min="1295" max="1295" width="13.77734375" style="1" customWidth="1"/>
    <col min="1296" max="1539" width="11.44140625" style="1"/>
    <col min="1540" max="1540" width="14" style="1" customWidth="1"/>
    <col min="1541" max="1541" width="15" style="1" customWidth="1"/>
    <col min="1542" max="1542" width="14.5546875" style="1" customWidth="1"/>
    <col min="1543" max="1543" width="18.44140625" style="1" customWidth="1"/>
    <col min="1544" max="1544" width="16.21875" style="1" customWidth="1"/>
    <col min="1545" max="1545" width="13.21875" style="1" bestFit="1" customWidth="1"/>
    <col min="1546" max="1546" width="17.21875" style="1" customWidth="1"/>
    <col min="1547" max="1547" width="13.21875" style="1" bestFit="1" customWidth="1"/>
    <col min="1548" max="1550" width="11.44140625" style="1"/>
    <col min="1551" max="1551" width="13.77734375" style="1" customWidth="1"/>
    <col min="1552" max="1795" width="11.44140625" style="1"/>
    <col min="1796" max="1796" width="14" style="1" customWidth="1"/>
    <col min="1797" max="1797" width="15" style="1" customWidth="1"/>
    <col min="1798" max="1798" width="14.5546875" style="1" customWidth="1"/>
    <col min="1799" max="1799" width="18.44140625" style="1" customWidth="1"/>
    <col min="1800" max="1800" width="16.21875" style="1" customWidth="1"/>
    <col min="1801" max="1801" width="13.21875" style="1" bestFit="1" customWidth="1"/>
    <col min="1802" max="1802" width="17.21875" style="1" customWidth="1"/>
    <col min="1803" max="1803" width="13.21875" style="1" bestFit="1" customWidth="1"/>
    <col min="1804" max="1806" width="11.44140625" style="1"/>
    <col min="1807" max="1807" width="13.77734375" style="1" customWidth="1"/>
    <col min="1808" max="2051" width="11.44140625" style="1"/>
    <col min="2052" max="2052" width="14" style="1" customWidth="1"/>
    <col min="2053" max="2053" width="15" style="1" customWidth="1"/>
    <col min="2054" max="2054" width="14.5546875" style="1" customWidth="1"/>
    <col min="2055" max="2055" width="18.44140625" style="1" customWidth="1"/>
    <col min="2056" max="2056" width="16.21875" style="1" customWidth="1"/>
    <col min="2057" max="2057" width="13.21875" style="1" bestFit="1" customWidth="1"/>
    <col min="2058" max="2058" width="17.21875" style="1" customWidth="1"/>
    <col min="2059" max="2059" width="13.21875" style="1" bestFit="1" customWidth="1"/>
    <col min="2060" max="2062" width="11.44140625" style="1"/>
    <col min="2063" max="2063" width="13.77734375" style="1" customWidth="1"/>
    <col min="2064" max="2307" width="11.44140625" style="1"/>
    <col min="2308" max="2308" width="14" style="1" customWidth="1"/>
    <col min="2309" max="2309" width="15" style="1" customWidth="1"/>
    <col min="2310" max="2310" width="14.5546875" style="1" customWidth="1"/>
    <col min="2311" max="2311" width="18.44140625" style="1" customWidth="1"/>
    <col min="2312" max="2312" width="16.21875" style="1" customWidth="1"/>
    <col min="2313" max="2313" width="13.21875" style="1" bestFit="1" customWidth="1"/>
    <col min="2314" max="2314" width="17.21875" style="1" customWidth="1"/>
    <col min="2315" max="2315" width="13.21875" style="1" bestFit="1" customWidth="1"/>
    <col min="2316" max="2318" width="11.44140625" style="1"/>
    <col min="2319" max="2319" width="13.77734375" style="1" customWidth="1"/>
    <col min="2320" max="2563" width="11.44140625" style="1"/>
    <col min="2564" max="2564" width="14" style="1" customWidth="1"/>
    <col min="2565" max="2565" width="15" style="1" customWidth="1"/>
    <col min="2566" max="2566" width="14.5546875" style="1" customWidth="1"/>
    <col min="2567" max="2567" width="18.44140625" style="1" customWidth="1"/>
    <col min="2568" max="2568" width="16.21875" style="1" customWidth="1"/>
    <col min="2569" max="2569" width="13.21875" style="1" bestFit="1" customWidth="1"/>
    <col min="2570" max="2570" width="17.21875" style="1" customWidth="1"/>
    <col min="2571" max="2571" width="13.21875" style="1" bestFit="1" customWidth="1"/>
    <col min="2572" max="2574" width="11.44140625" style="1"/>
    <col min="2575" max="2575" width="13.77734375" style="1" customWidth="1"/>
    <col min="2576" max="2819" width="11.44140625" style="1"/>
    <col min="2820" max="2820" width="14" style="1" customWidth="1"/>
    <col min="2821" max="2821" width="15" style="1" customWidth="1"/>
    <col min="2822" max="2822" width="14.5546875" style="1" customWidth="1"/>
    <col min="2823" max="2823" width="18.44140625" style="1" customWidth="1"/>
    <col min="2824" max="2824" width="16.21875" style="1" customWidth="1"/>
    <col min="2825" max="2825" width="13.21875" style="1" bestFit="1" customWidth="1"/>
    <col min="2826" max="2826" width="17.21875" style="1" customWidth="1"/>
    <col min="2827" max="2827" width="13.21875" style="1" bestFit="1" customWidth="1"/>
    <col min="2828" max="2830" width="11.44140625" style="1"/>
    <col min="2831" max="2831" width="13.77734375" style="1" customWidth="1"/>
    <col min="2832" max="3075" width="11.44140625" style="1"/>
    <col min="3076" max="3076" width="14" style="1" customWidth="1"/>
    <col min="3077" max="3077" width="15" style="1" customWidth="1"/>
    <col min="3078" max="3078" width="14.5546875" style="1" customWidth="1"/>
    <col min="3079" max="3079" width="18.44140625" style="1" customWidth="1"/>
    <col min="3080" max="3080" width="16.21875" style="1" customWidth="1"/>
    <col min="3081" max="3081" width="13.21875" style="1" bestFit="1" customWidth="1"/>
    <col min="3082" max="3082" width="17.21875" style="1" customWidth="1"/>
    <col min="3083" max="3083" width="13.21875" style="1" bestFit="1" customWidth="1"/>
    <col min="3084" max="3086" width="11.44140625" style="1"/>
    <col min="3087" max="3087" width="13.77734375" style="1" customWidth="1"/>
    <col min="3088" max="3331" width="11.44140625" style="1"/>
    <col min="3332" max="3332" width="14" style="1" customWidth="1"/>
    <col min="3333" max="3333" width="15" style="1" customWidth="1"/>
    <col min="3334" max="3334" width="14.5546875" style="1" customWidth="1"/>
    <col min="3335" max="3335" width="18.44140625" style="1" customWidth="1"/>
    <col min="3336" max="3336" width="16.21875" style="1" customWidth="1"/>
    <col min="3337" max="3337" width="13.21875" style="1" bestFit="1" customWidth="1"/>
    <col min="3338" max="3338" width="17.21875" style="1" customWidth="1"/>
    <col min="3339" max="3339" width="13.21875" style="1" bestFit="1" customWidth="1"/>
    <col min="3340" max="3342" width="11.44140625" style="1"/>
    <col min="3343" max="3343" width="13.77734375" style="1" customWidth="1"/>
    <col min="3344" max="3587" width="11.44140625" style="1"/>
    <col min="3588" max="3588" width="14" style="1" customWidth="1"/>
    <col min="3589" max="3589" width="15" style="1" customWidth="1"/>
    <col min="3590" max="3590" width="14.5546875" style="1" customWidth="1"/>
    <col min="3591" max="3591" width="18.44140625" style="1" customWidth="1"/>
    <col min="3592" max="3592" width="16.21875" style="1" customWidth="1"/>
    <col min="3593" max="3593" width="13.21875" style="1" bestFit="1" customWidth="1"/>
    <col min="3594" max="3594" width="17.21875" style="1" customWidth="1"/>
    <col min="3595" max="3595" width="13.21875" style="1" bestFit="1" customWidth="1"/>
    <col min="3596" max="3598" width="11.44140625" style="1"/>
    <col min="3599" max="3599" width="13.77734375" style="1" customWidth="1"/>
    <col min="3600" max="3843" width="11.44140625" style="1"/>
    <col min="3844" max="3844" width="14" style="1" customWidth="1"/>
    <col min="3845" max="3845" width="15" style="1" customWidth="1"/>
    <col min="3846" max="3846" width="14.5546875" style="1" customWidth="1"/>
    <col min="3847" max="3847" width="18.44140625" style="1" customWidth="1"/>
    <col min="3848" max="3848" width="16.21875" style="1" customWidth="1"/>
    <col min="3849" max="3849" width="13.21875" style="1" bestFit="1" customWidth="1"/>
    <col min="3850" max="3850" width="17.21875" style="1" customWidth="1"/>
    <col min="3851" max="3851" width="13.21875" style="1" bestFit="1" customWidth="1"/>
    <col min="3852" max="3854" width="11.44140625" style="1"/>
    <col min="3855" max="3855" width="13.77734375" style="1" customWidth="1"/>
    <col min="3856" max="4099" width="11.44140625" style="1"/>
    <col min="4100" max="4100" width="14" style="1" customWidth="1"/>
    <col min="4101" max="4101" width="15" style="1" customWidth="1"/>
    <col min="4102" max="4102" width="14.5546875" style="1" customWidth="1"/>
    <col min="4103" max="4103" width="18.44140625" style="1" customWidth="1"/>
    <col min="4104" max="4104" width="16.21875" style="1" customWidth="1"/>
    <col min="4105" max="4105" width="13.21875" style="1" bestFit="1" customWidth="1"/>
    <col min="4106" max="4106" width="17.21875" style="1" customWidth="1"/>
    <col min="4107" max="4107" width="13.21875" style="1" bestFit="1" customWidth="1"/>
    <col min="4108" max="4110" width="11.44140625" style="1"/>
    <col min="4111" max="4111" width="13.77734375" style="1" customWidth="1"/>
    <col min="4112" max="4355" width="11.44140625" style="1"/>
    <col min="4356" max="4356" width="14" style="1" customWidth="1"/>
    <col min="4357" max="4357" width="15" style="1" customWidth="1"/>
    <col min="4358" max="4358" width="14.5546875" style="1" customWidth="1"/>
    <col min="4359" max="4359" width="18.44140625" style="1" customWidth="1"/>
    <col min="4360" max="4360" width="16.21875" style="1" customWidth="1"/>
    <col min="4361" max="4361" width="13.21875" style="1" bestFit="1" customWidth="1"/>
    <col min="4362" max="4362" width="17.21875" style="1" customWidth="1"/>
    <col min="4363" max="4363" width="13.21875" style="1" bestFit="1" customWidth="1"/>
    <col min="4364" max="4366" width="11.44140625" style="1"/>
    <col min="4367" max="4367" width="13.77734375" style="1" customWidth="1"/>
    <col min="4368" max="4611" width="11.44140625" style="1"/>
    <col min="4612" max="4612" width="14" style="1" customWidth="1"/>
    <col min="4613" max="4613" width="15" style="1" customWidth="1"/>
    <col min="4614" max="4614" width="14.5546875" style="1" customWidth="1"/>
    <col min="4615" max="4615" width="18.44140625" style="1" customWidth="1"/>
    <col min="4616" max="4616" width="16.21875" style="1" customWidth="1"/>
    <col min="4617" max="4617" width="13.21875" style="1" bestFit="1" customWidth="1"/>
    <col min="4618" max="4618" width="17.21875" style="1" customWidth="1"/>
    <col min="4619" max="4619" width="13.21875" style="1" bestFit="1" customWidth="1"/>
    <col min="4620" max="4622" width="11.44140625" style="1"/>
    <col min="4623" max="4623" width="13.77734375" style="1" customWidth="1"/>
    <col min="4624" max="4867" width="11.44140625" style="1"/>
    <col min="4868" max="4868" width="14" style="1" customWidth="1"/>
    <col min="4869" max="4869" width="15" style="1" customWidth="1"/>
    <col min="4870" max="4870" width="14.5546875" style="1" customWidth="1"/>
    <col min="4871" max="4871" width="18.44140625" style="1" customWidth="1"/>
    <col min="4872" max="4872" width="16.21875" style="1" customWidth="1"/>
    <col min="4873" max="4873" width="13.21875" style="1" bestFit="1" customWidth="1"/>
    <col min="4874" max="4874" width="17.21875" style="1" customWidth="1"/>
    <col min="4875" max="4875" width="13.21875" style="1" bestFit="1" customWidth="1"/>
    <col min="4876" max="4878" width="11.44140625" style="1"/>
    <col min="4879" max="4879" width="13.77734375" style="1" customWidth="1"/>
    <col min="4880" max="5123" width="11.44140625" style="1"/>
    <col min="5124" max="5124" width="14" style="1" customWidth="1"/>
    <col min="5125" max="5125" width="15" style="1" customWidth="1"/>
    <col min="5126" max="5126" width="14.5546875" style="1" customWidth="1"/>
    <col min="5127" max="5127" width="18.44140625" style="1" customWidth="1"/>
    <col min="5128" max="5128" width="16.21875" style="1" customWidth="1"/>
    <col min="5129" max="5129" width="13.21875" style="1" bestFit="1" customWidth="1"/>
    <col min="5130" max="5130" width="17.21875" style="1" customWidth="1"/>
    <col min="5131" max="5131" width="13.21875" style="1" bestFit="1" customWidth="1"/>
    <col min="5132" max="5134" width="11.44140625" style="1"/>
    <col min="5135" max="5135" width="13.77734375" style="1" customWidth="1"/>
    <col min="5136" max="5379" width="11.44140625" style="1"/>
    <col min="5380" max="5380" width="14" style="1" customWidth="1"/>
    <col min="5381" max="5381" width="15" style="1" customWidth="1"/>
    <col min="5382" max="5382" width="14.5546875" style="1" customWidth="1"/>
    <col min="5383" max="5383" width="18.44140625" style="1" customWidth="1"/>
    <col min="5384" max="5384" width="16.21875" style="1" customWidth="1"/>
    <col min="5385" max="5385" width="13.21875" style="1" bestFit="1" customWidth="1"/>
    <col min="5386" max="5386" width="17.21875" style="1" customWidth="1"/>
    <col min="5387" max="5387" width="13.21875" style="1" bestFit="1" customWidth="1"/>
    <col min="5388" max="5390" width="11.44140625" style="1"/>
    <col min="5391" max="5391" width="13.77734375" style="1" customWidth="1"/>
    <col min="5392" max="5635" width="11.44140625" style="1"/>
    <col min="5636" max="5636" width="14" style="1" customWidth="1"/>
    <col min="5637" max="5637" width="15" style="1" customWidth="1"/>
    <col min="5638" max="5638" width="14.5546875" style="1" customWidth="1"/>
    <col min="5639" max="5639" width="18.44140625" style="1" customWidth="1"/>
    <col min="5640" max="5640" width="16.21875" style="1" customWidth="1"/>
    <col min="5641" max="5641" width="13.21875" style="1" bestFit="1" customWidth="1"/>
    <col min="5642" max="5642" width="17.21875" style="1" customWidth="1"/>
    <col min="5643" max="5643" width="13.21875" style="1" bestFit="1" customWidth="1"/>
    <col min="5644" max="5646" width="11.44140625" style="1"/>
    <col min="5647" max="5647" width="13.77734375" style="1" customWidth="1"/>
    <col min="5648" max="5891" width="11.44140625" style="1"/>
    <col min="5892" max="5892" width="14" style="1" customWidth="1"/>
    <col min="5893" max="5893" width="15" style="1" customWidth="1"/>
    <col min="5894" max="5894" width="14.5546875" style="1" customWidth="1"/>
    <col min="5895" max="5895" width="18.44140625" style="1" customWidth="1"/>
    <col min="5896" max="5896" width="16.21875" style="1" customWidth="1"/>
    <col min="5897" max="5897" width="13.21875" style="1" bestFit="1" customWidth="1"/>
    <col min="5898" max="5898" width="17.21875" style="1" customWidth="1"/>
    <col min="5899" max="5899" width="13.21875" style="1" bestFit="1" customWidth="1"/>
    <col min="5900" max="5902" width="11.44140625" style="1"/>
    <col min="5903" max="5903" width="13.77734375" style="1" customWidth="1"/>
    <col min="5904" max="6147" width="11.44140625" style="1"/>
    <col min="6148" max="6148" width="14" style="1" customWidth="1"/>
    <col min="6149" max="6149" width="15" style="1" customWidth="1"/>
    <col min="6150" max="6150" width="14.5546875" style="1" customWidth="1"/>
    <col min="6151" max="6151" width="18.44140625" style="1" customWidth="1"/>
    <col min="6152" max="6152" width="16.21875" style="1" customWidth="1"/>
    <col min="6153" max="6153" width="13.21875" style="1" bestFit="1" customWidth="1"/>
    <col min="6154" max="6154" width="17.21875" style="1" customWidth="1"/>
    <col min="6155" max="6155" width="13.21875" style="1" bestFit="1" customWidth="1"/>
    <col min="6156" max="6158" width="11.44140625" style="1"/>
    <col min="6159" max="6159" width="13.77734375" style="1" customWidth="1"/>
    <col min="6160" max="6403" width="11.44140625" style="1"/>
    <col min="6404" max="6404" width="14" style="1" customWidth="1"/>
    <col min="6405" max="6405" width="15" style="1" customWidth="1"/>
    <col min="6406" max="6406" width="14.5546875" style="1" customWidth="1"/>
    <col min="6407" max="6407" width="18.44140625" style="1" customWidth="1"/>
    <col min="6408" max="6408" width="16.21875" style="1" customWidth="1"/>
    <col min="6409" max="6409" width="13.21875" style="1" bestFit="1" customWidth="1"/>
    <col min="6410" max="6410" width="17.21875" style="1" customWidth="1"/>
    <col min="6411" max="6411" width="13.21875" style="1" bestFit="1" customWidth="1"/>
    <col min="6412" max="6414" width="11.44140625" style="1"/>
    <col min="6415" max="6415" width="13.77734375" style="1" customWidth="1"/>
    <col min="6416" max="6659" width="11.44140625" style="1"/>
    <col min="6660" max="6660" width="14" style="1" customWidth="1"/>
    <col min="6661" max="6661" width="15" style="1" customWidth="1"/>
    <col min="6662" max="6662" width="14.5546875" style="1" customWidth="1"/>
    <col min="6663" max="6663" width="18.44140625" style="1" customWidth="1"/>
    <col min="6664" max="6664" width="16.21875" style="1" customWidth="1"/>
    <col min="6665" max="6665" width="13.21875" style="1" bestFit="1" customWidth="1"/>
    <col min="6666" max="6666" width="17.21875" style="1" customWidth="1"/>
    <col min="6667" max="6667" width="13.21875" style="1" bestFit="1" customWidth="1"/>
    <col min="6668" max="6670" width="11.44140625" style="1"/>
    <col min="6671" max="6671" width="13.77734375" style="1" customWidth="1"/>
    <col min="6672" max="6915" width="11.44140625" style="1"/>
    <col min="6916" max="6916" width="14" style="1" customWidth="1"/>
    <col min="6917" max="6917" width="15" style="1" customWidth="1"/>
    <col min="6918" max="6918" width="14.5546875" style="1" customWidth="1"/>
    <col min="6919" max="6919" width="18.44140625" style="1" customWidth="1"/>
    <col min="6920" max="6920" width="16.21875" style="1" customWidth="1"/>
    <col min="6921" max="6921" width="13.21875" style="1" bestFit="1" customWidth="1"/>
    <col min="6922" max="6922" width="17.21875" style="1" customWidth="1"/>
    <col min="6923" max="6923" width="13.21875" style="1" bestFit="1" customWidth="1"/>
    <col min="6924" max="6926" width="11.44140625" style="1"/>
    <col min="6927" max="6927" width="13.77734375" style="1" customWidth="1"/>
    <col min="6928" max="7171" width="11.44140625" style="1"/>
    <col min="7172" max="7172" width="14" style="1" customWidth="1"/>
    <col min="7173" max="7173" width="15" style="1" customWidth="1"/>
    <col min="7174" max="7174" width="14.5546875" style="1" customWidth="1"/>
    <col min="7175" max="7175" width="18.44140625" style="1" customWidth="1"/>
    <col min="7176" max="7176" width="16.21875" style="1" customWidth="1"/>
    <col min="7177" max="7177" width="13.21875" style="1" bestFit="1" customWidth="1"/>
    <col min="7178" max="7178" width="17.21875" style="1" customWidth="1"/>
    <col min="7179" max="7179" width="13.21875" style="1" bestFit="1" customWidth="1"/>
    <col min="7180" max="7182" width="11.44140625" style="1"/>
    <col min="7183" max="7183" width="13.77734375" style="1" customWidth="1"/>
    <col min="7184" max="7427" width="11.44140625" style="1"/>
    <col min="7428" max="7428" width="14" style="1" customWidth="1"/>
    <col min="7429" max="7429" width="15" style="1" customWidth="1"/>
    <col min="7430" max="7430" width="14.5546875" style="1" customWidth="1"/>
    <col min="7431" max="7431" width="18.44140625" style="1" customWidth="1"/>
    <col min="7432" max="7432" width="16.21875" style="1" customWidth="1"/>
    <col min="7433" max="7433" width="13.21875" style="1" bestFit="1" customWidth="1"/>
    <col min="7434" max="7434" width="17.21875" style="1" customWidth="1"/>
    <col min="7435" max="7435" width="13.21875" style="1" bestFit="1" customWidth="1"/>
    <col min="7436" max="7438" width="11.44140625" style="1"/>
    <col min="7439" max="7439" width="13.77734375" style="1" customWidth="1"/>
    <col min="7440" max="7683" width="11.44140625" style="1"/>
    <col min="7684" max="7684" width="14" style="1" customWidth="1"/>
    <col min="7685" max="7685" width="15" style="1" customWidth="1"/>
    <col min="7686" max="7686" width="14.5546875" style="1" customWidth="1"/>
    <col min="7687" max="7687" width="18.44140625" style="1" customWidth="1"/>
    <col min="7688" max="7688" width="16.21875" style="1" customWidth="1"/>
    <col min="7689" max="7689" width="13.21875" style="1" bestFit="1" customWidth="1"/>
    <col min="7690" max="7690" width="17.21875" style="1" customWidth="1"/>
    <col min="7691" max="7691" width="13.21875" style="1" bestFit="1" customWidth="1"/>
    <col min="7692" max="7694" width="11.44140625" style="1"/>
    <col min="7695" max="7695" width="13.77734375" style="1" customWidth="1"/>
    <col min="7696" max="7939" width="11.44140625" style="1"/>
    <col min="7940" max="7940" width="14" style="1" customWidth="1"/>
    <col min="7941" max="7941" width="15" style="1" customWidth="1"/>
    <col min="7942" max="7942" width="14.5546875" style="1" customWidth="1"/>
    <col min="7943" max="7943" width="18.44140625" style="1" customWidth="1"/>
    <col min="7944" max="7944" width="16.21875" style="1" customWidth="1"/>
    <col min="7945" max="7945" width="13.21875" style="1" bestFit="1" customWidth="1"/>
    <col min="7946" max="7946" width="17.21875" style="1" customWidth="1"/>
    <col min="7947" max="7947" width="13.21875" style="1" bestFit="1" customWidth="1"/>
    <col min="7948" max="7950" width="11.44140625" style="1"/>
    <col min="7951" max="7951" width="13.77734375" style="1" customWidth="1"/>
    <col min="7952" max="8195" width="11.44140625" style="1"/>
    <col min="8196" max="8196" width="14" style="1" customWidth="1"/>
    <col min="8197" max="8197" width="15" style="1" customWidth="1"/>
    <col min="8198" max="8198" width="14.5546875" style="1" customWidth="1"/>
    <col min="8199" max="8199" width="18.44140625" style="1" customWidth="1"/>
    <col min="8200" max="8200" width="16.21875" style="1" customWidth="1"/>
    <col min="8201" max="8201" width="13.21875" style="1" bestFit="1" customWidth="1"/>
    <col min="8202" max="8202" width="17.21875" style="1" customWidth="1"/>
    <col min="8203" max="8203" width="13.21875" style="1" bestFit="1" customWidth="1"/>
    <col min="8204" max="8206" width="11.44140625" style="1"/>
    <col min="8207" max="8207" width="13.77734375" style="1" customWidth="1"/>
    <col min="8208" max="8451" width="11.44140625" style="1"/>
    <col min="8452" max="8452" width="14" style="1" customWidth="1"/>
    <col min="8453" max="8453" width="15" style="1" customWidth="1"/>
    <col min="8454" max="8454" width="14.5546875" style="1" customWidth="1"/>
    <col min="8455" max="8455" width="18.44140625" style="1" customWidth="1"/>
    <col min="8456" max="8456" width="16.21875" style="1" customWidth="1"/>
    <col min="8457" max="8457" width="13.21875" style="1" bestFit="1" customWidth="1"/>
    <col min="8458" max="8458" width="17.21875" style="1" customWidth="1"/>
    <col min="8459" max="8459" width="13.21875" style="1" bestFit="1" customWidth="1"/>
    <col min="8460" max="8462" width="11.44140625" style="1"/>
    <col min="8463" max="8463" width="13.77734375" style="1" customWidth="1"/>
    <col min="8464" max="8707" width="11.44140625" style="1"/>
    <col min="8708" max="8708" width="14" style="1" customWidth="1"/>
    <col min="8709" max="8709" width="15" style="1" customWidth="1"/>
    <col min="8710" max="8710" width="14.5546875" style="1" customWidth="1"/>
    <col min="8711" max="8711" width="18.44140625" style="1" customWidth="1"/>
    <col min="8712" max="8712" width="16.21875" style="1" customWidth="1"/>
    <col min="8713" max="8713" width="13.21875" style="1" bestFit="1" customWidth="1"/>
    <col min="8714" max="8714" width="17.21875" style="1" customWidth="1"/>
    <col min="8715" max="8715" width="13.21875" style="1" bestFit="1" customWidth="1"/>
    <col min="8716" max="8718" width="11.44140625" style="1"/>
    <col min="8719" max="8719" width="13.77734375" style="1" customWidth="1"/>
    <col min="8720" max="8963" width="11.44140625" style="1"/>
    <col min="8964" max="8964" width="14" style="1" customWidth="1"/>
    <col min="8965" max="8965" width="15" style="1" customWidth="1"/>
    <col min="8966" max="8966" width="14.5546875" style="1" customWidth="1"/>
    <col min="8967" max="8967" width="18.44140625" style="1" customWidth="1"/>
    <col min="8968" max="8968" width="16.21875" style="1" customWidth="1"/>
    <col min="8969" max="8969" width="13.21875" style="1" bestFit="1" customWidth="1"/>
    <col min="8970" max="8970" width="17.21875" style="1" customWidth="1"/>
    <col min="8971" max="8971" width="13.21875" style="1" bestFit="1" customWidth="1"/>
    <col min="8972" max="8974" width="11.44140625" style="1"/>
    <col min="8975" max="8975" width="13.77734375" style="1" customWidth="1"/>
    <col min="8976" max="9219" width="11.44140625" style="1"/>
    <col min="9220" max="9220" width="14" style="1" customWidth="1"/>
    <col min="9221" max="9221" width="15" style="1" customWidth="1"/>
    <col min="9222" max="9222" width="14.5546875" style="1" customWidth="1"/>
    <col min="9223" max="9223" width="18.44140625" style="1" customWidth="1"/>
    <col min="9224" max="9224" width="16.21875" style="1" customWidth="1"/>
    <col min="9225" max="9225" width="13.21875" style="1" bestFit="1" customWidth="1"/>
    <col min="9226" max="9226" width="17.21875" style="1" customWidth="1"/>
    <col min="9227" max="9227" width="13.21875" style="1" bestFit="1" customWidth="1"/>
    <col min="9228" max="9230" width="11.44140625" style="1"/>
    <col min="9231" max="9231" width="13.77734375" style="1" customWidth="1"/>
    <col min="9232" max="9475" width="11.44140625" style="1"/>
    <col min="9476" max="9476" width="14" style="1" customWidth="1"/>
    <col min="9477" max="9477" width="15" style="1" customWidth="1"/>
    <col min="9478" max="9478" width="14.5546875" style="1" customWidth="1"/>
    <col min="9479" max="9479" width="18.44140625" style="1" customWidth="1"/>
    <col min="9480" max="9480" width="16.21875" style="1" customWidth="1"/>
    <col min="9481" max="9481" width="13.21875" style="1" bestFit="1" customWidth="1"/>
    <col min="9482" max="9482" width="17.21875" style="1" customWidth="1"/>
    <col min="9483" max="9483" width="13.21875" style="1" bestFit="1" customWidth="1"/>
    <col min="9484" max="9486" width="11.44140625" style="1"/>
    <col min="9487" max="9487" width="13.77734375" style="1" customWidth="1"/>
    <col min="9488" max="9731" width="11.44140625" style="1"/>
    <col min="9732" max="9732" width="14" style="1" customWidth="1"/>
    <col min="9733" max="9733" width="15" style="1" customWidth="1"/>
    <col min="9734" max="9734" width="14.5546875" style="1" customWidth="1"/>
    <col min="9735" max="9735" width="18.44140625" style="1" customWidth="1"/>
    <col min="9736" max="9736" width="16.21875" style="1" customWidth="1"/>
    <col min="9737" max="9737" width="13.21875" style="1" bestFit="1" customWidth="1"/>
    <col min="9738" max="9738" width="17.21875" style="1" customWidth="1"/>
    <col min="9739" max="9739" width="13.21875" style="1" bestFit="1" customWidth="1"/>
    <col min="9740" max="9742" width="11.44140625" style="1"/>
    <col min="9743" max="9743" width="13.77734375" style="1" customWidth="1"/>
    <col min="9744" max="9987" width="11.44140625" style="1"/>
    <col min="9988" max="9988" width="14" style="1" customWidth="1"/>
    <col min="9989" max="9989" width="15" style="1" customWidth="1"/>
    <col min="9990" max="9990" width="14.5546875" style="1" customWidth="1"/>
    <col min="9991" max="9991" width="18.44140625" style="1" customWidth="1"/>
    <col min="9992" max="9992" width="16.21875" style="1" customWidth="1"/>
    <col min="9993" max="9993" width="13.21875" style="1" bestFit="1" customWidth="1"/>
    <col min="9994" max="9994" width="17.21875" style="1" customWidth="1"/>
    <col min="9995" max="9995" width="13.21875" style="1" bestFit="1" customWidth="1"/>
    <col min="9996" max="9998" width="11.44140625" style="1"/>
    <col min="9999" max="9999" width="13.77734375" style="1" customWidth="1"/>
    <col min="10000" max="10243" width="11.44140625" style="1"/>
    <col min="10244" max="10244" width="14" style="1" customWidth="1"/>
    <col min="10245" max="10245" width="15" style="1" customWidth="1"/>
    <col min="10246" max="10246" width="14.5546875" style="1" customWidth="1"/>
    <col min="10247" max="10247" width="18.44140625" style="1" customWidth="1"/>
    <col min="10248" max="10248" width="16.21875" style="1" customWidth="1"/>
    <col min="10249" max="10249" width="13.21875" style="1" bestFit="1" customWidth="1"/>
    <col min="10250" max="10250" width="17.21875" style="1" customWidth="1"/>
    <col min="10251" max="10251" width="13.21875" style="1" bestFit="1" customWidth="1"/>
    <col min="10252" max="10254" width="11.44140625" style="1"/>
    <col min="10255" max="10255" width="13.77734375" style="1" customWidth="1"/>
    <col min="10256" max="10499" width="11.44140625" style="1"/>
    <col min="10500" max="10500" width="14" style="1" customWidth="1"/>
    <col min="10501" max="10501" width="15" style="1" customWidth="1"/>
    <col min="10502" max="10502" width="14.5546875" style="1" customWidth="1"/>
    <col min="10503" max="10503" width="18.44140625" style="1" customWidth="1"/>
    <col min="10504" max="10504" width="16.21875" style="1" customWidth="1"/>
    <col min="10505" max="10505" width="13.21875" style="1" bestFit="1" customWidth="1"/>
    <col min="10506" max="10506" width="17.21875" style="1" customWidth="1"/>
    <col min="10507" max="10507" width="13.21875" style="1" bestFit="1" customWidth="1"/>
    <col min="10508" max="10510" width="11.44140625" style="1"/>
    <col min="10511" max="10511" width="13.77734375" style="1" customWidth="1"/>
    <col min="10512" max="10755" width="11.44140625" style="1"/>
    <col min="10756" max="10756" width="14" style="1" customWidth="1"/>
    <col min="10757" max="10757" width="15" style="1" customWidth="1"/>
    <col min="10758" max="10758" width="14.5546875" style="1" customWidth="1"/>
    <col min="10759" max="10759" width="18.44140625" style="1" customWidth="1"/>
    <col min="10760" max="10760" width="16.21875" style="1" customWidth="1"/>
    <col min="10761" max="10761" width="13.21875" style="1" bestFit="1" customWidth="1"/>
    <col min="10762" max="10762" width="17.21875" style="1" customWidth="1"/>
    <col min="10763" max="10763" width="13.21875" style="1" bestFit="1" customWidth="1"/>
    <col min="10764" max="10766" width="11.44140625" style="1"/>
    <col min="10767" max="10767" width="13.77734375" style="1" customWidth="1"/>
    <col min="10768" max="11011" width="11.44140625" style="1"/>
    <col min="11012" max="11012" width="14" style="1" customWidth="1"/>
    <col min="11013" max="11013" width="15" style="1" customWidth="1"/>
    <col min="11014" max="11014" width="14.5546875" style="1" customWidth="1"/>
    <col min="11015" max="11015" width="18.44140625" style="1" customWidth="1"/>
    <col min="11016" max="11016" width="16.21875" style="1" customWidth="1"/>
    <col min="11017" max="11017" width="13.21875" style="1" bestFit="1" customWidth="1"/>
    <col min="11018" max="11018" width="17.21875" style="1" customWidth="1"/>
    <col min="11019" max="11019" width="13.21875" style="1" bestFit="1" customWidth="1"/>
    <col min="11020" max="11022" width="11.44140625" style="1"/>
    <col min="11023" max="11023" width="13.77734375" style="1" customWidth="1"/>
    <col min="11024" max="11267" width="11.44140625" style="1"/>
    <col min="11268" max="11268" width="14" style="1" customWidth="1"/>
    <col min="11269" max="11269" width="15" style="1" customWidth="1"/>
    <col min="11270" max="11270" width="14.5546875" style="1" customWidth="1"/>
    <col min="11271" max="11271" width="18.44140625" style="1" customWidth="1"/>
    <col min="11272" max="11272" width="16.21875" style="1" customWidth="1"/>
    <col min="11273" max="11273" width="13.21875" style="1" bestFit="1" customWidth="1"/>
    <col min="11274" max="11274" width="17.21875" style="1" customWidth="1"/>
    <col min="11275" max="11275" width="13.21875" style="1" bestFit="1" customWidth="1"/>
    <col min="11276" max="11278" width="11.44140625" style="1"/>
    <col min="11279" max="11279" width="13.77734375" style="1" customWidth="1"/>
    <col min="11280" max="11523" width="11.44140625" style="1"/>
    <col min="11524" max="11524" width="14" style="1" customWidth="1"/>
    <col min="11525" max="11525" width="15" style="1" customWidth="1"/>
    <col min="11526" max="11526" width="14.5546875" style="1" customWidth="1"/>
    <col min="11527" max="11527" width="18.44140625" style="1" customWidth="1"/>
    <col min="11528" max="11528" width="16.21875" style="1" customWidth="1"/>
    <col min="11529" max="11529" width="13.21875" style="1" bestFit="1" customWidth="1"/>
    <col min="11530" max="11530" width="17.21875" style="1" customWidth="1"/>
    <col min="11531" max="11531" width="13.21875" style="1" bestFit="1" customWidth="1"/>
    <col min="11532" max="11534" width="11.44140625" style="1"/>
    <col min="11535" max="11535" width="13.77734375" style="1" customWidth="1"/>
    <col min="11536" max="11779" width="11.44140625" style="1"/>
    <col min="11780" max="11780" width="14" style="1" customWidth="1"/>
    <col min="11781" max="11781" width="15" style="1" customWidth="1"/>
    <col min="11782" max="11782" width="14.5546875" style="1" customWidth="1"/>
    <col min="11783" max="11783" width="18.44140625" style="1" customWidth="1"/>
    <col min="11784" max="11784" width="16.21875" style="1" customWidth="1"/>
    <col min="11785" max="11785" width="13.21875" style="1" bestFit="1" customWidth="1"/>
    <col min="11786" max="11786" width="17.21875" style="1" customWidth="1"/>
    <col min="11787" max="11787" width="13.21875" style="1" bestFit="1" customWidth="1"/>
    <col min="11788" max="11790" width="11.44140625" style="1"/>
    <col min="11791" max="11791" width="13.77734375" style="1" customWidth="1"/>
    <col min="11792" max="12035" width="11.44140625" style="1"/>
    <col min="12036" max="12036" width="14" style="1" customWidth="1"/>
    <col min="12037" max="12037" width="15" style="1" customWidth="1"/>
    <col min="12038" max="12038" width="14.5546875" style="1" customWidth="1"/>
    <col min="12039" max="12039" width="18.44140625" style="1" customWidth="1"/>
    <col min="12040" max="12040" width="16.21875" style="1" customWidth="1"/>
    <col min="12041" max="12041" width="13.21875" style="1" bestFit="1" customWidth="1"/>
    <col min="12042" max="12042" width="17.21875" style="1" customWidth="1"/>
    <col min="12043" max="12043" width="13.21875" style="1" bestFit="1" customWidth="1"/>
    <col min="12044" max="12046" width="11.44140625" style="1"/>
    <col min="12047" max="12047" width="13.77734375" style="1" customWidth="1"/>
    <col min="12048" max="12291" width="11.44140625" style="1"/>
    <col min="12292" max="12292" width="14" style="1" customWidth="1"/>
    <col min="12293" max="12293" width="15" style="1" customWidth="1"/>
    <col min="12294" max="12294" width="14.5546875" style="1" customWidth="1"/>
    <col min="12295" max="12295" width="18.44140625" style="1" customWidth="1"/>
    <col min="12296" max="12296" width="16.21875" style="1" customWidth="1"/>
    <col min="12297" max="12297" width="13.21875" style="1" bestFit="1" customWidth="1"/>
    <col min="12298" max="12298" width="17.21875" style="1" customWidth="1"/>
    <col min="12299" max="12299" width="13.21875" style="1" bestFit="1" customWidth="1"/>
    <col min="12300" max="12302" width="11.44140625" style="1"/>
    <col min="12303" max="12303" width="13.77734375" style="1" customWidth="1"/>
    <col min="12304" max="12547" width="11.44140625" style="1"/>
    <col min="12548" max="12548" width="14" style="1" customWidth="1"/>
    <col min="12549" max="12549" width="15" style="1" customWidth="1"/>
    <col min="12550" max="12550" width="14.5546875" style="1" customWidth="1"/>
    <col min="12551" max="12551" width="18.44140625" style="1" customWidth="1"/>
    <col min="12552" max="12552" width="16.21875" style="1" customWidth="1"/>
    <col min="12553" max="12553" width="13.21875" style="1" bestFit="1" customWidth="1"/>
    <col min="12554" max="12554" width="17.21875" style="1" customWidth="1"/>
    <col min="12555" max="12555" width="13.21875" style="1" bestFit="1" customWidth="1"/>
    <col min="12556" max="12558" width="11.44140625" style="1"/>
    <col min="12559" max="12559" width="13.77734375" style="1" customWidth="1"/>
    <col min="12560" max="12803" width="11.44140625" style="1"/>
    <col min="12804" max="12804" width="14" style="1" customWidth="1"/>
    <col min="12805" max="12805" width="15" style="1" customWidth="1"/>
    <col min="12806" max="12806" width="14.5546875" style="1" customWidth="1"/>
    <col min="12807" max="12807" width="18.44140625" style="1" customWidth="1"/>
    <col min="12808" max="12808" width="16.21875" style="1" customWidth="1"/>
    <col min="12809" max="12809" width="13.21875" style="1" bestFit="1" customWidth="1"/>
    <col min="12810" max="12810" width="17.21875" style="1" customWidth="1"/>
    <col min="12811" max="12811" width="13.21875" style="1" bestFit="1" customWidth="1"/>
    <col min="12812" max="12814" width="11.44140625" style="1"/>
    <col min="12815" max="12815" width="13.77734375" style="1" customWidth="1"/>
    <col min="12816" max="13059" width="11.44140625" style="1"/>
    <col min="13060" max="13060" width="14" style="1" customWidth="1"/>
    <col min="13061" max="13061" width="15" style="1" customWidth="1"/>
    <col min="13062" max="13062" width="14.5546875" style="1" customWidth="1"/>
    <col min="13063" max="13063" width="18.44140625" style="1" customWidth="1"/>
    <col min="13064" max="13064" width="16.21875" style="1" customWidth="1"/>
    <col min="13065" max="13065" width="13.21875" style="1" bestFit="1" customWidth="1"/>
    <col min="13066" max="13066" width="17.21875" style="1" customWidth="1"/>
    <col min="13067" max="13067" width="13.21875" style="1" bestFit="1" customWidth="1"/>
    <col min="13068" max="13070" width="11.44140625" style="1"/>
    <col min="13071" max="13071" width="13.77734375" style="1" customWidth="1"/>
    <col min="13072" max="13315" width="11.44140625" style="1"/>
    <col min="13316" max="13316" width="14" style="1" customWidth="1"/>
    <col min="13317" max="13317" width="15" style="1" customWidth="1"/>
    <col min="13318" max="13318" width="14.5546875" style="1" customWidth="1"/>
    <col min="13319" max="13319" width="18.44140625" style="1" customWidth="1"/>
    <col min="13320" max="13320" width="16.21875" style="1" customWidth="1"/>
    <col min="13321" max="13321" width="13.21875" style="1" bestFit="1" customWidth="1"/>
    <col min="13322" max="13322" width="17.21875" style="1" customWidth="1"/>
    <col min="13323" max="13323" width="13.21875" style="1" bestFit="1" customWidth="1"/>
    <col min="13324" max="13326" width="11.44140625" style="1"/>
    <col min="13327" max="13327" width="13.77734375" style="1" customWidth="1"/>
    <col min="13328" max="13571" width="11.44140625" style="1"/>
    <col min="13572" max="13572" width="14" style="1" customWidth="1"/>
    <col min="13573" max="13573" width="15" style="1" customWidth="1"/>
    <col min="13574" max="13574" width="14.5546875" style="1" customWidth="1"/>
    <col min="13575" max="13575" width="18.44140625" style="1" customWidth="1"/>
    <col min="13576" max="13576" width="16.21875" style="1" customWidth="1"/>
    <col min="13577" max="13577" width="13.21875" style="1" bestFit="1" customWidth="1"/>
    <col min="13578" max="13578" width="17.21875" style="1" customWidth="1"/>
    <col min="13579" max="13579" width="13.21875" style="1" bestFit="1" customWidth="1"/>
    <col min="13580" max="13582" width="11.44140625" style="1"/>
    <col min="13583" max="13583" width="13.77734375" style="1" customWidth="1"/>
    <col min="13584" max="13827" width="11.44140625" style="1"/>
    <col min="13828" max="13828" width="14" style="1" customWidth="1"/>
    <col min="13829" max="13829" width="15" style="1" customWidth="1"/>
    <col min="13830" max="13830" width="14.5546875" style="1" customWidth="1"/>
    <col min="13831" max="13831" width="18.44140625" style="1" customWidth="1"/>
    <col min="13832" max="13832" width="16.21875" style="1" customWidth="1"/>
    <col min="13833" max="13833" width="13.21875" style="1" bestFit="1" customWidth="1"/>
    <col min="13834" max="13834" width="17.21875" style="1" customWidth="1"/>
    <col min="13835" max="13835" width="13.21875" style="1" bestFit="1" customWidth="1"/>
    <col min="13836" max="13838" width="11.44140625" style="1"/>
    <col min="13839" max="13839" width="13.77734375" style="1" customWidth="1"/>
    <col min="13840" max="14083" width="11.44140625" style="1"/>
    <col min="14084" max="14084" width="14" style="1" customWidth="1"/>
    <col min="14085" max="14085" width="15" style="1" customWidth="1"/>
    <col min="14086" max="14086" width="14.5546875" style="1" customWidth="1"/>
    <col min="14087" max="14087" width="18.44140625" style="1" customWidth="1"/>
    <col min="14088" max="14088" width="16.21875" style="1" customWidth="1"/>
    <col min="14089" max="14089" width="13.21875" style="1" bestFit="1" customWidth="1"/>
    <col min="14090" max="14090" width="17.21875" style="1" customWidth="1"/>
    <col min="14091" max="14091" width="13.21875" style="1" bestFit="1" customWidth="1"/>
    <col min="14092" max="14094" width="11.44140625" style="1"/>
    <col min="14095" max="14095" width="13.77734375" style="1" customWidth="1"/>
    <col min="14096" max="14339" width="11.44140625" style="1"/>
    <col min="14340" max="14340" width="14" style="1" customWidth="1"/>
    <col min="14341" max="14341" width="15" style="1" customWidth="1"/>
    <col min="14342" max="14342" width="14.5546875" style="1" customWidth="1"/>
    <col min="14343" max="14343" width="18.44140625" style="1" customWidth="1"/>
    <col min="14344" max="14344" width="16.21875" style="1" customWidth="1"/>
    <col min="14345" max="14345" width="13.21875" style="1" bestFit="1" customWidth="1"/>
    <col min="14346" max="14346" width="17.21875" style="1" customWidth="1"/>
    <col min="14347" max="14347" width="13.21875" style="1" bestFit="1" customWidth="1"/>
    <col min="14348" max="14350" width="11.44140625" style="1"/>
    <col min="14351" max="14351" width="13.77734375" style="1" customWidth="1"/>
    <col min="14352" max="14595" width="11.44140625" style="1"/>
    <col min="14596" max="14596" width="14" style="1" customWidth="1"/>
    <col min="14597" max="14597" width="15" style="1" customWidth="1"/>
    <col min="14598" max="14598" width="14.5546875" style="1" customWidth="1"/>
    <col min="14599" max="14599" width="18.44140625" style="1" customWidth="1"/>
    <col min="14600" max="14600" width="16.21875" style="1" customWidth="1"/>
    <col min="14601" max="14601" width="13.21875" style="1" bestFit="1" customWidth="1"/>
    <col min="14602" max="14602" width="17.21875" style="1" customWidth="1"/>
    <col min="14603" max="14603" width="13.21875" style="1" bestFit="1" customWidth="1"/>
    <col min="14604" max="14606" width="11.44140625" style="1"/>
    <col min="14607" max="14607" width="13.77734375" style="1" customWidth="1"/>
    <col min="14608" max="14851" width="11.44140625" style="1"/>
    <col min="14852" max="14852" width="14" style="1" customWidth="1"/>
    <col min="14853" max="14853" width="15" style="1" customWidth="1"/>
    <col min="14854" max="14854" width="14.5546875" style="1" customWidth="1"/>
    <col min="14855" max="14855" width="18.44140625" style="1" customWidth="1"/>
    <col min="14856" max="14856" width="16.21875" style="1" customWidth="1"/>
    <col min="14857" max="14857" width="13.21875" style="1" bestFit="1" customWidth="1"/>
    <col min="14858" max="14858" width="17.21875" style="1" customWidth="1"/>
    <col min="14859" max="14859" width="13.21875" style="1" bestFit="1" customWidth="1"/>
    <col min="14860" max="14862" width="11.44140625" style="1"/>
    <col min="14863" max="14863" width="13.77734375" style="1" customWidth="1"/>
    <col min="14864" max="15107" width="11.44140625" style="1"/>
    <col min="15108" max="15108" width="14" style="1" customWidth="1"/>
    <col min="15109" max="15109" width="15" style="1" customWidth="1"/>
    <col min="15110" max="15110" width="14.5546875" style="1" customWidth="1"/>
    <col min="15111" max="15111" width="18.44140625" style="1" customWidth="1"/>
    <col min="15112" max="15112" width="16.21875" style="1" customWidth="1"/>
    <col min="15113" max="15113" width="13.21875" style="1" bestFit="1" customWidth="1"/>
    <col min="15114" max="15114" width="17.21875" style="1" customWidth="1"/>
    <col min="15115" max="15115" width="13.21875" style="1" bestFit="1" customWidth="1"/>
    <col min="15116" max="15118" width="11.44140625" style="1"/>
    <col min="15119" max="15119" width="13.77734375" style="1" customWidth="1"/>
    <col min="15120" max="15363" width="11.44140625" style="1"/>
    <col min="15364" max="15364" width="14" style="1" customWidth="1"/>
    <col min="15365" max="15365" width="15" style="1" customWidth="1"/>
    <col min="15366" max="15366" width="14.5546875" style="1" customWidth="1"/>
    <col min="15367" max="15367" width="18.44140625" style="1" customWidth="1"/>
    <col min="15368" max="15368" width="16.21875" style="1" customWidth="1"/>
    <col min="15369" max="15369" width="13.21875" style="1" bestFit="1" customWidth="1"/>
    <col min="15370" max="15370" width="17.21875" style="1" customWidth="1"/>
    <col min="15371" max="15371" width="13.21875" style="1" bestFit="1" customWidth="1"/>
    <col min="15372" max="15374" width="11.44140625" style="1"/>
    <col min="15375" max="15375" width="13.77734375" style="1" customWidth="1"/>
    <col min="15376" max="15619" width="11.44140625" style="1"/>
    <col min="15620" max="15620" width="14" style="1" customWidth="1"/>
    <col min="15621" max="15621" width="15" style="1" customWidth="1"/>
    <col min="15622" max="15622" width="14.5546875" style="1" customWidth="1"/>
    <col min="15623" max="15623" width="18.44140625" style="1" customWidth="1"/>
    <col min="15624" max="15624" width="16.21875" style="1" customWidth="1"/>
    <col min="15625" max="15625" width="13.21875" style="1" bestFit="1" customWidth="1"/>
    <col min="15626" max="15626" width="17.21875" style="1" customWidth="1"/>
    <col min="15627" max="15627" width="13.21875" style="1" bestFit="1" customWidth="1"/>
    <col min="15628" max="15630" width="11.44140625" style="1"/>
    <col min="15631" max="15631" width="13.77734375" style="1" customWidth="1"/>
    <col min="15632" max="15875" width="11.44140625" style="1"/>
    <col min="15876" max="15876" width="14" style="1" customWidth="1"/>
    <col min="15877" max="15877" width="15" style="1" customWidth="1"/>
    <col min="15878" max="15878" width="14.5546875" style="1" customWidth="1"/>
    <col min="15879" max="15879" width="18.44140625" style="1" customWidth="1"/>
    <col min="15880" max="15880" width="16.21875" style="1" customWidth="1"/>
    <col min="15881" max="15881" width="13.21875" style="1" bestFit="1" customWidth="1"/>
    <col min="15882" max="15882" width="17.21875" style="1" customWidth="1"/>
    <col min="15883" max="15883" width="13.21875" style="1" bestFit="1" customWidth="1"/>
    <col min="15884" max="15886" width="11.44140625" style="1"/>
    <col min="15887" max="15887" width="13.77734375" style="1" customWidth="1"/>
    <col min="15888" max="16131" width="11.44140625" style="1"/>
    <col min="16132" max="16132" width="14" style="1" customWidth="1"/>
    <col min="16133" max="16133" width="15" style="1" customWidth="1"/>
    <col min="16134" max="16134" width="14.5546875" style="1" customWidth="1"/>
    <col min="16135" max="16135" width="18.44140625" style="1" customWidth="1"/>
    <col min="16136" max="16136" width="16.21875" style="1" customWidth="1"/>
    <col min="16137" max="16137" width="13.21875" style="1" bestFit="1" customWidth="1"/>
    <col min="16138" max="16138" width="17.21875" style="1" customWidth="1"/>
    <col min="16139" max="16139" width="13.21875" style="1" bestFit="1" customWidth="1"/>
    <col min="16140" max="16142" width="11.44140625" style="1"/>
    <col min="16143" max="16143" width="13.77734375" style="1" customWidth="1"/>
    <col min="16144" max="16384" width="11.44140625" style="1"/>
  </cols>
  <sheetData>
    <row r="1" spans="1:19" s="49" customFormat="1" ht="49.05" customHeight="1" x14ac:dyDescent="0.35"/>
    <row r="2" spans="1:19" x14ac:dyDescent="0.3">
      <c r="B2" s="2" t="s">
        <v>34</v>
      </c>
      <c r="C2" s="2" t="s">
        <v>31</v>
      </c>
      <c r="D2" s="2"/>
    </row>
    <row r="3" spans="1:19" ht="14.55" x14ac:dyDescent="0.35">
      <c r="B3" s="97" t="s">
        <v>1</v>
      </c>
      <c r="C3" s="98" t="str">
        <f>+'1 calcul temeraria'!D3</f>
        <v>F240000276</v>
      </c>
      <c r="D3" s="98"/>
      <c r="E3" s="98"/>
      <c r="F3" s="98"/>
      <c r="G3" s="98"/>
      <c r="H3" s="98"/>
      <c r="I3" s="98"/>
    </row>
    <row r="4" spans="1:19" ht="136.5" customHeight="1" x14ac:dyDescent="0.3">
      <c r="B4" s="73" t="s">
        <v>2</v>
      </c>
      <c r="C4" s="120" t="s">
        <v>67</v>
      </c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</row>
    <row r="5" spans="1:19" ht="14.55" x14ac:dyDescent="0.35">
      <c r="A5" s="3"/>
      <c r="B5" s="3" t="str">
        <f>+'1 calcul temeraria'!B6</f>
        <v>Tipus licitació:</v>
      </c>
      <c r="C5" s="3" t="str">
        <f>+'1 calcul temeraria'!D6</f>
        <v xml:space="preserve">OBERT </v>
      </c>
      <c r="D5" s="2"/>
    </row>
    <row r="6" spans="1:19" ht="14.55" x14ac:dyDescent="0.35">
      <c r="A6" s="3"/>
      <c r="B6" s="3" t="str">
        <f>+'1 calcul temeraria'!B7</f>
        <v>Termini</v>
      </c>
      <c r="C6" s="3" t="str">
        <f>+'1 calcul temeraria'!D7</f>
        <v>8 mesos</v>
      </c>
      <c r="D6" s="2"/>
      <c r="I6" s="47">
        <f>+'1 calcul temeraria'!G7</f>
        <v>0</v>
      </c>
      <c r="J6" s="79">
        <f>+'1 calcul temeraria'!H7</f>
        <v>0</v>
      </c>
      <c r="K6" s="79"/>
    </row>
    <row r="7" spans="1:19" ht="14.55" x14ac:dyDescent="0.35">
      <c r="A7" s="3"/>
      <c r="B7" s="3" t="str">
        <f>+'1 calcul temeraria'!B8</f>
        <v xml:space="preserve">Garantia def. 5% pto licitació </v>
      </c>
      <c r="C7" s="4">
        <f>+C11*0.05</f>
        <v>25044.118000000002</v>
      </c>
      <c r="D7" s="3">
        <f>+'1 calcul temeraria'!E8</f>
        <v>0</v>
      </c>
      <c r="E7" s="3">
        <f>+'1 calcul temeraria'!F8</f>
        <v>0</v>
      </c>
      <c r="F7" s="3" t="str">
        <f>+'1 calcul temeraria'!G8</f>
        <v xml:space="preserve">Import càlcul econòminca </v>
      </c>
      <c r="G7" s="3">
        <f>+'1 calcul temeraria'!H8</f>
        <v>500882.36</v>
      </c>
      <c r="H7" s="3">
        <f>+'1 calcul temeraria'!I8</f>
        <v>0</v>
      </c>
      <c r="I7" s="47"/>
    </row>
    <row r="8" spans="1:19" ht="14.55" x14ac:dyDescent="0.35">
      <c r="A8" s="3"/>
      <c r="B8" s="3" t="str">
        <f>+'1 calcul temeraria'!B9</f>
        <v>Modificacions</v>
      </c>
      <c r="C8" s="3">
        <f>+'1 calcul temeraria'!E9</f>
        <v>0</v>
      </c>
      <c r="D8" s="2"/>
      <c r="I8" s="50"/>
      <c r="J8" s="50"/>
      <c r="K8" s="50"/>
    </row>
    <row r="9" spans="1:19" x14ac:dyDescent="0.3">
      <c r="A9" s="3"/>
      <c r="B9" s="3"/>
      <c r="C9" s="3" t="str">
        <f>+'1 calcul temeraria'!D11</f>
        <v>Iva exclòs</v>
      </c>
      <c r="D9" s="2"/>
      <c r="I9" s="50" t="s">
        <v>47</v>
      </c>
      <c r="J9" s="80">
        <f>+'1 calcul temeraria'!H13</f>
        <v>22</v>
      </c>
      <c r="K9" s="80"/>
    </row>
    <row r="10" spans="1:19" ht="14.55" x14ac:dyDescent="0.35">
      <c r="B10" s="3" t="str">
        <f>+' 2 puntuació economica'!B10</f>
        <v xml:space="preserve">Import càlcul puntuació oferta econòmica </v>
      </c>
      <c r="C10" s="4">
        <f>+'1 calcul temeraria'!D13</f>
        <v>500882.36</v>
      </c>
      <c r="D10" s="4"/>
      <c r="I10" s="50">
        <f>+'1 calcul temeraria'!B10</f>
        <v>0</v>
      </c>
      <c r="J10" s="79">
        <f>+'1 calcul temeraria'!E10</f>
        <v>0</v>
      </c>
      <c r="K10" s="79"/>
      <c r="L10" s="18"/>
      <c r="M10" s="18"/>
      <c r="N10" s="18"/>
      <c r="O10" s="18"/>
      <c r="P10" s="18"/>
      <c r="Q10" s="18"/>
    </row>
    <row r="11" spans="1:19" ht="15" customHeight="1" x14ac:dyDescent="0.3">
      <c r="B11" s="50" t="s">
        <v>40</v>
      </c>
      <c r="C11" s="78">
        <f>+C10+'1 calcul temeraria'!H7</f>
        <v>500882.36</v>
      </c>
      <c r="I11" s="50" t="s">
        <v>41</v>
      </c>
      <c r="J11" s="79">
        <f>+'1 calcul temeraria'!H9</f>
        <v>601058.82999999996</v>
      </c>
      <c r="K11" s="79"/>
    </row>
    <row r="12" spans="1:19" x14ac:dyDescent="0.3">
      <c r="B12" s="3" t="s">
        <v>18</v>
      </c>
      <c r="C12" s="18" t="e">
        <f>+'1 calcul temeraria'!#REF!</f>
        <v>#REF!</v>
      </c>
      <c r="D12" s="5"/>
      <c r="I12" s="50">
        <f>+'1 calcul temeraria'!G11</f>
        <v>0</v>
      </c>
      <c r="J12" s="79">
        <f>+'1 calcul temeraria'!H11</f>
        <v>0</v>
      </c>
    </row>
    <row r="13" spans="1:19" ht="14.55" hidden="1" x14ac:dyDescent="0.35">
      <c r="B13" s="3" t="s">
        <v>5</v>
      </c>
      <c r="D13" s="5"/>
      <c r="E13" s="3"/>
      <c r="J13" s="5" t="e">
        <f>MIN(#REF!)</f>
        <v>#REF!</v>
      </c>
      <c r="K13" s="53"/>
      <c r="L13" s="53"/>
      <c r="M13" s="53"/>
      <c r="N13" s="5"/>
      <c r="O13" s="53"/>
      <c r="P13" s="53"/>
      <c r="Q13" s="5"/>
    </row>
    <row r="14" spans="1:19" ht="14.55" hidden="1" x14ac:dyDescent="0.35">
      <c r="B14" s="3" t="s">
        <v>7</v>
      </c>
      <c r="D14" s="5"/>
      <c r="E14" s="3"/>
      <c r="J14" s="7" t="e">
        <f>-(J13-J15)/C10</f>
        <v>#REF!</v>
      </c>
      <c r="K14" s="7"/>
      <c r="L14" s="7"/>
      <c r="M14" s="7"/>
      <c r="N14" s="7"/>
      <c r="O14" s="7"/>
      <c r="P14" s="7"/>
      <c r="Q14" s="7"/>
    </row>
    <row r="15" spans="1:19" ht="14.55" hidden="1" x14ac:dyDescent="0.35">
      <c r="A15" s="3"/>
      <c r="B15" s="4"/>
      <c r="C15" s="3"/>
      <c r="D15" s="3"/>
      <c r="E15" s="3"/>
      <c r="J15" s="5" t="e">
        <f>+SUM(#REF!)/#REF!</f>
        <v>#REF!</v>
      </c>
      <c r="K15" s="53"/>
      <c r="L15" s="53"/>
      <c r="M15" s="53"/>
      <c r="N15" s="5"/>
      <c r="O15" s="53"/>
      <c r="P15" s="53"/>
      <c r="Q15" s="5"/>
    </row>
    <row r="16" spans="1:19" ht="21" customHeight="1" x14ac:dyDescent="0.3">
      <c r="A16" s="3"/>
      <c r="B16" s="3" t="s">
        <v>17</v>
      </c>
      <c r="C16" s="1" t="s">
        <v>69</v>
      </c>
      <c r="D16" s="3"/>
      <c r="S16" s="3">
        <f>+' 2 puntuació economica'!C16</f>
        <v>20</v>
      </c>
    </row>
    <row r="17" spans="1:20" ht="21" hidden="1" customHeight="1" x14ac:dyDescent="0.35">
      <c r="A17" s="3"/>
      <c r="B17" s="3"/>
      <c r="D17" s="3"/>
      <c r="S17" s="3"/>
    </row>
    <row r="18" spans="1:20" ht="96" customHeight="1" x14ac:dyDescent="0.3">
      <c r="A18" s="3"/>
      <c r="B18" s="8"/>
      <c r="C18" s="27" t="str">
        <f>+' 2 puntuació economica'!C17</f>
        <v>Import base càlcul</v>
      </c>
      <c r="D18" s="9"/>
      <c r="E18" s="9" t="s">
        <v>10</v>
      </c>
      <c r="F18" s="9" t="s">
        <v>11</v>
      </c>
      <c r="G18" s="9" t="s">
        <v>24</v>
      </c>
      <c r="H18" s="23" t="s">
        <v>22</v>
      </c>
      <c r="I18" s="10" t="s">
        <v>23</v>
      </c>
      <c r="J18" s="26" t="s">
        <v>50</v>
      </c>
      <c r="K18" s="26" t="str">
        <f>+' 2 puntuació economica'!B26</f>
        <v>QUADRE NÚM. 2.2 EXPERIÈNCIA TREBALLS SIMILARS</v>
      </c>
      <c r="L18" s="26" t="str">
        <f>+' 2 puntuació economica'!B45</f>
        <v>QUADRE NÚM. 2.3 REDUCCIÓ TERMINIS</v>
      </c>
      <c r="M18" s="26" t="str">
        <f>+' 2 puntuació economica'!B69</f>
        <v>QUADRE NÚM. 2.4 MILLORES SALARIALS</v>
      </c>
      <c r="N18" s="26" t="str">
        <f>+' 2 puntuació economica'!B78</f>
        <v>QUADRE NÚM. 2.5 MESURES ANTIFRAU</v>
      </c>
      <c r="O18" s="26" t="str">
        <f>+' 2 puntuació economica'!B86</f>
        <v>QUADRE NÚM. 2.6 PERSONAL INSERCIÓ</v>
      </c>
      <c r="P18" s="26" t="str">
        <f>+' 2 puntuació economica'!B94</f>
        <v>QUADRE NÚM. 2.7 Rebaixa preus contradictoris</v>
      </c>
      <c r="Q18" s="27" t="s">
        <v>14</v>
      </c>
    </row>
    <row r="19" spans="1:20" ht="12.75" hidden="1" customHeight="1" x14ac:dyDescent="0.35">
      <c r="A19" s="3"/>
      <c r="B19" s="11"/>
      <c r="C19" s="12"/>
      <c r="D19" s="13"/>
      <c r="E19" s="12"/>
      <c r="F19" s="12"/>
      <c r="G19" s="12"/>
      <c r="H19" s="12"/>
      <c r="I19" s="12"/>
      <c r="J19" s="13"/>
      <c r="K19" s="54"/>
      <c r="L19" s="54"/>
      <c r="M19" s="54"/>
      <c r="N19" s="13"/>
      <c r="O19" s="54"/>
      <c r="P19" s="54"/>
      <c r="Q19" s="13"/>
    </row>
    <row r="20" spans="1:20" ht="12.75" hidden="1" customHeight="1" x14ac:dyDescent="0.35">
      <c r="A20" s="3"/>
      <c r="B20" s="11"/>
      <c r="C20" s="12"/>
      <c r="D20" s="13"/>
      <c r="E20" s="12"/>
      <c r="F20" s="12"/>
      <c r="G20" s="12"/>
      <c r="H20" s="12"/>
      <c r="I20" s="12"/>
      <c r="J20" s="13"/>
      <c r="K20" s="54"/>
      <c r="L20" s="54"/>
      <c r="M20" s="54"/>
      <c r="N20" s="13"/>
      <c r="O20" s="54"/>
      <c r="P20" s="54"/>
      <c r="Q20" s="13"/>
    </row>
    <row r="21" spans="1:20" ht="21.75" customHeight="1" x14ac:dyDescent="0.35">
      <c r="A21" s="3"/>
      <c r="B21" s="14" t="s">
        <v>12</v>
      </c>
      <c r="C21" s="12"/>
      <c r="D21" s="13"/>
      <c r="E21" s="12"/>
      <c r="F21" s="12"/>
      <c r="G21" s="12"/>
      <c r="H21" s="12"/>
      <c r="I21" s="12"/>
      <c r="J21" s="13"/>
      <c r="K21" s="54"/>
      <c r="L21" s="54"/>
      <c r="M21" s="54"/>
      <c r="N21" s="13"/>
      <c r="O21" s="54"/>
      <c r="P21" s="54"/>
      <c r="Q21" s="13"/>
    </row>
    <row r="22" spans="1:20" ht="14.55" x14ac:dyDescent="0.35">
      <c r="B22" s="15" t="str">
        <f>+'1 calcul temeraria'!B24</f>
        <v>NATUR SYSTEM</v>
      </c>
      <c r="C22" s="33">
        <f>+IF('1 calcul temeraria'!I24="temerària",0,'1 calcul temeraria'!G24)</f>
        <v>498377.95</v>
      </c>
      <c r="D22" s="34" t="e">
        <f>+IF(#REF!="","",1)</f>
        <v>#REF!</v>
      </c>
      <c r="E22" s="35" t="e">
        <f>IF(F22="","",+ABS(F22))</f>
        <v>#REF!</v>
      </c>
      <c r="F22" s="35" t="e">
        <f>IF(#REF!="","",IF(#REF!&lt;=0.01,-(#REF!+0.01),""))</f>
        <v>#REF!</v>
      </c>
      <c r="G22" s="35" t="str">
        <f>+IF('1 calcul temeraria'!I24="no es considera",'1 calcul temeraria'!D24,"")</f>
        <v/>
      </c>
      <c r="H22" s="33" t="str">
        <f>+IF('1 calcul temeraria'!I24="temerària",'1 calcul temeraria'!D24,"")</f>
        <v/>
      </c>
      <c r="I22" s="33">
        <f>+'1 calcul temeraria'!E24</f>
        <v>32.549999999999997</v>
      </c>
      <c r="J22" s="36">
        <f>+' 2 puntuació economica'!K21</f>
        <v>20</v>
      </c>
      <c r="K22" s="55">
        <f>+' 2 puntuació economica'!C29</f>
        <v>12</v>
      </c>
      <c r="L22" s="55">
        <f>+' 2 puntuació economica'!G51</f>
        <v>10</v>
      </c>
      <c r="M22" s="55">
        <f>+' 2 puntuació economica'!G75</f>
        <v>5</v>
      </c>
      <c r="N22" s="55">
        <f>+' 2 puntuació economica'!G84</f>
        <v>5</v>
      </c>
      <c r="O22" s="55">
        <f>+' 2 puntuació economica'!G92</f>
        <v>4</v>
      </c>
      <c r="P22" s="55">
        <f>+' 2 puntuació economica'!H103</f>
        <v>1</v>
      </c>
      <c r="Q22" s="37">
        <f>+SUM(I22:P22)</f>
        <v>89.55</v>
      </c>
      <c r="R22" s="1">
        <f t="shared" ref="R22:R23" si="0">+IF(C22&gt;0,C22,"")</f>
        <v>498377.95</v>
      </c>
      <c r="S22" s="25">
        <f>Q22-I22</f>
        <v>57</v>
      </c>
    </row>
    <row r="23" spans="1:20" ht="14.55" x14ac:dyDescent="0.35">
      <c r="B23" s="15" t="str">
        <f>+'1 calcul temeraria'!B25</f>
        <v>FAUS</v>
      </c>
      <c r="C23" s="33">
        <f>+IF('1 calcul temeraria'!I25="temerària",0,'1 calcul temeraria'!G25)</f>
        <v>0</v>
      </c>
      <c r="D23" s="34" t="e">
        <f>+IF(#REF!="","",1)</f>
        <v>#REF!</v>
      </c>
      <c r="E23" s="35" t="e">
        <f t="shared" ref="E23" si="1">IF(F23="","",+ABS(F23))</f>
        <v>#REF!</v>
      </c>
      <c r="F23" s="35" t="e">
        <f>IF(#REF!="","",IF(#REF!&lt;=0.01,-(#REF!+0.01),""))</f>
        <v>#REF!</v>
      </c>
      <c r="G23" s="35">
        <f>+IF('1 calcul temeraria'!I25="no es considera",'1 calcul temeraria'!D25,"")</f>
        <v>0</v>
      </c>
      <c r="H23" s="33" t="str">
        <f>+IF('1 calcul temeraria'!I25="temerària",'1 calcul temeraria'!D25,"")</f>
        <v/>
      </c>
      <c r="I23" s="33">
        <f>+'1 calcul temeraria'!E25</f>
        <v>18.5</v>
      </c>
      <c r="J23" s="36" t="str">
        <f>+' 2 puntuació economica'!K22</f>
        <v>exclòs de licitació</v>
      </c>
      <c r="K23" s="55">
        <f>+' 2 puntuació economica'!C30</f>
        <v>0</v>
      </c>
      <c r="L23" s="55">
        <f>+' 2 puntuació economica'!G52</f>
        <v>0</v>
      </c>
      <c r="M23" s="55">
        <f>+' 2 puntuació economica'!G76</f>
        <v>0</v>
      </c>
      <c r="N23" s="55">
        <f>+' 2 puntuació economica'!G85</f>
        <v>0</v>
      </c>
      <c r="O23" s="55">
        <f>+' 2 puntuació economica'!G93</f>
        <v>0</v>
      </c>
      <c r="P23" s="55">
        <f>+' 2 puntuació economica'!H104</f>
        <v>0</v>
      </c>
      <c r="Q23" s="56">
        <f t="shared" ref="Q23" si="2">+SUM(I23:P23)</f>
        <v>18.5</v>
      </c>
      <c r="R23" s="1" t="str">
        <f t="shared" si="0"/>
        <v/>
      </c>
    </row>
    <row r="24" spans="1:20" ht="15" customHeight="1" x14ac:dyDescent="0.35">
      <c r="B24" s="17"/>
      <c r="C24" s="18"/>
      <c r="D24" s="5" t="e">
        <f>SUM(#REF!)</f>
        <v>#REF!</v>
      </c>
      <c r="F24" s="18"/>
      <c r="G24" s="18"/>
      <c r="S24" s="25"/>
      <c r="T24" s="25"/>
    </row>
    <row r="25" spans="1:20" x14ac:dyDescent="0.3">
      <c r="C25" s="39" t="s">
        <v>26</v>
      </c>
      <c r="D25" s="40"/>
      <c r="E25" s="38"/>
      <c r="F25" s="38"/>
      <c r="G25" s="38"/>
      <c r="H25" s="41">
        <f>+MAX(Q22:Q23)</f>
        <v>89.55</v>
      </c>
      <c r="I25" s="38"/>
      <c r="J25" s="41">
        <f>+MAX(Q22:Q23)</f>
        <v>89.55</v>
      </c>
      <c r="K25" s="89"/>
    </row>
    <row r="26" spans="1:20" ht="14.55" x14ac:dyDescent="0.35">
      <c r="B26" s="20"/>
      <c r="C26" s="21"/>
      <c r="E26" s="5"/>
    </row>
  </sheetData>
  <mergeCells count="1">
    <mergeCell ref="C4:Q4"/>
  </mergeCells>
  <pageMargins left="0.70866141732283472" right="0.70866141732283472" top="0.74803149606299213" bottom="0.74803149606299213" header="0.31496062992125984" footer="0.31496062992125984"/>
  <pageSetup paperSize="9" scale="88" orientation="landscape" r:id="rId1"/>
  <customProperties>
    <customPr name="EpmWorksheetKeyString_GUID" r:id="rId2"/>
  </customPropertie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07"/>
  <sheetViews>
    <sheetView showGridLines="0" topLeftCell="B8" zoomScale="85" zoomScaleNormal="85" workbookViewId="0">
      <selection activeCell="C17" sqref="C17"/>
    </sheetView>
  </sheetViews>
  <sheetFormatPr defaultColWidth="11.44140625" defaultRowHeight="14.4" x14ac:dyDescent="0.3"/>
  <cols>
    <col min="1" max="1" width="0" style="1" hidden="1" customWidth="1"/>
    <col min="2" max="2" width="39.21875" style="1" customWidth="1"/>
    <col min="3" max="3" width="15" style="1" customWidth="1"/>
    <col min="4" max="4" width="14.5546875" style="1" hidden="1" customWidth="1"/>
    <col min="5" max="5" width="10.44140625" style="1" hidden="1" customWidth="1"/>
    <col min="6" max="6" width="11.21875" style="1" hidden="1" customWidth="1"/>
    <col min="7" max="7" width="12.77734375" style="1" customWidth="1"/>
    <col min="8" max="8" width="13.21875" style="1" customWidth="1"/>
    <col min="9" max="9" width="10.77734375" style="1" bestFit="1" customWidth="1"/>
    <col min="10" max="10" width="11.77734375" style="1" hidden="1" customWidth="1"/>
    <col min="11" max="11" width="19.21875" style="1" customWidth="1"/>
    <col min="12" max="13" width="10.77734375" style="1" hidden="1" customWidth="1"/>
    <col min="14" max="14" width="13.77734375" style="1" hidden="1" customWidth="1"/>
    <col min="15" max="15" width="18.77734375" style="1" hidden="1" customWidth="1"/>
    <col min="16" max="16" width="0.21875" style="1" customWidth="1"/>
    <col min="17" max="17" width="11.44140625" style="1" customWidth="1"/>
    <col min="18" max="257" width="11.44140625" style="1"/>
    <col min="258" max="258" width="14" style="1" customWidth="1"/>
    <col min="259" max="259" width="15" style="1" customWidth="1"/>
    <col min="260" max="260" width="14.5546875" style="1" customWidth="1"/>
    <col min="261" max="261" width="18.44140625" style="1" customWidth="1"/>
    <col min="262" max="262" width="16.21875" style="1" customWidth="1"/>
    <col min="263" max="263" width="13.21875" style="1" bestFit="1" customWidth="1"/>
    <col min="264" max="264" width="17.21875" style="1" customWidth="1"/>
    <col min="265" max="265" width="13.21875" style="1" bestFit="1" customWidth="1"/>
    <col min="266" max="268" width="11.44140625" style="1"/>
    <col min="269" max="269" width="13.77734375" style="1" customWidth="1"/>
    <col min="270" max="513" width="11.44140625" style="1"/>
    <col min="514" max="514" width="14" style="1" customWidth="1"/>
    <col min="515" max="515" width="15" style="1" customWidth="1"/>
    <col min="516" max="516" width="14.5546875" style="1" customWidth="1"/>
    <col min="517" max="517" width="18.44140625" style="1" customWidth="1"/>
    <col min="518" max="518" width="16.21875" style="1" customWidth="1"/>
    <col min="519" max="519" width="13.21875" style="1" bestFit="1" customWidth="1"/>
    <col min="520" max="520" width="17.21875" style="1" customWidth="1"/>
    <col min="521" max="521" width="13.21875" style="1" bestFit="1" customWidth="1"/>
    <col min="522" max="524" width="11.44140625" style="1"/>
    <col min="525" max="525" width="13.77734375" style="1" customWidth="1"/>
    <col min="526" max="769" width="11.44140625" style="1"/>
    <col min="770" max="770" width="14" style="1" customWidth="1"/>
    <col min="771" max="771" width="15" style="1" customWidth="1"/>
    <col min="772" max="772" width="14.5546875" style="1" customWidth="1"/>
    <col min="773" max="773" width="18.44140625" style="1" customWidth="1"/>
    <col min="774" max="774" width="16.21875" style="1" customWidth="1"/>
    <col min="775" max="775" width="13.21875" style="1" bestFit="1" customWidth="1"/>
    <col min="776" max="776" width="17.21875" style="1" customWidth="1"/>
    <col min="777" max="777" width="13.21875" style="1" bestFit="1" customWidth="1"/>
    <col min="778" max="780" width="11.44140625" style="1"/>
    <col min="781" max="781" width="13.77734375" style="1" customWidth="1"/>
    <col min="782" max="1025" width="11.44140625" style="1"/>
    <col min="1026" max="1026" width="14" style="1" customWidth="1"/>
    <col min="1027" max="1027" width="15" style="1" customWidth="1"/>
    <col min="1028" max="1028" width="14.5546875" style="1" customWidth="1"/>
    <col min="1029" max="1029" width="18.44140625" style="1" customWidth="1"/>
    <col min="1030" max="1030" width="16.21875" style="1" customWidth="1"/>
    <col min="1031" max="1031" width="13.21875" style="1" bestFit="1" customWidth="1"/>
    <col min="1032" max="1032" width="17.21875" style="1" customWidth="1"/>
    <col min="1033" max="1033" width="13.21875" style="1" bestFit="1" customWidth="1"/>
    <col min="1034" max="1036" width="11.44140625" style="1"/>
    <col min="1037" max="1037" width="13.77734375" style="1" customWidth="1"/>
    <col min="1038" max="1281" width="11.44140625" style="1"/>
    <col min="1282" max="1282" width="14" style="1" customWidth="1"/>
    <col min="1283" max="1283" width="15" style="1" customWidth="1"/>
    <col min="1284" max="1284" width="14.5546875" style="1" customWidth="1"/>
    <col min="1285" max="1285" width="18.44140625" style="1" customWidth="1"/>
    <col min="1286" max="1286" width="16.21875" style="1" customWidth="1"/>
    <col min="1287" max="1287" width="13.21875" style="1" bestFit="1" customWidth="1"/>
    <col min="1288" max="1288" width="17.21875" style="1" customWidth="1"/>
    <col min="1289" max="1289" width="13.21875" style="1" bestFit="1" customWidth="1"/>
    <col min="1290" max="1292" width="11.44140625" style="1"/>
    <col min="1293" max="1293" width="13.77734375" style="1" customWidth="1"/>
    <col min="1294" max="1537" width="11.44140625" style="1"/>
    <col min="1538" max="1538" width="14" style="1" customWidth="1"/>
    <col min="1539" max="1539" width="15" style="1" customWidth="1"/>
    <col min="1540" max="1540" width="14.5546875" style="1" customWidth="1"/>
    <col min="1541" max="1541" width="18.44140625" style="1" customWidth="1"/>
    <col min="1542" max="1542" width="16.21875" style="1" customWidth="1"/>
    <col min="1543" max="1543" width="13.21875" style="1" bestFit="1" customWidth="1"/>
    <col min="1544" max="1544" width="17.21875" style="1" customWidth="1"/>
    <col min="1545" max="1545" width="13.21875" style="1" bestFit="1" customWidth="1"/>
    <col min="1546" max="1548" width="11.44140625" style="1"/>
    <col min="1549" max="1549" width="13.77734375" style="1" customWidth="1"/>
    <col min="1550" max="1793" width="11.44140625" style="1"/>
    <col min="1794" max="1794" width="14" style="1" customWidth="1"/>
    <col min="1795" max="1795" width="15" style="1" customWidth="1"/>
    <col min="1796" max="1796" width="14.5546875" style="1" customWidth="1"/>
    <col min="1797" max="1797" width="18.44140625" style="1" customWidth="1"/>
    <col min="1798" max="1798" width="16.21875" style="1" customWidth="1"/>
    <col min="1799" max="1799" width="13.21875" style="1" bestFit="1" customWidth="1"/>
    <col min="1800" max="1800" width="17.21875" style="1" customWidth="1"/>
    <col min="1801" max="1801" width="13.21875" style="1" bestFit="1" customWidth="1"/>
    <col min="1802" max="1804" width="11.44140625" style="1"/>
    <col min="1805" max="1805" width="13.77734375" style="1" customWidth="1"/>
    <col min="1806" max="2049" width="11.44140625" style="1"/>
    <col min="2050" max="2050" width="14" style="1" customWidth="1"/>
    <col min="2051" max="2051" width="15" style="1" customWidth="1"/>
    <col min="2052" max="2052" width="14.5546875" style="1" customWidth="1"/>
    <col min="2053" max="2053" width="18.44140625" style="1" customWidth="1"/>
    <col min="2054" max="2054" width="16.21875" style="1" customWidth="1"/>
    <col min="2055" max="2055" width="13.21875" style="1" bestFit="1" customWidth="1"/>
    <col min="2056" max="2056" width="17.21875" style="1" customWidth="1"/>
    <col min="2057" max="2057" width="13.21875" style="1" bestFit="1" customWidth="1"/>
    <col min="2058" max="2060" width="11.44140625" style="1"/>
    <col min="2061" max="2061" width="13.77734375" style="1" customWidth="1"/>
    <col min="2062" max="2305" width="11.44140625" style="1"/>
    <col min="2306" max="2306" width="14" style="1" customWidth="1"/>
    <col min="2307" max="2307" width="15" style="1" customWidth="1"/>
    <col min="2308" max="2308" width="14.5546875" style="1" customWidth="1"/>
    <col min="2309" max="2309" width="18.44140625" style="1" customWidth="1"/>
    <col min="2310" max="2310" width="16.21875" style="1" customWidth="1"/>
    <col min="2311" max="2311" width="13.21875" style="1" bestFit="1" customWidth="1"/>
    <col min="2312" max="2312" width="17.21875" style="1" customWidth="1"/>
    <col min="2313" max="2313" width="13.21875" style="1" bestFit="1" customWidth="1"/>
    <col min="2314" max="2316" width="11.44140625" style="1"/>
    <col min="2317" max="2317" width="13.77734375" style="1" customWidth="1"/>
    <col min="2318" max="2561" width="11.44140625" style="1"/>
    <col min="2562" max="2562" width="14" style="1" customWidth="1"/>
    <col min="2563" max="2563" width="15" style="1" customWidth="1"/>
    <col min="2564" max="2564" width="14.5546875" style="1" customWidth="1"/>
    <col min="2565" max="2565" width="18.44140625" style="1" customWidth="1"/>
    <col min="2566" max="2566" width="16.21875" style="1" customWidth="1"/>
    <col min="2567" max="2567" width="13.21875" style="1" bestFit="1" customWidth="1"/>
    <col min="2568" max="2568" width="17.21875" style="1" customWidth="1"/>
    <col min="2569" max="2569" width="13.21875" style="1" bestFit="1" customWidth="1"/>
    <col min="2570" max="2572" width="11.44140625" style="1"/>
    <col min="2573" max="2573" width="13.77734375" style="1" customWidth="1"/>
    <col min="2574" max="2817" width="11.44140625" style="1"/>
    <col min="2818" max="2818" width="14" style="1" customWidth="1"/>
    <col min="2819" max="2819" width="15" style="1" customWidth="1"/>
    <col min="2820" max="2820" width="14.5546875" style="1" customWidth="1"/>
    <col min="2821" max="2821" width="18.44140625" style="1" customWidth="1"/>
    <col min="2822" max="2822" width="16.21875" style="1" customWidth="1"/>
    <col min="2823" max="2823" width="13.21875" style="1" bestFit="1" customWidth="1"/>
    <col min="2824" max="2824" width="17.21875" style="1" customWidth="1"/>
    <col min="2825" max="2825" width="13.21875" style="1" bestFit="1" customWidth="1"/>
    <col min="2826" max="2828" width="11.44140625" style="1"/>
    <col min="2829" max="2829" width="13.77734375" style="1" customWidth="1"/>
    <col min="2830" max="3073" width="11.44140625" style="1"/>
    <col min="3074" max="3074" width="14" style="1" customWidth="1"/>
    <col min="3075" max="3075" width="15" style="1" customWidth="1"/>
    <col min="3076" max="3076" width="14.5546875" style="1" customWidth="1"/>
    <col min="3077" max="3077" width="18.44140625" style="1" customWidth="1"/>
    <col min="3078" max="3078" width="16.21875" style="1" customWidth="1"/>
    <col min="3079" max="3079" width="13.21875" style="1" bestFit="1" customWidth="1"/>
    <col min="3080" max="3080" width="17.21875" style="1" customWidth="1"/>
    <col min="3081" max="3081" width="13.21875" style="1" bestFit="1" customWidth="1"/>
    <col min="3082" max="3084" width="11.44140625" style="1"/>
    <col min="3085" max="3085" width="13.77734375" style="1" customWidth="1"/>
    <col min="3086" max="3329" width="11.44140625" style="1"/>
    <col min="3330" max="3330" width="14" style="1" customWidth="1"/>
    <col min="3331" max="3331" width="15" style="1" customWidth="1"/>
    <col min="3332" max="3332" width="14.5546875" style="1" customWidth="1"/>
    <col min="3333" max="3333" width="18.44140625" style="1" customWidth="1"/>
    <col min="3334" max="3334" width="16.21875" style="1" customWidth="1"/>
    <col min="3335" max="3335" width="13.21875" style="1" bestFit="1" customWidth="1"/>
    <col min="3336" max="3336" width="17.21875" style="1" customWidth="1"/>
    <col min="3337" max="3337" width="13.21875" style="1" bestFit="1" customWidth="1"/>
    <col min="3338" max="3340" width="11.44140625" style="1"/>
    <col min="3341" max="3341" width="13.77734375" style="1" customWidth="1"/>
    <col min="3342" max="3585" width="11.44140625" style="1"/>
    <col min="3586" max="3586" width="14" style="1" customWidth="1"/>
    <col min="3587" max="3587" width="15" style="1" customWidth="1"/>
    <col min="3588" max="3588" width="14.5546875" style="1" customWidth="1"/>
    <col min="3589" max="3589" width="18.44140625" style="1" customWidth="1"/>
    <col min="3590" max="3590" width="16.21875" style="1" customWidth="1"/>
    <col min="3591" max="3591" width="13.21875" style="1" bestFit="1" customWidth="1"/>
    <col min="3592" max="3592" width="17.21875" style="1" customWidth="1"/>
    <col min="3593" max="3593" width="13.21875" style="1" bestFit="1" customWidth="1"/>
    <col min="3594" max="3596" width="11.44140625" style="1"/>
    <col min="3597" max="3597" width="13.77734375" style="1" customWidth="1"/>
    <col min="3598" max="3841" width="11.44140625" style="1"/>
    <col min="3842" max="3842" width="14" style="1" customWidth="1"/>
    <col min="3843" max="3843" width="15" style="1" customWidth="1"/>
    <col min="3844" max="3844" width="14.5546875" style="1" customWidth="1"/>
    <col min="3845" max="3845" width="18.44140625" style="1" customWidth="1"/>
    <col min="3846" max="3846" width="16.21875" style="1" customWidth="1"/>
    <col min="3847" max="3847" width="13.21875" style="1" bestFit="1" customWidth="1"/>
    <col min="3848" max="3848" width="17.21875" style="1" customWidth="1"/>
    <col min="3849" max="3849" width="13.21875" style="1" bestFit="1" customWidth="1"/>
    <col min="3850" max="3852" width="11.44140625" style="1"/>
    <col min="3853" max="3853" width="13.77734375" style="1" customWidth="1"/>
    <col min="3854" max="4097" width="11.44140625" style="1"/>
    <col min="4098" max="4098" width="14" style="1" customWidth="1"/>
    <col min="4099" max="4099" width="15" style="1" customWidth="1"/>
    <col min="4100" max="4100" width="14.5546875" style="1" customWidth="1"/>
    <col min="4101" max="4101" width="18.44140625" style="1" customWidth="1"/>
    <col min="4102" max="4102" width="16.21875" style="1" customWidth="1"/>
    <col min="4103" max="4103" width="13.21875" style="1" bestFit="1" customWidth="1"/>
    <col min="4104" max="4104" width="17.21875" style="1" customWidth="1"/>
    <col min="4105" max="4105" width="13.21875" style="1" bestFit="1" customWidth="1"/>
    <col min="4106" max="4108" width="11.44140625" style="1"/>
    <col min="4109" max="4109" width="13.77734375" style="1" customWidth="1"/>
    <col min="4110" max="4353" width="11.44140625" style="1"/>
    <col min="4354" max="4354" width="14" style="1" customWidth="1"/>
    <col min="4355" max="4355" width="15" style="1" customWidth="1"/>
    <col min="4356" max="4356" width="14.5546875" style="1" customWidth="1"/>
    <col min="4357" max="4357" width="18.44140625" style="1" customWidth="1"/>
    <col min="4358" max="4358" width="16.21875" style="1" customWidth="1"/>
    <col min="4359" max="4359" width="13.21875" style="1" bestFit="1" customWidth="1"/>
    <col min="4360" max="4360" width="17.21875" style="1" customWidth="1"/>
    <col min="4361" max="4361" width="13.21875" style="1" bestFit="1" customWidth="1"/>
    <col min="4362" max="4364" width="11.44140625" style="1"/>
    <col min="4365" max="4365" width="13.77734375" style="1" customWidth="1"/>
    <col min="4366" max="4609" width="11.44140625" style="1"/>
    <col min="4610" max="4610" width="14" style="1" customWidth="1"/>
    <col min="4611" max="4611" width="15" style="1" customWidth="1"/>
    <col min="4612" max="4612" width="14.5546875" style="1" customWidth="1"/>
    <col min="4613" max="4613" width="18.44140625" style="1" customWidth="1"/>
    <col min="4614" max="4614" width="16.21875" style="1" customWidth="1"/>
    <col min="4615" max="4615" width="13.21875" style="1" bestFit="1" customWidth="1"/>
    <col min="4616" max="4616" width="17.21875" style="1" customWidth="1"/>
    <col min="4617" max="4617" width="13.21875" style="1" bestFit="1" customWidth="1"/>
    <col min="4618" max="4620" width="11.44140625" style="1"/>
    <col min="4621" max="4621" width="13.77734375" style="1" customWidth="1"/>
    <col min="4622" max="4865" width="11.44140625" style="1"/>
    <col min="4866" max="4866" width="14" style="1" customWidth="1"/>
    <col min="4867" max="4867" width="15" style="1" customWidth="1"/>
    <col min="4868" max="4868" width="14.5546875" style="1" customWidth="1"/>
    <col min="4869" max="4869" width="18.44140625" style="1" customWidth="1"/>
    <col min="4870" max="4870" width="16.21875" style="1" customWidth="1"/>
    <col min="4871" max="4871" width="13.21875" style="1" bestFit="1" customWidth="1"/>
    <col min="4872" max="4872" width="17.21875" style="1" customWidth="1"/>
    <col min="4873" max="4873" width="13.21875" style="1" bestFit="1" customWidth="1"/>
    <col min="4874" max="4876" width="11.44140625" style="1"/>
    <col min="4877" max="4877" width="13.77734375" style="1" customWidth="1"/>
    <col min="4878" max="5121" width="11.44140625" style="1"/>
    <col min="5122" max="5122" width="14" style="1" customWidth="1"/>
    <col min="5123" max="5123" width="15" style="1" customWidth="1"/>
    <col min="5124" max="5124" width="14.5546875" style="1" customWidth="1"/>
    <col min="5125" max="5125" width="18.44140625" style="1" customWidth="1"/>
    <col min="5126" max="5126" width="16.21875" style="1" customWidth="1"/>
    <col min="5127" max="5127" width="13.21875" style="1" bestFit="1" customWidth="1"/>
    <col min="5128" max="5128" width="17.21875" style="1" customWidth="1"/>
    <col min="5129" max="5129" width="13.21875" style="1" bestFit="1" customWidth="1"/>
    <col min="5130" max="5132" width="11.44140625" style="1"/>
    <col min="5133" max="5133" width="13.77734375" style="1" customWidth="1"/>
    <col min="5134" max="5377" width="11.44140625" style="1"/>
    <col min="5378" max="5378" width="14" style="1" customWidth="1"/>
    <col min="5379" max="5379" width="15" style="1" customWidth="1"/>
    <col min="5380" max="5380" width="14.5546875" style="1" customWidth="1"/>
    <col min="5381" max="5381" width="18.44140625" style="1" customWidth="1"/>
    <col min="5382" max="5382" width="16.21875" style="1" customWidth="1"/>
    <col min="5383" max="5383" width="13.21875" style="1" bestFit="1" customWidth="1"/>
    <col min="5384" max="5384" width="17.21875" style="1" customWidth="1"/>
    <col min="5385" max="5385" width="13.21875" style="1" bestFit="1" customWidth="1"/>
    <col min="5386" max="5388" width="11.44140625" style="1"/>
    <col min="5389" max="5389" width="13.77734375" style="1" customWidth="1"/>
    <col min="5390" max="5633" width="11.44140625" style="1"/>
    <col min="5634" max="5634" width="14" style="1" customWidth="1"/>
    <col min="5635" max="5635" width="15" style="1" customWidth="1"/>
    <col min="5636" max="5636" width="14.5546875" style="1" customWidth="1"/>
    <col min="5637" max="5637" width="18.44140625" style="1" customWidth="1"/>
    <col min="5638" max="5638" width="16.21875" style="1" customWidth="1"/>
    <col min="5639" max="5639" width="13.21875" style="1" bestFit="1" customWidth="1"/>
    <col min="5640" max="5640" width="17.21875" style="1" customWidth="1"/>
    <col min="5641" max="5641" width="13.21875" style="1" bestFit="1" customWidth="1"/>
    <col min="5642" max="5644" width="11.44140625" style="1"/>
    <col min="5645" max="5645" width="13.77734375" style="1" customWidth="1"/>
    <col min="5646" max="5889" width="11.44140625" style="1"/>
    <col min="5890" max="5890" width="14" style="1" customWidth="1"/>
    <col min="5891" max="5891" width="15" style="1" customWidth="1"/>
    <col min="5892" max="5892" width="14.5546875" style="1" customWidth="1"/>
    <col min="5893" max="5893" width="18.44140625" style="1" customWidth="1"/>
    <col min="5894" max="5894" width="16.21875" style="1" customWidth="1"/>
    <col min="5895" max="5895" width="13.21875" style="1" bestFit="1" customWidth="1"/>
    <col min="5896" max="5896" width="17.21875" style="1" customWidth="1"/>
    <col min="5897" max="5897" width="13.21875" style="1" bestFit="1" customWidth="1"/>
    <col min="5898" max="5900" width="11.44140625" style="1"/>
    <col min="5901" max="5901" width="13.77734375" style="1" customWidth="1"/>
    <col min="5902" max="6145" width="11.44140625" style="1"/>
    <col min="6146" max="6146" width="14" style="1" customWidth="1"/>
    <col min="6147" max="6147" width="15" style="1" customWidth="1"/>
    <col min="6148" max="6148" width="14.5546875" style="1" customWidth="1"/>
    <col min="6149" max="6149" width="18.44140625" style="1" customWidth="1"/>
    <col min="6150" max="6150" width="16.21875" style="1" customWidth="1"/>
    <col min="6151" max="6151" width="13.21875" style="1" bestFit="1" customWidth="1"/>
    <col min="6152" max="6152" width="17.21875" style="1" customWidth="1"/>
    <col min="6153" max="6153" width="13.21875" style="1" bestFit="1" customWidth="1"/>
    <col min="6154" max="6156" width="11.44140625" style="1"/>
    <col min="6157" max="6157" width="13.77734375" style="1" customWidth="1"/>
    <col min="6158" max="6401" width="11.44140625" style="1"/>
    <col min="6402" max="6402" width="14" style="1" customWidth="1"/>
    <col min="6403" max="6403" width="15" style="1" customWidth="1"/>
    <col min="6404" max="6404" width="14.5546875" style="1" customWidth="1"/>
    <col min="6405" max="6405" width="18.44140625" style="1" customWidth="1"/>
    <col min="6406" max="6406" width="16.21875" style="1" customWidth="1"/>
    <col min="6407" max="6407" width="13.21875" style="1" bestFit="1" customWidth="1"/>
    <col min="6408" max="6408" width="17.21875" style="1" customWidth="1"/>
    <col min="6409" max="6409" width="13.21875" style="1" bestFit="1" customWidth="1"/>
    <col min="6410" max="6412" width="11.44140625" style="1"/>
    <col min="6413" max="6413" width="13.77734375" style="1" customWidth="1"/>
    <col min="6414" max="6657" width="11.44140625" style="1"/>
    <col min="6658" max="6658" width="14" style="1" customWidth="1"/>
    <col min="6659" max="6659" width="15" style="1" customWidth="1"/>
    <col min="6660" max="6660" width="14.5546875" style="1" customWidth="1"/>
    <col min="6661" max="6661" width="18.44140625" style="1" customWidth="1"/>
    <col min="6662" max="6662" width="16.21875" style="1" customWidth="1"/>
    <col min="6663" max="6663" width="13.21875" style="1" bestFit="1" customWidth="1"/>
    <col min="6664" max="6664" width="17.21875" style="1" customWidth="1"/>
    <col min="6665" max="6665" width="13.21875" style="1" bestFit="1" customWidth="1"/>
    <col min="6666" max="6668" width="11.44140625" style="1"/>
    <col min="6669" max="6669" width="13.77734375" style="1" customWidth="1"/>
    <col min="6670" max="6913" width="11.44140625" style="1"/>
    <col min="6914" max="6914" width="14" style="1" customWidth="1"/>
    <col min="6915" max="6915" width="15" style="1" customWidth="1"/>
    <col min="6916" max="6916" width="14.5546875" style="1" customWidth="1"/>
    <col min="6917" max="6917" width="18.44140625" style="1" customWidth="1"/>
    <col min="6918" max="6918" width="16.21875" style="1" customWidth="1"/>
    <col min="6919" max="6919" width="13.21875" style="1" bestFit="1" customWidth="1"/>
    <col min="6920" max="6920" width="17.21875" style="1" customWidth="1"/>
    <col min="6921" max="6921" width="13.21875" style="1" bestFit="1" customWidth="1"/>
    <col min="6922" max="6924" width="11.44140625" style="1"/>
    <col min="6925" max="6925" width="13.77734375" style="1" customWidth="1"/>
    <col min="6926" max="7169" width="11.44140625" style="1"/>
    <col min="7170" max="7170" width="14" style="1" customWidth="1"/>
    <col min="7171" max="7171" width="15" style="1" customWidth="1"/>
    <col min="7172" max="7172" width="14.5546875" style="1" customWidth="1"/>
    <col min="7173" max="7173" width="18.44140625" style="1" customWidth="1"/>
    <col min="7174" max="7174" width="16.21875" style="1" customWidth="1"/>
    <col min="7175" max="7175" width="13.21875" style="1" bestFit="1" customWidth="1"/>
    <col min="7176" max="7176" width="17.21875" style="1" customWidth="1"/>
    <col min="7177" max="7177" width="13.21875" style="1" bestFit="1" customWidth="1"/>
    <col min="7178" max="7180" width="11.44140625" style="1"/>
    <col min="7181" max="7181" width="13.77734375" style="1" customWidth="1"/>
    <col min="7182" max="7425" width="11.44140625" style="1"/>
    <col min="7426" max="7426" width="14" style="1" customWidth="1"/>
    <col min="7427" max="7427" width="15" style="1" customWidth="1"/>
    <col min="7428" max="7428" width="14.5546875" style="1" customWidth="1"/>
    <col min="7429" max="7429" width="18.44140625" style="1" customWidth="1"/>
    <col min="7430" max="7430" width="16.21875" style="1" customWidth="1"/>
    <col min="7431" max="7431" width="13.21875" style="1" bestFit="1" customWidth="1"/>
    <col min="7432" max="7432" width="17.21875" style="1" customWidth="1"/>
    <col min="7433" max="7433" width="13.21875" style="1" bestFit="1" customWidth="1"/>
    <col min="7434" max="7436" width="11.44140625" style="1"/>
    <col min="7437" max="7437" width="13.77734375" style="1" customWidth="1"/>
    <col min="7438" max="7681" width="11.44140625" style="1"/>
    <col min="7682" max="7682" width="14" style="1" customWidth="1"/>
    <col min="7683" max="7683" width="15" style="1" customWidth="1"/>
    <col min="7684" max="7684" width="14.5546875" style="1" customWidth="1"/>
    <col min="7685" max="7685" width="18.44140625" style="1" customWidth="1"/>
    <col min="7686" max="7686" width="16.21875" style="1" customWidth="1"/>
    <col min="7687" max="7687" width="13.21875" style="1" bestFit="1" customWidth="1"/>
    <col min="7688" max="7688" width="17.21875" style="1" customWidth="1"/>
    <col min="7689" max="7689" width="13.21875" style="1" bestFit="1" customWidth="1"/>
    <col min="7690" max="7692" width="11.44140625" style="1"/>
    <col min="7693" max="7693" width="13.77734375" style="1" customWidth="1"/>
    <col min="7694" max="7937" width="11.44140625" style="1"/>
    <col min="7938" max="7938" width="14" style="1" customWidth="1"/>
    <col min="7939" max="7939" width="15" style="1" customWidth="1"/>
    <col min="7940" max="7940" width="14.5546875" style="1" customWidth="1"/>
    <col min="7941" max="7941" width="18.44140625" style="1" customWidth="1"/>
    <col min="7942" max="7942" width="16.21875" style="1" customWidth="1"/>
    <col min="7943" max="7943" width="13.21875" style="1" bestFit="1" customWidth="1"/>
    <col min="7944" max="7944" width="17.21875" style="1" customWidth="1"/>
    <col min="7945" max="7945" width="13.21875" style="1" bestFit="1" customWidth="1"/>
    <col min="7946" max="7948" width="11.44140625" style="1"/>
    <col min="7949" max="7949" width="13.77734375" style="1" customWidth="1"/>
    <col min="7950" max="8193" width="11.44140625" style="1"/>
    <col min="8194" max="8194" width="14" style="1" customWidth="1"/>
    <col min="8195" max="8195" width="15" style="1" customWidth="1"/>
    <col min="8196" max="8196" width="14.5546875" style="1" customWidth="1"/>
    <col min="8197" max="8197" width="18.44140625" style="1" customWidth="1"/>
    <col min="8198" max="8198" width="16.21875" style="1" customWidth="1"/>
    <col min="8199" max="8199" width="13.21875" style="1" bestFit="1" customWidth="1"/>
    <col min="8200" max="8200" width="17.21875" style="1" customWidth="1"/>
    <col min="8201" max="8201" width="13.21875" style="1" bestFit="1" customWidth="1"/>
    <col min="8202" max="8204" width="11.44140625" style="1"/>
    <col min="8205" max="8205" width="13.77734375" style="1" customWidth="1"/>
    <col min="8206" max="8449" width="11.44140625" style="1"/>
    <col min="8450" max="8450" width="14" style="1" customWidth="1"/>
    <col min="8451" max="8451" width="15" style="1" customWidth="1"/>
    <col min="8452" max="8452" width="14.5546875" style="1" customWidth="1"/>
    <col min="8453" max="8453" width="18.44140625" style="1" customWidth="1"/>
    <col min="8454" max="8454" width="16.21875" style="1" customWidth="1"/>
    <col min="8455" max="8455" width="13.21875" style="1" bestFit="1" customWidth="1"/>
    <col min="8456" max="8456" width="17.21875" style="1" customWidth="1"/>
    <col min="8457" max="8457" width="13.21875" style="1" bestFit="1" customWidth="1"/>
    <col min="8458" max="8460" width="11.44140625" style="1"/>
    <col min="8461" max="8461" width="13.77734375" style="1" customWidth="1"/>
    <col min="8462" max="8705" width="11.44140625" style="1"/>
    <col min="8706" max="8706" width="14" style="1" customWidth="1"/>
    <col min="8707" max="8707" width="15" style="1" customWidth="1"/>
    <col min="8708" max="8708" width="14.5546875" style="1" customWidth="1"/>
    <col min="8709" max="8709" width="18.44140625" style="1" customWidth="1"/>
    <col min="8710" max="8710" width="16.21875" style="1" customWidth="1"/>
    <col min="8711" max="8711" width="13.21875" style="1" bestFit="1" customWidth="1"/>
    <col min="8712" max="8712" width="17.21875" style="1" customWidth="1"/>
    <col min="8713" max="8713" width="13.21875" style="1" bestFit="1" customWidth="1"/>
    <col min="8714" max="8716" width="11.44140625" style="1"/>
    <col min="8717" max="8717" width="13.77734375" style="1" customWidth="1"/>
    <col min="8718" max="8961" width="11.44140625" style="1"/>
    <col min="8962" max="8962" width="14" style="1" customWidth="1"/>
    <col min="8963" max="8963" width="15" style="1" customWidth="1"/>
    <col min="8964" max="8964" width="14.5546875" style="1" customWidth="1"/>
    <col min="8965" max="8965" width="18.44140625" style="1" customWidth="1"/>
    <col min="8966" max="8966" width="16.21875" style="1" customWidth="1"/>
    <col min="8967" max="8967" width="13.21875" style="1" bestFit="1" customWidth="1"/>
    <col min="8968" max="8968" width="17.21875" style="1" customWidth="1"/>
    <col min="8969" max="8969" width="13.21875" style="1" bestFit="1" customWidth="1"/>
    <col min="8970" max="8972" width="11.44140625" style="1"/>
    <col min="8973" max="8973" width="13.77734375" style="1" customWidth="1"/>
    <col min="8974" max="9217" width="11.44140625" style="1"/>
    <col min="9218" max="9218" width="14" style="1" customWidth="1"/>
    <col min="9219" max="9219" width="15" style="1" customWidth="1"/>
    <col min="9220" max="9220" width="14.5546875" style="1" customWidth="1"/>
    <col min="9221" max="9221" width="18.44140625" style="1" customWidth="1"/>
    <col min="9222" max="9222" width="16.21875" style="1" customWidth="1"/>
    <col min="9223" max="9223" width="13.21875" style="1" bestFit="1" customWidth="1"/>
    <col min="9224" max="9224" width="17.21875" style="1" customWidth="1"/>
    <col min="9225" max="9225" width="13.21875" style="1" bestFit="1" customWidth="1"/>
    <col min="9226" max="9228" width="11.44140625" style="1"/>
    <col min="9229" max="9229" width="13.77734375" style="1" customWidth="1"/>
    <col min="9230" max="9473" width="11.44140625" style="1"/>
    <col min="9474" max="9474" width="14" style="1" customWidth="1"/>
    <col min="9475" max="9475" width="15" style="1" customWidth="1"/>
    <col min="9476" max="9476" width="14.5546875" style="1" customWidth="1"/>
    <col min="9477" max="9477" width="18.44140625" style="1" customWidth="1"/>
    <col min="9478" max="9478" width="16.21875" style="1" customWidth="1"/>
    <col min="9479" max="9479" width="13.21875" style="1" bestFit="1" customWidth="1"/>
    <col min="9480" max="9480" width="17.21875" style="1" customWidth="1"/>
    <col min="9481" max="9481" width="13.21875" style="1" bestFit="1" customWidth="1"/>
    <col min="9482" max="9484" width="11.44140625" style="1"/>
    <col min="9485" max="9485" width="13.77734375" style="1" customWidth="1"/>
    <col min="9486" max="9729" width="11.44140625" style="1"/>
    <col min="9730" max="9730" width="14" style="1" customWidth="1"/>
    <col min="9731" max="9731" width="15" style="1" customWidth="1"/>
    <col min="9732" max="9732" width="14.5546875" style="1" customWidth="1"/>
    <col min="9733" max="9733" width="18.44140625" style="1" customWidth="1"/>
    <col min="9734" max="9734" width="16.21875" style="1" customWidth="1"/>
    <col min="9735" max="9735" width="13.21875" style="1" bestFit="1" customWidth="1"/>
    <col min="9736" max="9736" width="17.21875" style="1" customWidth="1"/>
    <col min="9737" max="9737" width="13.21875" style="1" bestFit="1" customWidth="1"/>
    <col min="9738" max="9740" width="11.44140625" style="1"/>
    <col min="9741" max="9741" width="13.77734375" style="1" customWidth="1"/>
    <col min="9742" max="9985" width="11.44140625" style="1"/>
    <col min="9986" max="9986" width="14" style="1" customWidth="1"/>
    <col min="9987" max="9987" width="15" style="1" customWidth="1"/>
    <col min="9988" max="9988" width="14.5546875" style="1" customWidth="1"/>
    <col min="9989" max="9989" width="18.44140625" style="1" customWidth="1"/>
    <col min="9990" max="9990" width="16.21875" style="1" customWidth="1"/>
    <col min="9991" max="9991" width="13.21875" style="1" bestFit="1" customWidth="1"/>
    <col min="9992" max="9992" width="17.21875" style="1" customWidth="1"/>
    <col min="9993" max="9993" width="13.21875" style="1" bestFit="1" customWidth="1"/>
    <col min="9994" max="9996" width="11.44140625" style="1"/>
    <col min="9997" max="9997" width="13.77734375" style="1" customWidth="1"/>
    <col min="9998" max="10241" width="11.44140625" style="1"/>
    <col min="10242" max="10242" width="14" style="1" customWidth="1"/>
    <col min="10243" max="10243" width="15" style="1" customWidth="1"/>
    <col min="10244" max="10244" width="14.5546875" style="1" customWidth="1"/>
    <col min="10245" max="10245" width="18.44140625" style="1" customWidth="1"/>
    <col min="10246" max="10246" width="16.21875" style="1" customWidth="1"/>
    <col min="10247" max="10247" width="13.21875" style="1" bestFit="1" customWidth="1"/>
    <col min="10248" max="10248" width="17.21875" style="1" customWidth="1"/>
    <col min="10249" max="10249" width="13.21875" style="1" bestFit="1" customWidth="1"/>
    <col min="10250" max="10252" width="11.44140625" style="1"/>
    <col min="10253" max="10253" width="13.77734375" style="1" customWidth="1"/>
    <col min="10254" max="10497" width="11.44140625" style="1"/>
    <col min="10498" max="10498" width="14" style="1" customWidth="1"/>
    <col min="10499" max="10499" width="15" style="1" customWidth="1"/>
    <col min="10500" max="10500" width="14.5546875" style="1" customWidth="1"/>
    <col min="10501" max="10501" width="18.44140625" style="1" customWidth="1"/>
    <col min="10502" max="10502" width="16.21875" style="1" customWidth="1"/>
    <col min="10503" max="10503" width="13.21875" style="1" bestFit="1" customWidth="1"/>
    <col min="10504" max="10504" width="17.21875" style="1" customWidth="1"/>
    <col min="10505" max="10505" width="13.21875" style="1" bestFit="1" customWidth="1"/>
    <col min="10506" max="10508" width="11.44140625" style="1"/>
    <col min="10509" max="10509" width="13.77734375" style="1" customWidth="1"/>
    <col min="10510" max="10753" width="11.44140625" style="1"/>
    <col min="10754" max="10754" width="14" style="1" customWidth="1"/>
    <col min="10755" max="10755" width="15" style="1" customWidth="1"/>
    <col min="10756" max="10756" width="14.5546875" style="1" customWidth="1"/>
    <col min="10757" max="10757" width="18.44140625" style="1" customWidth="1"/>
    <col min="10758" max="10758" width="16.21875" style="1" customWidth="1"/>
    <col min="10759" max="10759" width="13.21875" style="1" bestFit="1" customWidth="1"/>
    <col min="10760" max="10760" width="17.21875" style="1" customWidth="1"/>
    <col min="10761" max="10761" width="13.21875" style="1" bestFit="1" customWidth="1"/>
    <col min="10762" max="10764" width="11.44140625" style="1"/>
    <col min="10765" max="10765" width="13.77734375" style="1" customWidth="1"/>
    <col min="10766" max="11009" width="11.44140625" style="1"/>
    <col min="11010" max="11010" width="14" style="1" customWidth="1"/>
    <col min="11011" max="11011" width="15" style="1" customWidth="1"/>
    <col min="11012" max="11012" width="14.5546875" style="1" customWidth="1"/>
    <col min="11013" max="11013" width="18.44140625" style="1" customWidth="1"/>
    <col min="11014" max="11014" width="16.21875" style="1" customWidth="1"/>
    <col min="11015" max="11015" width="13.21875" style="1" bestFit="1" customWidth="1"/>
    <col min="11016" max="11016" width="17.21875" style="1" customWidth="1"/>
    <col min="11017" max="11017" width="13.21875" style="1" bestFit="1" customWidth="1"/>
    <col min="11018" max="11020" width="11.44140625" style="1"/>
    <col min="11021" max="11021" width="13.77734375" style="1" customWidth="1"/>
    <col min="11022" max="11265" width="11.44140625" style="1"/>
    <col min="11266" max="11266" width="14" style="1" customWidth="1"/>
    <col min="11267" max="11267" width="15" style="1" customWidth="1"/>
    <col min="11268" max="11268" width="14.5546875" style="1" customWidth="1"/>
    <col min="11269" max="11269" width="18.44140625" style="1" customWidth="1"/>
    <col min="11270" max="11270" width="16.21875" style="1" customWidth="1"/>
    <col min="11271" max="11271" width="13.21875" style="1" bestFit="1" customWidth="1"/>
    <col min="11272" max="11272" width="17.21875" style="1" customWidth="1"/>
    <col min="11273" max="11273" width="13.21875" style="1" bestFit="1" customWidth="1"/>
    <col min="11274" max="11276" width="11.44140625" style="1"/>
    <col min="11277" max="11277" width="13.77734375" style="1" customWidth="1"/>
    <col min="11278" max="11521" width="11.44140625" style="1"/>
    <col min="11522" max="11522" width="14" style="1" customWidth="1"/>
    <col min="11523" max="11523" width="15" style="1" customWidth="1"/>
    <col min="11524" max="11524" width="14.5546875" style="1" customWidth="1"/>
    <col min="11525" max="11525" width="18.44140625" style="1" customWidth="1"/>
    <col min="11526" max="11526" width="16.21875" style="1" customWidth="1"/>
    <col min="11527" max="11527" width="13.21875" style="1" bestFit="1" customWidth="1"/>
    <col min="11528" max="11528" width="17.21875" style="1" customWidth="1"/>
    <col min="11529" max="11529" width="13.21875" style="1" bestFit="1" customWidth="1"/>
    <col min="11530" max="11532" width="11.44140625" style="1"/>
    <col min="11533" max="11533" width="13.77734375" style="1" customWidth="1"/>
    <col min="11534" max="11777" width="11.44140625" style="1"/>
    <col min="11778" max="11778" width="14" style="1" customWidth="1"/>
    <col min="11779" max="11779" width="15" style="1" customWidth="1"/>
    <col min="11780" max="11780" width="14.5546875" style="1" customWidth="1"/>
    <col min="11781" max="11781" width="18.44140625" style="1" customWidth="1"/>
    <col min="11782" max="11782" width="16.21875" style="1" customWidth="1"/>
    <col min="11783" max="11783" width="13.21875" style="1" bestFit="1" customWidth="1"/>
    <col min="11784" max="11784" width="17.21875" style="1" customWidth="1"/>
    <col min="11785" max="11785" width="13.21875" style="1" bestFit="1" customWidth="1"/>
    <col min="11786" max="11788" width="11.44140625" style="1"/>
    <col min="11789" max="11789" width="13.77734375" style="1" customWidth="1"/>
    <col min="11790" max="12033" width="11.44140625" style="1"/>
    <col min="12034" max="12034" width="14" style="1" customWidth="1"/>
    <col min="12035" max="12035" width="15" style="1" customWidth="1"/>
    <col min="12036" max="12036" width="14.5546875" style="1" customWidth="1"/>
    <col min="12037" max="12037" width="18.44140625" style="1" customWidth="1"/>
    <col min="12038" max="12038" width="16.21875" style="1" customWidth="1"/>
    <col min="12039" max="12039" width="13.21875" style="1" bestFit="1" customWidth="1"/>
    <col min="12040" max="12040" width="17.21875" style="1" customWidth="1"/>
    <col min="12041" max="12041" width="13.21875" style="1" bestFit="1" customWidth="1"/>
    <col min="12042" max="12044" width="11.44140625" style="1"/>
    <col min="12045" max="12045" width="13.77734375" style="1" customWidth="1"/>
    <col min="12046" max="12289" width="11.44140625" style="1"/>
    <col min="12290" max="12290" width="14" style="1" customWidth="1"/>
    <col min="12291" max="12291" width="15" style="1" customWidth="1"/>
    <col min="12292" max="12292" width="14.5546875" style="1" customWidth="1"/>
    <col min="12293" max="12293" width="18.44140625" style="1" customWidth="1"/>
    <col min="12294" max="12294" width="16.21875" style="1" customWidth="1"/>
    <col min="12295" max="12295" width="13.21875" style="1" bestFit="1" customWidth="1"/>
    <col min="12296" max="12296" width="17.21875" style="1" customWidth="1"/>
    <col min="12297" max="12297" width="13.21875" style="1" bestFit="1" customWidth="1"/>
    <col min="12298" max="12300" width="11.44140625" style="1"/>
    <col min="12301" max="12301" width="13.77734375" style="1" customWidth="1"/>
    <col min="12302" max="12545" width="11.44140625" style="1"/>
    <col min="12546" max="12546" width="14" style="1" customWidth="1"/>
    <col min="12547" max="12547" width="15" style="1" customWidth="1"/>
    <col min="12548" max="12548" width="14.5546875" style="1" customWidth="1"/>
    <col min="12549" max="12549" width="18.44140625" style="1" customWidth="1"/>
    <col min="12550" max="12550" width="16.21875" style="1" customWidth="1"/>
    <col min="12551" max="12551" width="13.21875" style="1" bestFit="1" customWidth="1"/>
    <col min="12552" max="12552" width="17.21875" style="1" customWidth="1"/>
    <col min="12553" max="12553" width="13.21875" style="1" bestFit="1" customWidth="1"/>
    <col min="12554" max="12556" width="11.44140625" style="1"/>
    <col min="12557" max="12557" width="13.77734375" style="1" customWidth="1"/>
    <col min="12558" max="12801" width="11.44140625" style="1"/>
    <col min="12802" max="12802" width="14" style="1" customWidth="1"/>
    <col min="12803" max="12803" width="15" style="1" customWidth="1"/>
    <col min="12804" max="12804" width="14.5546875" style="1" customWidth="1"/>
    <col min="12805" max="12805" width="18.44140625" style="1" customWidth="1"/>
    <col min="12806" max="12806" width="16.21875" style="1" customWidth="1"/>
    <col min="12807" max="12807" width="13.21875" style="1" bestFit="1" customWidth="1"/>
    <col min="12808" max="12808" width="17.21875" style="1" customWidth="1"/>
    <col min="12809" max="12809" width="13.21875" style="1" bestFit="1" customWidth="1"/>
    <col min="12810" max="12812" width="11.44140625" style="1"/>
    <col min="12813" max="12813" width="13.77734375" style="1" customWidth="1"/>
    <col min="12814" max="13057" width="11.44140625" style="1"/>
    <col min="13058" max="13058" width="14" style="1" customWidth="1"/>
    <col min="13059" max="13059" width="15" style="1" customWidth="1"/>
    <col min="13060" max="13060" width="14.5546875" style="1" customWidth="1"/>
    <col min="13061" max="13061" width="18.44140625" style="1" customWidth="1"/>
    <col min="13062" max="13062" width="16.21875" style="1" customWidth="1"/>
    <col min="13063" max="13063" width="13.21875" style="1" bestFit="1" customWidth="1"/>
    <col min="13064" max="13064" width="17.21875" style="1" customWidth="1"/>
    <col min="13065" max="13065" width="13.21875" style="1" bestFit="1" customWidth="1"/>
    <col min="13066" max="13068" width="11.44140625" style="1"/>
    <col min="13069" max="13069" width="13.77734375" style="1" customWidth="1"/>
    <col min="13070" max="13313" width="11.44140625" style="1"/>
    <col min="13314" max="13314" width="14" style="1" customWidth="1"/>
    <col min="13315" max="13315" width="15" style="1" customWidth="1"/>
    <col min="13316" max="13316" width="14.5546875" style="1" customWidth="1"/>
    <col min="13317" max="13317" width="18.44140625" style="1" customWidth="1"/>
    <col min="13318" max="13318" width="16.21875" style="1" customWidth="1"/>
    <col min="13319" max="13319" width="13.21875" style="1" bestFit="1" customWidth="1"/>
    <col min="13320" max="13320" width="17.21875" style="1" customWidth="1"/>
    <col min="13321" max="13321" width="13.21875" style="1" bestFit="1" customWidth="1"/>
    <col min="13322" max="13324" width="11.44140625" style="1"/>
    <col min="13325" max="13325" width="13.77734375" style="1" customWidth="1"/>
    <col min="13326" max="13569" width="11.44140625" style="1"/>
    <col min="13570" max="13570" width="14" style="1" customWidth="1"/>
    <col min="13571" max="13571" width="15" style="1" customWidth="1"/>
    <col min="13572" max="13572" width="14.5546875" style="1" customWidth="1"/>
    <col min="13573" max="13573" width="18.44140625" style="1" customWidth="1"/>
    <col min="13574" max="13574" width="16.21875" style="1" customWidth="1"/>
    <col min="13575" max="13575" width="13.21875" style="1" bestFit="1" customWidth="1"/>
    <col min="13576" max="13576" width="17.21875" style="1" customWidth="1"/>
    <col min="13577" max="13577" width="13.21875" style="1" bestFit="1" customWidth="1"/>
    <col min="13578" max="13580" width="11.44140625" style="1"/>
    <col min="13581" max="13581" width="13.77734375" style="1" customWidth="1"/>
    <col min="13582" max="13825" width="11.44140625" style="1"/>
    <col min="13826" max="13826" width="14" style="1" customWidth="1"/>
    <col min="13827" max="13827" width="15" style="1" customWidth="1"/>
    <col min="13828" max="13828" width="14.5546875" style="1" customWidth="1"/>
    <col min="13829" max="13829" width="18.44140625" style="1" customWidth="1"/>
    <col min="13830" max="13830" width="16.21875" style="1" customWidth="1"/>
    <col min="13831" max="13831" width="13.21875" style="1" bestFit="1" customWidth="1"/>
    <col min="13832" max="13832" width="17.21875" style="1" customWidth="1"/>
    <col min="13833" max="13833" width="13.21875" style="1" bestFit="1" customWidth="1"/>
    <col min="13834" max="13836" width="11.44140625" style="1"/>
    <col min="13837" max="13837" width="13.77734375" style="1" customWidth="1"/>
    <col min="13838" max="14081" width="11.44140625" style="1"/>
    <col min="14082" max="14082" width="14" style="1" customWidth="1"/>
    <col min="14083" max="14083" width="15" style="1" customWidth="1"/>
    <col min="14084" max="14084" width="14.5546875" style="1" customWidth="1"/>
    <col min="14085" max="14085" width="18.44140625" style="1" customWidth="1"/>
    <col min="14086" max="14086" width="16.21875" style="1" customWidth="1"/>
    <col min="14087" max="14087" width="13.21875" style="1" bestFit="1" customWidth="1"/>
    <col min="14088" max="14088" width="17.21875" style="1" customWidth="1"/>
    <col min="14089" max="14089" width="13.21875" style="1" bestFit="1" customWidth="1"/>
    <col min="14090" max="14092" width="11.44140625" style="1"/>
    <col min="14093" max="14093" width="13.77734375" style="1" customWidth="1"/>
    <col min="14094" max="14337" width="11.44140625" style="1"/>
    <col min="14338" max="14338" width="14" style="1" customWidth="1"/>
    <col min="14339" max="14339" width="15" style="1" customWidth="1"/>
    <col min="14340" max="14340" width="14.5546875" style="1" customWidth="1"/>
    <col min="14341" max="14341" width="18.44140625" style="1" customWidth="1"/>
    <col min="14342" max="14342" width="16.21875" style="1" customWidth="1"/>
    <col min="14343" max="14343" width="13.21875" style="1" bestFit="1" customWidth="1"/>
    <col min="14344" max="14344" width="17.21875" style="1" customWidth="1"/>
    <col min="14345" max="14345" width="13.21875" style="1" bestFit="1" customWidth="1"/>
    <col min="14346" max="14348" width="11.44140625" style="1"/>
    <col min="14349" max="14349" width="13.77734375" style="1" customWidth="1"/>
    <col min="14350" max="14593" width="11.44140625" style="1"/>
    <col min="14594" max="14594" width="14" style="1" customWidth="1"/>
    <col min="14595" max="14595" width="15" style="1" customWidth="1"/>
    <col min="14596" max="14596" width="14.5546875" style="1" customWidth="1"/>
    <col min="14597" max="14597" width="18.44140625" style="1" customWidth="1"/>
    <col min="14598" max="14598" width="16.21875" style="1" customWidth="1"/>
    <col min="14599" max="14599" width="13.21875" style="1" bestFit="1" customWidth="1"/>
    <col min="14600" max="14600" width="17.21875" style="1" customWidth="1"/>
    <col min="14601" max="14601" width="13.21875" style="1" bestFit="1" customWidth="1"/>
    <col min="14602" max="14604" width="11.44140625" style="1"/>
    <col min="14605" max="14605" width="13.77734375" style="1" customWidth="1"/>
    <col min="14606" max="14849" width="11.44140625" style="1"/>
    <col min="14850" max="14850" width="14" style="1" customWidth="1"/>
    <col min="14851" max="14851" width="15" style="1" customWidth="1"/>
    <col min="14852" max="14852" width="14.5546875" style="1" customWidth="1"/>
    <col min="14853" max="14853" width="18.44140625" style="1" customWidth="1"/>
    <col min="14854" max="14854" width="16.21875" style="1" customWidth="1"/>
    <col min="14855" max="14855" width="13.21875" style="1" bestFit="1" customWidth="1"/>
    <col min="14856" max="14856" width="17.21875" style="1" customWidth="1"/>
    <col min="14857" max="14857" width="13.21875" style="1" bestFit="1" customWidth="1"/>
    <col min="14858" max="14860" width="11.44140625" style="1"/>
    <col min="14861" max="14861" width="13.77734375" style="1" customWidth="1"/>
    <col min="14862" max="15105" width="11.44140625" style="1"/>
    <col min="15106" max="15106" width="14" style="1" customWidth="1"/>
    <col min="15107" max="15107" width="15" style="1" customWidth="1"/>
    <col min="15108" max="15108" width="14.5546875" style="1" customWidth="1"/>
    <col min="15109" max="15109" width="18.44140625" style="1" customWidth="1"/>
    <col min="15110" max="15110" width="16.21875" style="1" customWidth="1"/>
    <col min="15111" max="15111" width="13.21875" style="1" bestFit="1" customWidth="1"/>
    <col min="15112" max="15112" width="17.21875" style="1" customWidth="1"/>
    <col min="15113" max="15113" width="13.21875" style="1" bestFit="1" customWidth="1"/>
    <col min="15114" max="15116" width="11.44140625" style="1"/>
    <col min="15117" max="15117" width="13.77734375" style="1" customWidth="1"/>
    <col min="15118" max="15361" width="11.44140625" style="1"/>
    <col min="15362" max="15362" width="14" style="1" customWidth="1"/>
    <col min="15363" max="15363" width="15" style="1" customWidth="1"/>
    <col min="15364" max="15364" width="14.5546875" style="1" customWidth="1"/>
    <col min="15365" max="15365" width="18.44140625" style="1" customWidth="1"/>
    <col min="15366" max="15366" width="16.21875" style="1" customWidth="1"/>
    <col min="15367" max="15367" width="13.21875" style="1" bestFit="1" customWidth="1"/>
    <col min="15368" max="15368" width="17.21875" style="1" customWidth="1"/>
    <col min="15369" max="15369" width="13.21875" style="1" bestFit="1" customWidth="1"/>
    <col min="15370" max="15372" width="11.44140625" style="1"/>
    <col min="15373" max="15373" width="13.77734375" style="1" customWidth="1"/>
    <col min="15374" max="15617" width="11.44140625" style="1"/>
    <col min="15618" max="15618" width="14" style="1" customWidth="1"/>
    <col min="15619" max="15619" width="15" style="1" customWidth="1"/>
    <col min="15620" max="15620" width="14.5546875" style="1" customWidth="1"/>
    <col min="15621" max="15621" width="18.44140625" style="1" customWidth="1"/>
    <col min="15622" max="15622" width="16.21875" style="1" customWidth="1"/>
    <col min="15623" max="15623" width="13.21875" style="1" bestFit="1" customWidth="1"/>
    <col min="15624" max="15624" width="17.21875" style="1" customWidth="1"/>
    <col min="15625" max="15625" width="13.21875" style="1" bestFit="1" customWidth="1"/>
    <col min="15626" max="15628" width="11.44140625" style="1"/>
    <col min="15629" max="15629" width="13.77734375" style="1" customWidth="1"/>
    <col min="15630" max="15873" width="11.44140625" style="1"/>
    <col min="15874" max="15874" width="14" style="1" customWidth="1"/>
    <col min="15875" max="15875" width="15" style="1" customWidth="1"/>
    <col min="15876" max="15876" width="14.5546875" style="1" customWidth="1"/>
    <col min="15877" max="15877" width="18.44140625" style="1" customWidth="1"/>
    <col min="15878" max="15878" width="16.21875" style="1" customWidth="1"/>
    <col min="15879" max="15879" width="13.21875" style="1" bestFit="1" customWidth="1"/>
    <col min="15880" max="15880" width="17.21875" style="1" customWidth="1"/>
    <col min="15881" max="15881" width="13.21875" style="1" bestFit="1" customWidth="1"/>
    <col min="15882" max="15884" width="11.44140625" style="1"/>
    <col min="15885" max="15885" width="13.77734375" style="1" customWidth="1"/>
    <col min="15886" max="16129" width="11.44140625" style="1"/>
    <col min="16130" max="16130" width="14" style="1" customWidth="1"/>
    <col min="16131" max="16131" width="15" style="1" customWidth="1"/>
    <col min="16132" max="16132" width="14.5546875" style="1" customWidth="1"/>
    <col min="16133" max="16133" width="18.44140625" style="1" customWidth="1"/>
    <col min="16134" max="16134" width="16.21875" style="1" customWidth="1"/>
    <col min="16135" max="16135" width="13.21875" style="1" bestFit="1" customWidth="1"/>
    <col min="16136" max="16136" width="17.21875" style="1" customWidth="1"/>
    <col min="16137" max="16137" width="13.21875" style="1" bestFit="1" customWidth="1"/>
    <col min="16138" max="16140" width="11.44140625" style="1"/>
    <col min="16141" max="16141" width="13.77734375" style="1" customWidth="1"/>
    <col min="16142" max="16384" width="11.44140625" style="1"/>
  </cols>
  <sheetData>
    <row r="1" spans="1:15" s="49" customFormat="1" ht="54.45" customHeight="1" x14ac:dyDescent="0.35"/>
    <row r="2" spans="1:15" x14ac:dyDescent="0.3">
      <c r="B2" s="2" t="s">
        <v>13</v>
      </c>
      <c r="C2" s="2" t="s">
        <v>32</v>
      </c>
      <c r="D2" s="2"/>
    </row>
    <row r="3" spans="1:15" ht="14.55" x14ac:dyDescent="0.35">
      <c r="B3" s="103" t="s">
        <v>1</v>
      </c>
      <c r="C3" s="104" t="str">
        <f>+'1 calcul temeraria'!D3</f>
        <v>F240000276</v>
      </c>
    </row>
    <row r="4" spans="1:15" ht="165" customHeight="1" x14ac:dyDescent="0.3">
      <c r="B4" s="77" t="s">
        <v>2</v>
      </c>
      <c r="C4" s="121" t="s">
        <v>67</v>
      </c>
      <c r="D4" s="121"/>
      <c r="E4" s="121"/>
      <c r="F4" s="121"/>
      <c r="G4" s="121"/>
      <c r="H4" s="121"/>
      <c r="I4" s="121"/>
      <c r="J4" s="121"/>
      <c r="K4" s="121"/>
    </row>
    <row r="5" spans="1:15" ht="14.55" x14ac:dyDescent="0.35">
      <c r="B5" s="3" t="str">
        <f>+'1 calcul temeraria'!B6</f>
        <v>Tipus licitació:</v>
      </c>
      <c r="C5" s="51" t="str">
        <f>+'1 calcul temeraria'!D6</f>
        <v xml:space="preserve">OBERT </v>
      </c>
    </row>
    <row r="6" spans="1:15" ht="14.55" x14ac:dyDescent="0.35">
      <c r="B6" s="3" t="str">
        <f>+'1 calcul temeraria'!B7</f>
        <v>Termini</v>
      </c>
      <c r="C6" s="51" t="str">
        <f>+'1 calcul temeraria'!D7</f>
        <v>8 mesos</v>
      </c>
      <c r="G6" s="47"/>
      <c r="I6" s="4"/>
    </row>
    <row r="7" spans="1:15" ht="14.55" x14ac:dyDescent="0.35">
      <c r="B7" s="3" t="str">
        <f>+'1 calcul temeraria'!B8</f>
        <v xml:space="preserve">Garantia def. 5% pto licitació </v>
      </c>
      <c r="C7" s="52"/>
      <c r="D7" s="3">
        <f>+'1 calcul temeraria'!E8</f>
        <v>0</v>
      </c>
      <c r="E7" s="3">
        <f>+'1 calcul temeraria'!F8</f>
        <v>0</v>
      </c>
      <c r="F7" s="3" t="str">
        <f>+'1 calcul temeraria'!G8</f>
        <v xml:space="preserve">Import càlcul econòminca </v>
      </c>
      <c r="G7" s="47"/>
      <c r="I7" s="4"/>
    </row>
    <row r="8" spans="1:15" ht="14.55" x14ac:dyDescent="0.35">
      <c r="B8" s="3" t="str">
        <f>+'1 calcul temeraria'!B9</f>
        <v>Modificacions</v>
      </c>
      <c r="C8" s="51">
        <f>+'1 calcul temeraria'!E9</f>
        <v>0</v>
      </c>
    </row>
    <row r="9" spans="1:15" x14ac:dyDescent="0.3">
      <c r="A9" s="3"/>
      <c r="B9" s="3"/>
      <c r="C9" s="3" t="s">
        <v>3</v>
      </c>
      <c r="D9" s="2"/>
    </row>
    <row r="10" spans="1:15" ht="14.55" x14ac:dyDescent="0.3">
      <c r="B10" s="3" t="str">
        <f>+'1 calcul temeraria'!B13</f>
        <v xml:space="preserve">Import càlcul puntuació oferta econòmica </v>
      </c>
      <c r="C10" s="4">
        <f>+'1 calcul temeraria'!D13</f>
        <v>500882.36</v>
      </c>
      <c r="D10" s="4"/>
      <c r="K10" s="18"/>
      <c r="L10" s="18"/>
      <c r="M10" s="18"/>
      <c r="N10" s="18"/>
      <c r="O10" s="18"/>
    </row>
    <row r="11" spans="1:15" ht="14.55" hidden="1" x14ac:dyDescent="0.3">
      <c r="C11" s="1" t="s">
        <v>4</v>
      </c>
    </row>
    <row r="12" spans="1:15" x14ac:dyDescent="0.3">
      <c r="B12" s="3" t="s">
        <v>18</v>
      </c>
      <c r="C12" s="18">
        <f>MIN(P21:P22)</f>
        <v>498377.95</v>
      </c>
      <c r="D12" s="5"/>
    </row>
    <row r="13" spans="1:15" ht="14.55" hidden="1" x14ac:dyDescent="0.3">
      <c r="B13" s="3" t="s">
        <v>5</v>
      </c>
      <c r="D13" s="5"/>
      <c r="E13" s="3"/>
      <c r="K13" s="5" t="e">
        <f>MIN(#REF!)</f>
        <v>#REF!</v>
      </c>
      <c r="L13" s="5"/>
      <c r="M13" s="5"/>
      <c r="N13" s="5"/>
      <c r="O13" s="5"/>
    </row>
    <row r="14" spans="1:15" ht="14.55" hidden="1" x14ac:dyDescent="0.3">
      <c r="B14" s="3" t="s">
        <v>7</v>
      </c>
      <c r="D14" s="5"/>
      <c r="E14" s="3"/>
      <c r="K14" s="7" t="e">
        <f>-(K13-K15)/C10</f>
        <v>#REF!</v>
      </c>
      <c r="L14" s="7"/>
      <c r="M14" s="7"/>
      <c r="N14" s="7"/>
      <c r="O14" s="7"/>
    </row>
    <row r="15" spans="1:15" ht="14.55" hidden="1" x14ac:dyDescent="0.3">
      <c r="A15" s="3"/>
      <c r="B15" s="4"/>
      <c r="C15" s="3"/>
      <c r="D15" s="3"/>
      <c r="E15" s="3"/>
      <c r="K15" s="5" t="e">
        <f>+SUM(#REF!)/#REF!</f>
        <v>#REF!</v>
      </c>
      <c r="L15" s="5"/>
      <c r="M15" s="5"/>
      <c r="N15" s="5"/>
      <c r="O15" s="5"/>
    </row>
    <row r="16" spans="1:15" ht="21" customHeight="1" x14ac:dyDescent="0.3">
      <c r="A16" s="3"/>
      <c r="B16" s="3" t="s">
        <v>36</v>
      </c>
      <c r="C16" s="3">
        <v>20</v>
      </c>
      <c r="D16" s="3"/>
    </row>
    <row r="17" spans="1:18" ht="58.5" customHeight="1" x14ac:dyDescent="0.3">
      <c r="A17" s="3"/>
      <c r="B17" s="8"/>
      <c r="C17" s="27" t="str">
        <f>+'1 calcul temeraria'!D20</f>
        <v>Import base càlcul</v>
      </c>
      <c r="D17" s="9"/>
      <c r="E17" s="9" t="s">
        <v>10</v>
      </c>
      <c r="F17" s="9" t="s">
        <v>11</v>
      </c>
      <c r="G17" s="9" t="s">
        <v>24</v>
      </c>
      <c r="H17" s="23" t="s">
        <v>22</v>
      </c>
      <c r="I17" s="10" t="s">
        <v>23</v>
      </c>
      <c r="J17" s="10" t="str">
        <f>+'1 calcul temeraria'!F20</f>
        <v>puntuació tècnica 1.1 + 1.2 (mínim 15 punts)</v>
      </c>
      <c r="K17" s="26" t="s">
        <v>37</v>
      </c>
      <c r="L17" s="26" t="s">
        <v>28</v>
      </c>
      <c r="M17" s="26" t="s">
        <v>29</v>
      </c>
      <c r="N17" s="26" t="s">
        <v>30</v>
      </c>
      <c r="O17" s="27" t="s">
        <v>14</v>
      </c>
    </row>
    <row r="18" spans="1:18" ht="12.75" hidden="1" customHeight="1" x14ac:dyDescent="0.3">
      <c r="A18" s="3"/>
      <c r="B18" s="11"/>
      <c r="C18" s="12"/>
      <c r="D18" s="13"/>
      <c r="E18" s="12"/>
      <c r="F18" s="12"/>
      <c r="G18" s="12"/>
      <c r="H18" s="12"/>
      <c r="I18" s="12"/>
      <c r="J18" s="12"/>
      <c r="K18" s="13"/>
      <c r="L18" s="13"/>
      <c r="M18" s="13"/>
      <c r="N18" s="13"/>
      <c r="O18" s="13"/>
    </row>
    <row r="19" spans="1:18" ht="12.75" hidden="1" customHeight="1" x14ac:dyDescent="0.3">
      <c r="A19" s="3"/>
      <c r="B19" s="11"/>
      <c r="C19" s="12"/>
      <c r="D19" s="13"/>
      <c r="E19" s="12"/>
      <c r="F19" s="12"/>
      <c r="G19" s="12"/>
      <c r="H19" s="12"/>
      <c r="I19" s="12"/>
      <c r="J19" s="12"/>
      <c r="K19" s="13"/>
      <c r="L19" s="13"/>
      <c r="M19" s="13"/>
      <c r="N19" s="13"/>
      <c r="O19" s="13"/>
    </row>
    <row r="20" spans="1:18" ht="21.75" customHeight="1" x14ac:dyDescent="0.3">
      <c r="A20" s="3"/>
      <c r="B20" s="14" t="s">
        <v>12</v>
      </c>
      <c r="C20" s="12"/>
      <c r="D20" s="13"/>
      <c r="E20" s="12"/>
      <c r="F20" s="12"/>
      <c r="G20" s="12"/>
      <c r="H20" s="12"/>
      <c r="I20" s="12"/>
      <c r="J20" s="12"/>
      <c r="K20" s="13"/>
      <c r="L20" s="13"/>
      <c r="M20" s="13"/>
      <c r="N20" s="13"/>
      <c r="O20" s="13"/>
    </row>
    <row r="21" spans="1:18" ht="14.55" x14ac:dyDescent="0.3">
      <c r="B21" s="15" t="str">
        <f>+'1 calcul temeraria'!B24</f>
        <v>NATUR SYSTEM</v>
      </c>
      <c r="C21" s="33">
        <f>+IF('1 calcul temeraria'!I24="temerària",0,'1 calcul temeraria'!G24)</f>
        <v>498377.95</v>
      </c>
      <c r="D21" s="34" t="e">
        <f>+IF(#REF!="","",1)</f>
        <v>#REF!</v>
      </c>
      <c r="E21" s="35" t="e">
        <f>IF(F21="","",+ABS(F21))</f>
        <v>#REF!</v>
      </c>
      <c r="F21" s="35" t="e">
        <f>IF(#REF!="","",IF(#REF!&lt;=0.01,-(#REF!+0.01),""))</f>
        <v>#REF!</v>
      </c>
      <c r="G21" s="35" t="str">
        <f>+IF('1 calcul temeraria'!H24="no es considera",'1 calcul temeraria'!D24,"")</f>
        <v/>
      </c>
      <c r="H21" s="33" t="str">
        <f>+IF('1 calcul temeraria'!I24="temerària",'1 calcul temeraria'!D24,"")</f>
        <v/>
      </c>
      <c r="I21" s="33">
        <f>+'1 calcul temeraria'!E24</f>
        <v>32.549999999999997</v>
      </c>
      <c r="J21" s="33">
        <f>+'1 calcul temeraria'!F24</f>
        <v>18</v>
      </c>
      <c r="K21" s="45">
        <f>+IF(C21=0,"exclòs de licitació",$C$16*($C$10-C21)/($C$10-$C$12))</f>
        <v>20</v>
      </c>
      <c r="L21" s="36"/>
      <c r="M21" s="36"/>
      <c r="N21" s="36"/>
      <c r="O21" s="37">
        <f>IF(G21&lt;&gt;"","per raons tècniques",+IF(C21&gt;0,+I21+K21,"per temerària"))</f>
        <v>52.55</v>
      </c>
      <c r="P21" s="1">
        <f>+IF(C21&gt;0,C21,"")</f>
        <v>498377.95</v>
      </c>
    </row>
    <row r="22" spans="1:18" ht="14.55" x14ac:dyDescent="0.35">
      <c r="B22" s="15" t="str">
        <f>+'1 calcul temeraria'!B25</f>
        <v>FAUS</v>
      </c>
      <c r="C22" s="33">
        <f>+IF('1 calcul temeraria'!I25="temerària",0,'1 calcul temeraria'!G25)</f>
        <v>0</v>
      </c>
      <c r="D22" s="34" t="e">
        <f>+IF(#REF!="","",1)</f>
        <v>#REF!</v>
      </c>
      <c r="E22" s="35" t="e">
        <f t="shared" ref="E22" si="0">IF(F22="","",+ABS(F22))</f>
        <v>#REF!</v>
      </c>
      <c r="F22" s="35" t="e">
        <f>IF(#REF!="","",IF(#REF!&lt;=0.01,-(#REF!+0.01),""))</f>
        <v>#REF!</v>
      </c>
      <c r="G22" s="35">
        <f>+IF('1 calcul temeraria'!H25="no es considera",'1 calcul temeraria'!D25,"")</f>
        <v>0</v>
      </c>
      <c r="H22" s="33" t="str">
        <f>+IF('1 calcul temeraria'!I25="temerària",'1 calcul temeraria'!D25,"")</f>
        <v/>
      </c>
      <c r="I22" s="33">
        <f>+'1 calcul temeraria'!E25</f>
        <v>18.5</v>
      </c>
      <c r="J22" s="33">
        <f>+'1 calcul temeraria'!F25</f>
        <v>16</v>
      </c>
      <c r="K22" s="45" t="str">
        <f t="shared" ref="K22" si="1">+IF(C22=0,"exclòs de licitació",$C$16*($C$10-C22)/($C$10-$C$12))</f>
        <v>exclòs de licitació</v>
      </c>
      <c r="L22" s="36"/>
      <c r="M22" s="36"/>
      <c r="N22" s="36"/>
      <c r="O22" s="37" t="str">
        <f>IF(G22&lt;&gt;"","per raons tècniques",+IF(C22&gt;0,+I22+K22,"per temerària"))</f>
        <v>per raons tècniques</v>
      </c>
      <c r="P22" s="1" t="str">
        <f t="shared" ref="P22" si="2">+IF(C22&gt;0,C22,"")</f>
        <v/>
      </c>
    </row>
    <row r="23" spans="1:18" ht="15" customHeight="1" x14ac:dyDescent="0.35">
      <c r="B23" s="17"/>
      <c r="C23" s="18"/>
      <c r="D23" s="5" t="e">
        <f>SUM(#REF!)</f>
        <v>#REF!</v>
      </c>
      <c r="F23" s="18"/>
      <c r="G23" s="18"/>
      <c r="Q23" s="25"/>
      <c r="R23" s="25"/>
    </row>
    <row r="24" spans="1:18" ht="14.55" hidden="1" x14ac:dyDescent="0.3">
      <c r="C24" s="39" t="s">
        <v>26</v>
      </c>
      <c r="D24" s="40"/>
      <c r="E24" s="38"/>
      <c r="F24" s="38"/>
      <c r="G24" s="38"/>
      <c r="H24" s="41">
        <f>+MAX(O21:O22)</f>
        <v>52.55</v>
      </c>
    </row>
    <row r="25" spans="1:18" s="49" customFormat="1" ht="14.55" x14ac:dyDescent="0.35">
      <c r="B25" s="63"/>
      <c r="C25" s="64"/>
      <c r="E25" s="53"/>
      <c r="G25" s="64"/>
    </row>
    <row r="26" spans="1:18" s="49" customFormat="1" x14ac:dyDescent="0.3">
      <c r="B26" s="50" t="s">
        <v>71</v>
      </c>
      <c r="C26" s="48"/>
      <c r="D26" s="48"/>
      <c r="E26" s="48"/>
      <c r="F26" s="48"/>
      <c r="G26" s="48"/>
    </row>
    <row r="27" spans="1:18" s="49" customFormat="1" ht="15" thickBot="1" x14ac:dyDescent="0.35">
      <c r="B27" s="51" t="s">
        <v>17</v>
      </c>
      <c r="C27" s="50">
        <v>12</v>
      </c>
      <c r="D27" s="48"/>
      <c r="E27" s="48"/>
      <c r="F27" s="48"/>
      <c r="G27" s="48"/>
    </row>
    <row r="28" spans="1:18" s="49" customFormat="1" ht="36" x14ac:dyDescent="0.3">
      <c r="B28" s="81" t="s">
        <v>54</v>
      </c>
      <c r="C28" s="82" t="s">
        <v>48</v>
      </c>
      <c r="D28" s="85"/>
      <c r="E28" s="85"/>
      <c r="F28" s="85"/>
      <c r="G28" s="85"/>
    </row>
    <row r="29" spans="1:18" s="49" customFormat="1" ht="14.55" x14ac:dyDescent="0.35">
      <c r="B29" s="83" t="str">
        <f>+B21</f>
        <v>NATUR SYSTEM</v>
      </c>
      <c r="C29" s="83">
        <f>+C27</f>
        <v>12</v>
      </c>
      <c r="D29" s="85"/>
      <c r="E29" s="85"/>
      <c r="F29" s="85"/>
      <c r="G29" s="11"/>
    </row>
    <row r="30" spans="1:18" s="49" customFormat="1" ht="14.55" x14ac:dyDescent="0.35">
      <c r="B30" s="83" t="str">
        <f>+B22</f>
        <v>FAUS</v>
      </c>
      <c r="C30" s="83"/>
      <c r="D30" s="85"/>
      <c r="E30" s="85"/>
      <c r="F30" s="85"/>
      <c r="G30" s="86"/>
    </row>
    <row r="31" spans="1:18" s="49" customFormat="1" ht="14.55" x14ac:dyDescent="0.35">
      <c r="C31" s="87"/>
      <c r="D31" s="105"/>
      <c r="E31" s="85"/>
      <c r="F31" s="85"/>
      <c r="G31" s="85"/>
      <c r="H31" s="89"/>
    </row>
    <row r="32" spans="1:18" s="50" customFormat="1" ht="14.55" hidden="1" x14ac:dyDescent="0.35">
      <c r="B32" s="50" t="s">
        <v>55</v>
      </c>
      <c r="C32" s="68" t="s">
        <v>56</v>
      </c>
      <c r="D32" s="106"/>
      <c r="E32" s="68"/>
      <c r="F32" s="68"/>
      <c r="G32" s="68"/>
      <c r="H32" s="88"/>
    </row>
    <row r="33" spans="1:8" s="49" customFormat="1" ht="21" hidden="1" customHeight="1" x14ac:dyDescent="0.35">
      <c r="A33" s="51"/>
      <c r="B33" s="51" t="s">
        <v>17</v>
      </c>
      <c r="C33" s="51">
        <v>10</v>
      </c>
      <c r="D33" s="51"/>
    </row>
    <row r="34" spans="1:8" s="49" customFormat="1" ht="58.5" hidden="1" customHeight="1" x14ac:dyDescent="0.35">
      <c r="A34" s="51"/>
      <c r="B34" s="8"/>
      <c r="C34" s="27" t="s">
        <v>57</v>
      </c>
      <c r="D34" s="28"/>
      <c r="E34" s="28" t="s">
        <v>10</v>
      </c>
      <c r="F34" s="28" t="s">
        <v>11</v>
      </c>
      <c r="G34" s="27" t="s">
        <v>58</v>
      </c>
    </row>
    <row r="35" spans="1:8" s="49" customFormat="1" ht="12.75" hidden="1" customHeight="1" x14ac:dyDescent="0.35">
      <c r="A35" s="51"/>
      <c r="B35" s="11"/>
      <c r="C35" s="12"/>
      <c r="D35" s="54"/>
      <c r="E35" s="12"/>
      <c r="F35" s="12"/>
      <c r="G35" s="12"/>
    </row>
    <row r="36" spans="1:8" s="49" customFormat="1" ht="12.75" hidden="1" customHeight="1" x14ac:dyDescent="0.35">
      <c r="A36" s="51"/>
      <c r="B36" s="11"/>
      <c r="C36" s="12"/>
      <c r="D36" s="54"/>
      <c r="E36" s="12"/>
      <c r="F36" s="12"/>
      <c r="G36" s="12"/>
    </row>
    <row r="37" spans="1:8" s="49" customFormat="1" ht="21.75" hidden="1" customHeight="1" x14ac:dyDescent="0.35">
      <c r="A37" s="51"/>
      <c r="B37" s="14" t="s">
        <v>12</v>
      </c>
      <c r="C37" s="12"/>
      <c r="D37" s="54"/>
      <c r="E37" s="12"/>
      <c r="F37" s="12"/>
      <c r="G37" s="12"/>
    </row>
    <row r="38" spans="1:8" s="49" customFormat="1" ht="14.55" hidden="1" x14ac:dyDescent="0.35">
      <c r="B38" s="15">
        <f>+'[1]1 calcul temeraria'!B27</f>
        <v>0</v>
      </c>
      <c r="C38" s="107"/>
      <c r="D38" s="34"/>
      <c r="E38" s="35"/>
      <c r="F38" s="35"/>
      <c r="G38" s="35"/>
    </row>
    <row r="39" spans="1:8" s="49" customFormat="1" ht="14.55" hidden="1" x14ac:dyDescent="0.35">
      <c r="B39" s="15">
        <f>+'[1]1 calcul temeraria'!B28</f>
        <v>0</v>
      </c>
      <c r="C39" s="108"/>
      <c r="D39" s="34"/>
      <c r="E39" s="35"/>
      <c r="F39" s="35"/>
      <c r="G39" s="35"/>
    </row>
    <row r="40" spans="1:8" s="49" customFormat="1" ht="14.55" hidden="1" x14ac:dyDescent="0.35">
      <c r="B40" s="15">
        <f>+'[1]1 calcul temeraria'!B29</f>
        <v>0</v>
      </c>
      <c r="C40" s="108"/>
      <c r="D40" s="34"/>
      <c r="E40" s="35"/>
      <c r="F40" s="35"/>
      <c r="G40" s="35"/>
    </row>
    <row r="41" spans="1:8" s="49" customFormat="1" ht="14.55" hidden="1" x14ac:dyDescent="0.35">
      <c r="B41" s="15">
        <f>+'[1]1 calcul temeraria'!B30</f>
        <v>0</v>
      </c>
      <c r="C41" s="108"/>
      <c r="D41" s="34"/>
      <c r="E41" s="35"/>
      <c r="F41" s="35"/>
      <c r="G41" s="35"/>
    </row>
    <row r="42" spans="1:8" s="49" customFormat="1" ht="14.55" hidden="1" x14ac:dyDescent="0.35">
      <c r="B42" s="15">
        <f>+'[1]1 calcul temeraria'!B31</f>
        <v>0</v>
      </c>
      <c r="C42" s="109"/>
      <c r="D42" s="34" t="e">
        <f>+IF(#REF!="","",1)</f>
        <v>#REF!</v>
      </c>
      <c r="E42" s="35" t="e">
        <f>IF(F42="","",+ABS(F42))</f>
        <v>#REF!</v>
      </c>
      <c r="F42" s="35" t="e">
        <f>IF(#REF!="","",IF(#REF!&lt;=0.01,-(#REF!+0.01),""))</f>
        <v>#REF!</v>
      </c>
      <c r="G42" s="35"/>
    </row>
    <row r="43" spans="1:8" s="49" customFormat="1" ht="14.55" hidden="1" x14ac:dyDescent="0.35">
      <c r="C43" s="87"/>
      <c r="D43" s="105"/>
      <c r="E43" s="85"/>
      <c r="F43" s="85"/>
      <c r="G43" s="85"/>
      <c r="H43" s="89"/>
    </row>
    <row r="44" spans="1:8" s="49" customFormat="1" ht="14.55" x14ac:dyDescent="0.35"/>
    <row r="45" spans="1:8" s="49" customFormat="1" x14ac:dyDescent="0.3">
      <c r="B45" s="50" t="s">
        <v>72</v>
      </c>
      <c r="C45" s="50"/>
      <c r="D45" s="50"/>
    </row>
    <row r="46" spans="1:8" s="49" customFormat="1" ht="21" customHeight="1" x14ac:dyDescent="0.3">
      <c r="A46" s="51"/>
      <c r="B46" s="51" t="s">
        <v>17</v>
      </c>
      <c r="C46" s="51">
        <v>10</v>
      </c>
      <c r="D46" s="51"/>
    </row>
    <row r="47" spans="1:8" s="49" customFormat="1" ht="58.5" customHeight="1" x14ac:dyDescent="0.3">
      <c r="A47" s="51"/>
      <c r="B47" s="8"/>
      <c r="C47" s="27"/>
      <c r="D47" s="28"/>
      <c r="E47" s="28" t="s">
        <v>10</v>
      </c>
      <c r="F47" s="28" t="s">
        <v>11</v>
      </c>
      <c r="G47" s="27" t="s">
        <v>58</v>
      </c>
    </row>
    <row r="48" spans="1:8" s="49" customFormat="1" ht="12.75" hidden="1" customHeight="1" x14ac:dyDescent="0.35">
      <c r="A48" s="51"/>
      <c r="B48" s="11"/>
      <c r="C48" s="12"/>
      <c r="D48" s="54"/>
      <c r="E48" s="12"/>
      <c r="F48" s="12"/>
      <c r="G48" s="12"/>
    </row>
    <row r="49" spans="1:15" s="49" customFormat="1" ht="12.75" hidden="1" customHeight="1" x14ac:dyDescent="0.35">
      <c r="A49" s="51"/>
      <c r="B49" s="11"/>
      <c r="C49" s="12"/>
      <c r="D49" s="54"/>
      <c r="E49" s="12"/>
      <c r="F49" s="12"/>
      <c r="G49" s="12"/>
    </row>
    <row r="50" spans="1:15" s="49" customFormat="1" ht="21.75" customHeight="1" x14ac:dyDescent="0.35">
      <c r="A50" s="51"/>
      <c r="B50" s="14" t="s">
        <v>12</v>
      </c>
      <c r="C50" s="12"/>
      <c r="D50" s="54"/>
      <c r="E50" s="12"/>
      <c r="F50" s="12"/>
      <c r="G50" s="12"/>
    </row>
    <row r="51" spans="1:15" s="49" customFormat="1" ht="14.55" x14ac:dyDescent="0.35">
      <c r="B51" s="15" t="str">
        <f>+B29</f>
        <v>NATUR SYSTEM</v>
      </c>
      <c r="C51" s="33"/>
      <c r="D51" s="34"/>
      <c r="E51" s="35"/>
      <c r="F51" s="35"/>
      <c r="G51" s="35">
        <f>+C46</f>
        <v>10</v>
      </c>
    </row>
    <row r="52" spans="1:15" s="49" customFormat="1" ht="14.55" x14ac:dyDescent="0.35">
      <c r="B52" s="15" t="str">
        <f>+B30</f>
        <v>FAUS</v>
      </c>
      <c r="C52" s="33"/>
      <c r="D52" s="34"/>
      <c r="E52" s="35"/>
      <c r="F52" s="35"/>
      <c r="G52" s="35"/>
    </row>
    <row r="53" spans="1:15" s="49" customFormat="1" ht="14.55" x14ac:dyDescent="0.35"/>
    <row r="54" spans="1:15" s="49" customFormat="1" ht="14.55" hidden="1" x14ac:dyDescent="0.35">
      <c r="B54" s="50" t="s">
        <v>59</v>
      </c>
      <c r="C54" s="50" t="s">
        <v>60</v>
      </c>
      <c r="D54" s="50"/>
    </row>
    <row r="55" spans="1:15" s="49" customFormat="1" ht="14.55" hidden="1" x14ac:dyDescent="0.35">
      <c r="B55" s="51" t="s">
        <v>5</v>
      </c>
      <c r="D55" s="53"/>
      <c r="E55" s="51"/>
      <c r="L55" s="53"/>
      <c r="M55" s="53"/>
      <c r="N55" s="53"/>
      <c r="O55" s="53"/>
    </row>
    <row r="56" spans="1:15" s="49" customFormat="1" ht="14.55" hidden="1" x14ac:dyDescent="0.35">
      <c r="B56" s="51" t="s">
        <v>7</v>
      </c>
      <c r="D56" s="53"/>
      <c r="E56" s="51"/>
      <c r="L56" s="7"/>
      <c r="M56" s="7"/>
      <c r="N56" s="7"/>
      <c r="O56" s="7"/>
    </row>
    <row r="57" spans="1:15" s="49" customFormat="1" ht="14.55" hidden="1" x14ac:dyDescent="0.35">
      <c r="A57" s="51"/>
      <c r="B57" s="52"/>
      <c r="C57" s="51"/>
      <c r="D57" s="51"/>
      <c r="E57" s="51"/>
      <c r="L57" s="53"/>
      <c r="M57" s="53"/>
      <c r="N57" s="53"/>
      <c r="O57" s="53"/>
    </row>
    <row r="58" spans="1:15" s="49" customFormat="1" ht="21" hidden="1" customHeight="1" x14ac:dyDescent="0.35">
      <c r="A58" s="51"/>
      <c r="B58" s="51" t="s">
        <v>17</v>
      </c>
      <c r="C58" s="51">
        <v>1</v>
      </c>
      <c r="D58" s="51"/>
      <c r="G58" s="110" t="s">
        <v>61</v>
      </c>
      <c r="H58" s="111">
        <f>+MAX(C63:C67)</f>
        <v>0</v>
      </c>
    </row>
    <row r="59" spans="1:15" s="49" customFormat="1" ht="58.5" hidden="1" customHeight="1" x14ac:dyDescent="0.35">
      <c r="A59" s="51"/>
      <c r="B59" s="8"/>
      <c r="C59" s="27" t="s">
        <v>62</v>
      </c>
      <c r="D59" s="28"/>
      <c r="E59" s="28" t="s">
        <v>10</v>
      </c>
      <c r="F59" s="28" t="s">
        <v>11</v>
      </c>
      <c r="G59" s="27" t="s">
        <v>63</v>
      </c>
      <c r="H59" s="27" t="s">
        <v>64</v>
      </c>
    </row>
    <row r="60" spans="1:15" s="49" customFormat="1" ht="12.75" hidden="1" customHeight="1" x14ac:dyDescent="0.35">
      <c r="A60" s="51"/>
      <c r="B60" s="11"/>
      <c r="C60" s="12"/>
      <c r="D60" s="54"/>
      <c r="E60" s="12"/>
      <c r="F60" s="12"/>
      <c r="G60" s="12"/>
    </row>
    <row r="61" spans="1:15" s="49" customFormat="1" ht="12.75" hidden="1" customHeight="1" x14ac:dyDescent="0.35">
      <c r="A61" s="51"/>
      <c r="B61" s="11"/>
      <c r="C61" s="12"/>
      <c r="D61" s="54"/>
      <c r="E61" s="12"/>
      <c r="F61" s="12"/>
      <c r="G61" s="12"/>
    </row>
    <row r="62" spans="1:15" s="49" customFormat="1" ht="21.75" hidden="1" customHeight="1" x14ac:dyDescent="0.35">
      <c r="A62" s="51"/>
      <c r="B62" s="14" t="s">
        <v>12</v>
      </c>
      <c r="C62" s="12"/>
      <c r="D62" s="54"/>
      <c r="E62" s="12"/>
      <c r="F62" s="12"/>
      <c r="G62" s="12"/>
    </row>
    <row r="63" spans="1:15" s="49" customFormat="1" ht="14.55" hidden="1" x14ac:dyDescent="0.35">
      <c r="B63" s="15" t="str">
        <f>+B51</f>
        <v>NATUR SYSTEM</v>
      </c>
      <c r="C63" s="112"/>
      <c r="D63" s="112" t="e">
        <f>+IF(#REF!="","",1)</f>
        <v>#REF!</v>
      </c>
      <c r="E63" s="112" t="e">
        <f>IF(F63="","",+ABS(F63))</f>
        <v>#REF!</v>
      </c>
      <c r="F63" s="112" t="e">
        <f>IF(#REF!="","",IF(#REF!&lt;=0.01,-(#REF!+0.01),""))</f>
        <v>#REF!</v>
      </c>
      <c r="G63" s="112"/>
      <c r="H63" s="113"/>
    </row>
    <row r="64" spans="1:15" s="49" customFormat="1" ht="14.55" hidden="1" x14ac:dyDescent="0.35">
      <c r="B64" s="15" t="str">
        <f>+B52</f>
        <v>FAUS</v>
      </c>
      <c r="C64" s="112"/>
      <c r="D64" s="112" t="e">
        <f>+IF(#REF!="","",1)</f>
        <v>#REF!</v>
      </c>
      <c r="E64" s="112" t="e">
        <f t="shared" ref="E64" si="3">IF(F64="","",+ABS(F64))</f>
        <v>#REF!</v>
      </c>
      <c r="F64" s="112" t="e">
        <f>IF(#REF!="","",IF(#REF!&lt;=0.01,-(#REF!+0.01),""))</f>
        <v>#REF!</v>
      </c>
      <c r="G64" s="112"/>
      <c r="H64" s="113"/>
      <c r="J64" s="114"/>
    </row>
    <row r="65" spans="1:8" s="49" customFormat="1" ht="14.55" hidden="1" x14ac:dyDescent="0.35">
      <c r="B65" s="15" t="e">
        <f>+#REF!</f>
        <v>#REF!</v>
      </c>
      <c r="C65" s="112"/>
      <c r="D65" s="112"/>
      <c r="E65" s="112"/>
      <c r="F65" s="112"/>
      <c r="G65" s="112"/>
      <c r="H65" s="113"/>
    </row>
    <row r="66" spans="1:8" s="49" customFormat="1" ht="14.55" hidden="1" x14ac:dyDescent="0.35">
      <c r="B66" s="15" t="e">
        <f>+#REF!</f>
        <v>#REF!</v>
      </c>
      <c r="C66" s="112"/>
      <c r="D66" s="112"/>
      <c r="E66" s="112"/>
      <c r="F66" s="112"/>
      <c r="G66" s="112"/>
      <c r="H66" s="113"/>
    </row>
    <row r="67" spans="1:8" s="49" customFormat="1" ht="14.55" hidden="1" x14ac:dyDescent="0.35">
      <c r="B67" s="15" t="e">
        <f>+#REF!</f>
        <v>#REF!</v>
      </c>
      <c r="C67" s="112"/>
      <c r="D67" s="112" t="e">
        <f>+IF(#REF!="","",1)</f>
        <v>#REF!</v>
      </c>
      <c r="E67" s="112" t="e">
        <f>IF(F67="","",+ABS(F67))</f>
        <v>#REF!</v>
      </c>
      <c r="F67" s="112" t="e">
        <f>IF(#REF!="","",IF(#REF!&lt;=0.01,-(#REF!+0.01),""))</f>
        <v>#REF!</v>
      </c>
      <c r="G67" s="112"/>
      <c r="H67" s="113"/>
    </row>
    <row r="68" spans="1:8" s="49" customFormat="1" ht="14.55" hidden="1" x14ac:dyDescent="0.35"/>
    <row r="69" spans="1:8" s="49" customFormat="1" ht="36" customHeight="1" x14ac:dyDescent="0.3">
      <c r="B69" s="50" t="s">
        <v>73</v>
      </c>
      <c r="C69" s="115"/>
      <c r="D69" s="115"/>
      <c r="E69" s="115"/>
      <c r="F69" s="115"/>
      <c r="G69" s="115"/>
    </row>
    <row r="70" spans="1:8" s="49" customFormat="1" ht="21" customHeight="1" x14ac:dyDescent="0.3">
      <c r="A70" s="51"/>
      <c r="B70" s="51" t="s">
        <v>17</v>
      </c>
      <c r="C70" s="51">
        <v>5</v>
      </c>
      <c r="D70" s="51"/>
    </row>
    <row r="71" spans="1:8" s="49" customFormat="1" ht="58.5" customHeight="1" x14ac:dyDescent="0.3">
      <c r="A71" s="51"/>
      <c r="B71" s="8"/>
      <c r="C71" s="27"/>
      <c r="D71" s="28"/>
      <c r="E71" s="28" t="s">
        <v>10</v>
      </c>
      <c r="F71" s="28" t="s">
        <v>11</v>
      </c>
      <c r="G71" s="27" t="s">
        <v>58</v>
      </c>
    </row>
    <row r="72" spans="1:8" s="49" customFormat="1" ht="12.75" hidden="1" customHeight="1" x14ac:dyDescent="0.35">
      <c r="A72" s="51"/>
      <c r="B72" s="11"/>
      <c r="C72" s="12"/>
      <c r="D72" s="54"/>
      <c r="E72" s="12"/>
      <c r="F72" s="12"/>
      <c r="G72" s="12"/>
    </row>
    <row r="73" spans="1:8" s="49" customFormat="1" ht="12.75" hidden="1" customHeight="1" x14ac:dyDescent="0.35">
      <c r="A73" s="51"/>
      <c r="B73" s="11"/>
      <c r="C73" s="12"/>
      <c r="D73" s="54"/>
      <c r="E73" s="12"/>
      <c r="F73" s="12"/>
      <c r="G73" s="12"/>
    </row>
    <row r="74" spans="1:8" s="49" customFormat="1" ht="21.75" customHeight="1" x14ac:dyDescent="0.3">
      <c r="A74" s="51"/>
      <c r="B74" s="14" t="s">
        <v>12</v>
      </c>
      <c r="C74" s="12"/>
      <c r="D74" s="54"/>
      <c r="E74" s="12"/>
      <c r="F74" s="12"/>
      <c r="G74" s="12"/>
    </row>
    <row r="75" spans="1:8" s="49" customFormat="1" x14ac:dyDescent="0.3">
      <c r="B75" s="15" t="str">
        <f>+B51</f>
        <v>NATUR SYSTEM</v>
      </c>
      <c r="C75" s="33"/>
      <c r="D75" s="34"/>
      <c r="E75" s="35"/>
      <c r="F75" s="35"/>
      <c r="G75" s="35">
        <f>+C70</f>
        <v>5</v>
      </c>
    </row>
    <row r="76" spans="1:8" s="49" customFormat="1" x14ac:dyDescent="0.3">
      <c r="B76" s="15" t="str">
        <f>+B52</f>
        <v>FAUS</v>
      </c>
      <c r="C76" s="33"/>
      <c r="D76" s="34"/>
      <c r="E76" s="35"/>
      <c r="F76" s="35"/>
      <c r="G76" s="35"/>
    </row>
    <row r="77" spans="1:8" s="49" customFormat="1" x14ac:dyDescent="0.3"/>
    <row r="78" spans="1:8" s="49" customFormat="1" x14ac:dyDescent="0.3">
      <c r="B78" s="50" t="s">
        <v>74</v>
      </c>
      <c r="C78" s="50"/>
      <c r="D78" s="50"/>
    </row>
    <row r="79" spans="1:8" s="49" customFormat="1" ht="21" customHeight="1" x14ac:dyDescent="0.3">
      <c r="A79" s="51"/>
      <c r="B79" s="51" t="s">
        <v>17</v>
      </c>
      <c r="C79" s="51">
        <v>5</v>
      </c>
      <c r="D79" s="51"/>
    </row>
    <row r="80" spans="1:8" s="49" customFormat="1" ht="58.5" customHeight="1" x14ac:dyDescent="0.3">
      <c r="A80" s="51"/>
      <c r="B80" s="8"/>
      <c r="C80" s="27"/>
      <c r="D80" s="28"/>
      <c r="E80" s="28" t="s">
        <v>10</v>
      </c>
      <c r="F80" s="28" t="s">
        <v>11</v>
      </c>
      <c r="G80" s="27" t="s">
        <v>58</v>
      </c>
    </row>
    <row r="81" spans="1:15" s="49" customFormat="1" ht="12.75" hidden="1" customHeight="1" x14ac:dyDescent="0.35">
      <c r="A81" s="51"/>
      <c r="B81" s="11"/>
      <c r="C81" s="12"/>
      <c r="D81" s="54"/>
      <c r="E81" s="12"/>
      <c r="F81" s="12"/>
      <c r="G81" s="12"/>
    </row>
    <row r="82" spans="1:15" s="49" customFormat="1" ht="12.75" hidden="1" customHeight="1" x14ac:dyDescent="0.35">
      <c r="A82" s="51"/>
      <c r="B82" s="11"/>
      <c r="C82" s="12"/>
      <c r="D82" s="54"/>
      <c r="E82" s="12"/>
      <c r="F82" s="12"/>
      <c r="G82" s="12"/>
    </row>
    <row r="83" spans="1:15" s="49" customFormat="1" ht="21.75" customHeight="1" x14ac:dyDescent="0.3">
      <c r="A83" s="51"/>
      <c r="B83" s="14" t="s">
        <v>12</v>
      </c>
      <c r="C83" s="12"/>
      <c r="D83" s="54"/>
      <c r="E83" s="12"/>
      <c r="F83" s="12"/>
      <c r="G83" s="12"/>
    </row>
    <row r="84" spans="1:15" s="49" customFormat="1" x14ac:dyDescent="0.3">
      <c r="B84" s="15" t="str">
        <f>+B75</f>
        <v>NATUR SYSTEM</v>
      </c>
      <c r="C84" s="33"/>
      <c r="D84" s="34"/>
      <c r="E84" s="35"/>
      <c r="F84" s="35"/>
      <c r="G84" s="35">
        <f>+C79</f>
        <v>5</v>
      </c>
    </row>
    <row r="85" spans="1:15" s="49" customFormat="1" x14ac:dyDescent="0.3">
      <c r="B85" s="15" t="str">
        <f>+B76</f>
        <v>FAUS</v>
      </c>
      <c r="C85" s="33"/>
      <c r="D85" s="34"/>
      <c r="E85" s="35"/>
      <c r="F85" s="35"/>
      <c r="G85" s="35"/>
    </row>
    <row r="86" spans="1:15" s="49" customFormat="1" x14ac:dyDescent="0.3">
      <c r="B86" s="50" t="s">
        <v>75</v>
      </c>
      <c r="C86" s="50"/>
      <c r="D86" s="50"/>
    </row>
    <row r="87" spans="1:15" s="49" customFormat="1" ht="21" customHeight="1" x14ac:dyDescent="0.3">
      <c r="A87" s="51"/>
      <c r="B87" s="51" t="s">
        <v>17</v>
      </c>
      <c r="C87" s="51">
        <v>4</v>
      </c>
      <c r="D87" s="51"/>
    </row>
    <row r="88" spans="1:15" s="49" customFormat="1" ht="58.5" customHeight="1" x14ac:dyDescent="0.3">
      <c r="A88" s="51"/>
      <c r="B88" s="8"/>
      <c r="C88" s="27"/>
      <c r="D88" s="28"/>
      <c r="E88" s="28" t="s">
        <v>10</v>
      </c>
      <c r="F88" s="28" t="s">
        <v>11</v>
      </c>
      <c r="G88" s="27" t="s">
        <v>58</v>
      </c>
    </row>
    <row r="89" spans="1:15" s="49" customFormat="1" ht="12.75" hidden="1" customHeight="1" x14ac:dyDescent="0.35">
      <c r="A89" s="51"/>
      <c r="B89" s="11"/>
      <c r="C89" s="12"/>
      <c r="D89" s="54"/>
      <c r="E89" s="12"/>
      <c r="F89" s="12"/>
      <c r="G89" s="12"/>
    </row>
    <row r="90" spans="1:15" s="49" customFormat="1" ht="12.75" hidden="1" customHeight="1" x14ac:dyDescent="0.35">
      <c r="A90" s="51"/>
      <c r="B90" s="11"/>
      <c r="C90" s="12"/>
      <c r="D90" s="54"/>
      <c r="E90" s="12"/>
      <c r="F90" s="12"/>
      <c r="G90" s="12"/>
    </row>
    <row r="91" spans="1:15" s="49" customFormat="1" ht="21.75" customHeight="1" x14ac:dyDescent="0.3">
      <c r="A91" s="51"/>
      <c r="B91" s="14" t="s">
        <v>12</v>
      </c>
      <c r="C91" s="12"/>
      <c r="D91" s="54"/>
      <c r="E91" s="12"/>
      <c r="F91" s="12"/>
      <c r="G91" s="12"/>
    </row>
    <row r="92" spans="1:15" s="49" customFormat="1" x14ac:dyDescent="0.3">
      <c r="B92" s="15" t="str">
        <f>+B84</f>
        <v>NATUR SYSTEM</v>
      </c>
      <c r="C92" s="33"/>
      <c r="D92" s="34"/>
      <c r="E92" s="35"/>
      <c r="F92" s="35"/>
      <c r="G92" s="35">
        <f>+C87</f>
        <v>4</v>
      </c>
    </row>
    <row r="93" spans="1:15" s="49" customFormat="1" x14ac:dyDescent="0.3">
      <c r="B93" s="15" t="str">
        <f>+B85</f>
        <v>FAUS</v>
      </c>
      <c r="C93" s="33"/>
      <c r="D93" s="34"/>
      <c r="E93" s="35"/>
      <c r="F93" s="35"/>
      <c r="G93" s="35"/>
    </row>
    <row r="94" spans="1:15" s="49" customFormat="1" x14ac:dyDescent="0.3">
      <c r="B94" s="50" t="s">
        <v>76</v>
      </c>
      <c r="C94" s="50"/>
      <c r="D94" s="50"/>
    </row>
    <row r="95" spans="1:15" s="49" customFormat="1" ht="14.55" hidden="1" x14ac:dyDescent="0.35">
      <c r="B95" s="51" t="s">
        <v>5</v>
      </c>
      <c r="D95" s="53"/>
      <c r="E95" s="51"/>
      <c r="L95" s="53"/>
      <c r="M95" s="53"/>
      <c r="N95" s="53"/>
      <c r="O95" s="53"/>
    </row>
    <row r="96" spans="1:15" s="49" customFormat="1" ht="14.55" hidden="1" x14ac:dyDescent="0.35">
      <c r="B96" s="51" t="s">
        <v>7</v>
      </c>
      <c r="D96" s="53"/>
      <c r="E96" s="51"/>
      <c r="L96" s="7"/>
      <c r="M96" s="7"/>
      <c r="N96" s="7"/>
      <c r="O96" s="7"/>
    </row>
    <row r="97" spans="1:15" s="49" customFormat="1" ht="14.55" hidden="1" x14ac:dyDescent="0.35">
      <c r="A97" s="51"/>
      <c r="B97" s="52"/>
      <c r="C97" s="51"/>
      <c r="D97" s="51"/>
      <c r="E97" s="51"/>
      <c r="L97" s="53"/>
      <c r="M97" s="53"/>
      <c r="N97" s="53"/>
      <c r="O97" s="53"/>
    </row>
    <row r="98" spans="1:15" s="49" customFormat="1" ht="21" customHeight="1" x14ac:dyDescent="0.3">
      <c r="A98" s="51"/>
      <c r="B98" s="51" t="s">
        <v>17</v>
      </c>
      <c r="C98" s="51">
        <v>1</v>
      </c>
      <c r="D98" s="51"/>
      <c r="G98" s="110" t="s">
        <v>61</v>
      </c>
      <c r="H98" s="111">
        <f>+MAX(C103:C104)</f>
        <v>5.3E-3</v>
      </c>
    </row>
    <row r="99" spans="1:15" s="49" customFormat="1" ht="58.5" customHeight="1" x14ac:dyDescent="0.3">
      <c r="A99" s="51"/>
      <c r="B99" s="8"/>
      <c r="C99" s="27" t="s">
        <v>62</v>
      </c>
      <c r="D99" s="28"/>
      <c r="E99" s="28" t="s">
        <v>10</v>
      </c>
      <c r="F99" s="28" t="s">
        <v>11</v>
      </c>
      <c r="G99" s="27" t="s">
        <v>63</v>
      </c>
      <c r="H99" s="27" t="s">
        <v>64</v>
      </c>
    </row>
    <row r="100" spans="1:15" s="49" customFormat="1" ht="12.75" hidden="1" customHeight="1" x14ac:dyDescent="0.35">
      <c r="A100" s="51"/>
      <c r="B100" s="11"/>
      <c r="C100" s="12"/>
      <c r="D100" s="54"/>
      <c r="E100" s="12"/>
      <c r="F100" s="12"/>
      <c r="G100" s="12"/>
    </row>
    <row r="101" spans="1:15" s="49" customFormat="1" ht="12.75" hidden="1" customHeight="1" x14ac:dyDescent="0.35">
      <c r="A101" s="51"/>
      <c r="B101" s="11"/>
      <c r="C101" s="12"/>
      <c r="D101" s="54"/>
      <c r="E101" s="12"/>
      <c r="F101" s="12"/>
      <c r="G101" s="12"/>
    </row>
    <row r="102" spans="1:15" s="49" customFormat="1" ht="21.75" customHeight="1" x14ac:dyDescent="0.3">
      <c r="A102" s="51"/>
      <c r="B102" s="14" t="s">
        <v>12</v>
      </c>
      <c r="C102" s="12"/>
      <c r="D102" s="54"/>
      <c r="E102" s="12"/>
      <c r="F102" s="12"/>
      <c r="G102" s="12"/>
    </row>
    <row r="103" spans="1:15" s="49" customFormat="1" x14ac:dyDescent="0.3">
      <c r="B103" s="15" t="str">
        <f>+B92</f>
        <v>NATUR SYSTEM</v>
      </c>
      <c r="C103" s="112">
        <v>5.3E-3</v>
      </c>
      <c r="D103" s="112" t="e">
        <f>+IF(#REF!="","",1)</f>
        <v>#REF!</v>
      </c>
      <c r="E103" s="112" t="e">
        <f t="shared" ref="E103:E104" si="4">IF(F103="","",+ABS(F103))</f>
        <v>#REF!</v>
      </c>
      <c r="F103" s="112" t="e">
        <f>IF(#REF!="","",IF(#REF!&lt;=0.01,-(#REF!+0.01),""))</f>
        <v>#REF!</v>
      </c>
      <c r="G103" s="112"/>
      <c r="H103" s="113">
        <v>1</v>
      </c>
    </row>
    <row r="104" spans="1:15" s="49" customFormat="1" x14ac:dyDescent="0.3">
      <c r="B104" s="15" t="str">
        <f>+B93</f>
        <v>FAUS</v>
      </c>
      <c r="C104" s="112"/>
      <c r="D104" s="112" t="e">
        <f>+IF(#REF!="","",1)</f>
        <v>#REF!</v>
      </c>
      <c r="E104" s="112" t="e">
        <f t="shared" si="4"/>
        <v>#REF!</v>
      </c>
      <c r="F104" s="112" t="e">
        <f>IF(#REF!="","",IF(#REF!&lt;=0.01,-(#REF!+0.01),""))</f>
        <v>#REF!</v>
      </c>
      <c r="G104" s="112"/>
      <c r="H104" s="113"/>
    </row>
    <row r="105" spans="1:15" s="49" customFormat="1" x14ac:dyDescent="0.3"/>
    <row r="106" spans="1:15" s="49" customFormat="1" x14ac:dyDescent="0.3"/>
    <row r="107" spans="1:15" s="49" customFormat="1" x14ac:dyDescent="0.3"/>
  </sheetData>
  <mergeCells count="1">
    <mergeCell ref="C4:K4"/>
  </mergeCells>
  <pageMargins left="0.70866141732283472" right="0.70866141732283472" top="0.74803149606299213" bottom="0.74803149606299213" header="0.31496062992125984" footer="0.31496062992125984"/>
  <pageSetup paperSize="9" scale="57" orientation="portrait" r:id="rId1"/>
  <customProperties>
    <customPr name="EpmWorksheetKeyString_GUID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showGridLines="0" topLeftCell="B1" zoomScale="85" zoomScaleNormal="85" workbookViewId="0">
      <selection activeCell="G28" sqref="G28"/>
    </sheetView>
  </sheetViews>
  <sheetFormatPr defaultColWidth="11.44140625" defaultRowHeight="14.4" x14ac:dyDescent="0.3"/>
  <cols>
    <col min="1" max="1" width="0" style="1" hidden="1" customWidth="1"/>
    <col min="2" max="2" width="24.33203125" style="1" customWidth="1"/>
    <col min="3" max="3" width="13.33203125" style="49" customWidth="1"/>
    <col min="4" max="4" width="17.21875" style="1" customWidth="1"/>
    <col min="5" max="5" width="12.5546875" style="1" customWidth="1"/>
    <col min="6" max="6" width="12.5546875" style="1" hidden="1" customWidth="1"/>
    <col min="7" max="7" width="27.77734375" style="1" customWidth="1"/>
    <col min="8" max="8" width="16.77734375" style="1" customWidth="1"/>
    <col min="9" max="9" width="14.77734375" style="1" customWidth="1"/>
    <col min="10" max="10" width="16.77734375" style="49" customWidth="1"/>
    <col min="11" max="11" width="7.5546875" style="1" hidden="1" customWidth="1"/>
    <col min="12" max="251" width="11.44140625" style="1"/>
    <col min="252" max="252" width="14" style="1" customWidth="1"/>
    <col min="253" max="253" width="15" style="1" customWidth="1"/>
    <col min="254" max="254" width="14.5546875" style="1" customWidth="1"/>
    <col min="255" max="255" width="18.44140625" style="1" customWidth="1"/>
    <col min="256" max="256" width="16.21875" style="1" customWidth="1"/>
    <col min="257" max="257" width="13.21875" style="1" bestFit="1" customWidth="1"/>
    <col min="258" max="258" width="17.21875" style="1" customWidth="1"/>
    <col min="259" max="259" width="13.21875" style="1" bestFit="1" customWidth="1"/>
    <col min="260" max="262" width="11.44140625" style="1"/>
    <col min="263" max="263" width="13.77734375" style="1" customWidth="1"/>
    <col min="264" max="507" width="11.44140625" style="1"/>
    <col min="508" max="508" width="14" style="1" customWidth="1"/>
    <col min="509" max="509" width="15" style="1" customWidth="1"/>
    <col min="510" max="510" width="14.5546875" style="1" customWidth="1"/>
    <col min="511" max="511" width="18.44140625" style="1" customWidth="1"/>
    <col min="512" max="512" width="16.21875" style="1" customWidth="1"/>
    <col min="513" max="513" width="13.21875" style="1" bestFit="1" customWidth="1"/>
    <col min="514" max="514" width="17.21875" style="1" customWidth="1"/>
    <col min="515" max="515" width="13.21875" style="1" bestFit="1" customWidth="1"/>
    <col min="516" max="518" width="11.44140625" style="1"/>
    <col min="519" max="519" width="13.77734375" style="1" customWidth="1"/>
    <col min="520" max="763" width="11.44140625" style="1"/>
    <col min="764" max="764" width="14" style="1" customWidth="1"/>
    <col min="765" max="765" width="15" style="1" customWidth="1"/>
    <col min="766" max="766" width="14.5546875" style="1" customWidth="1"/>
    <col min="767" max="767" width="18.44140625" style="1" customWidth="1"/>
    <col min="768" max="768" width="16.21875" style="1" customWidth="1"/>
    <col min="769" max="769" width="13.21875" style="1" bestFit="1" customWidth="1"/>
    <col min="770" max="770" width="17.21875" style="1" customWidth="1"/>
    <col min="771" max="771" width="13.21875" style="1" bestFit="1" customWidth="1"/>
    <col min="772" max="774" width="11.44140625" style="1"/>
    <col min="775" max="775" width="13.77734375" style="1" customWidth="1"/>
    <col min="776" max="1019" width="11.44140625" style="1"/>
    <col min="1020" max="1020" width="14" style="1" customWidth="1"/>
    <col min="1021" max="1021" width="15" style="1" customWidth="1"/>
    <col min="1022" max="1022" width="14.5546875" style="1" customWidth="1"/>
    <col min="1023" max="1023" width="18.44140625" style="1" customWidth="1"/>
    <col min="1024" max="1024" width="16.21875" style="1" customWidth="1"/>
    <col min="1025" max="1025" width="13.21875" style="1" bestFit="1" customWidth="1"/>
    <col min="1026" max="1026" width="17.21875" style="1" customWidth="1"/>
    <col min="1027" max="1027" width="13.21875" style="1" bestFit="1" customWidth="1"/>
    <col min="1028" max="1030" width="11.44140625" style="1"/>
    <col min="1031" max="1031" width="13.77734375" style="1" customWidth="1"/>
    <col min="1032" max="1275" width="11.44140625" style="1"/>
    <col min="1276" max="1276" width="14" style="1" customWidth="1"/>
    <col min="1277" max="1277" width="15" style="1" customWidth="1"/>
    <col min="1278" max="1278" width="14.5546875" style="1" customWidth="1"/>
    <col min="1279" max="1279" width="18.44140625" style="1" customWidth="1"/>
    <col min="1280" max="1280" width="16.21875" style="1" customWidth="1"/>
    <col min="1281" max="1281" width="13.21875" style="1" bestFit="1" customWidth="1"/>
    <col min="1282" max="1282" width="17.21875" style="1" customWidth="1"/>
    <col min="1283" max="1283" width="13.21875" style="1" bestFit="1" customWidth="1"/>
    <col min="1284" max="1286" width="11.44140625" style="1"/>
    <col min="1287" max="1287" width="13.77734375" style="1" customWidth="1"/>
    <col min="1288" max="1531" width="11.44140625" style="1"/>
    <col min="1532" max="1532" width="14" style="1" customWidth="1"/>
    <col min="1533" max="1533" width="15" style="1" customWidth="1"/>
    <col min="1534" max="1534" width="14.5546875" style="1" customWidth="1"/>
    <col min="1535" max="1535" width="18.44140625" style="1" customWidth="1"/>
    <col min="1536" max="1536" width="16.21875" style="1" customWidth="1"/>
    <col min="1537" max="1537" width="13.21875" style="1" bestFit="1" customWidth="1"/>
    <col min="1538" max="1538" width="17.21875" style="1" customWidth="1"/>
    <col min="1539" max="1539" width="13.21875" style="1" bestFit="1" customWidth="1"/>
    <col min="1540" max="1542" width="11.44140625" style="1"/>
    <col min="1543" max="1543" width="13.77734375" style="1" customWidth="1"/>
    <col min="1544" max="1787" width="11.44140625" style="1"/>
    <col min="1788" max="1788" width="14" style="1" customWidth="1"/>
    <col min="1789" max="1789" width="15" style="1" customWidth="1"/>
    <col min="1790" max="1790" width="14.5546875" style="1" customWidth="1"/>
    <col min="1791" max="1791" width="18.44140625" style="1" customWidth="1"/>
    <col min="1792" max="1792" width="16.21875" style="1" customWidth="1"/>
    <col min="1793" max="1793" width="13.21875" style="1" bestFit="1" customWidth="1"/>
    <col min="1794" max="1794" width="17.21875" style="1" customWidth="1"/>
    <col min="1795" max="1795" width="13.21875" style="1" bestFit="1" customWidth="1"/>
    <col min="1796" max="1798" width="11.44140625" style="1"/>
    <col min="1799" max="1799" width="13.77734375" style="1" customWidth="1"/>
    <col min="1800" max="2043" width="11.44140625" style="1"/>
    <col min="2044" max="2044" width="14" style="1" customWidth="1"/>
    <col min="2045" max="2045" width="15" style="1" customWidth="1"/>
    <col min="2046" max="2046" width="14.5546875" style="1" customWidth="1"/>
    <col min="2047" max="2047" width="18.44140625" style="1" customWidth="1"/>
    <col min="2048" max="2048" width="16.21875" style="1" customWidth="1"/>
    <col min="2049" max="2049" width="13.21875" style="1" bestFit="1" customWidth="1"/>
    <col min="2050" max="2050" width="17.21875" style="1" customWidth="1"/>
    <col min="2051" max="2051" width="13.21875" style="1" bestFit="1" customWidth="1"/>
    <col min="2052" max="2054" width="11.44140625" style="1"/>
    <col min="2055" max="2055" width="13.77734375" style="1" customWidth="1"/>
    <col min="2056" max="2299" width="11.44140625" style="1"/>
    <col min="2300" max="2300" width="14" style="1" customWidth="1"/>
    <col min="2301" max="2301" width="15" style="1" customWidth="1"/>
    <col min="2302" max="2302" width="14.5546875" style="1" customWidth="1"/>
    <col min="2303" max="2303" width="18.44140625" style="1" customWidth="1"/>
    <col min="2304" max="2304" width="16.21875" style="1" customWidth="1"/>
    <col min="2305" max="2305" width="13.21875" style="1" bestFit="1" customWidth="1"/>
    <col min="2306" max="2306" width="17.21875" style="1" customWidth="1"/>
    <col min="2307" max="2307" width="13.21875" style="1" bestFit="1" customWidth="1"/>
    <col min="2308" max="2310" width="11.44140625" style="1"/>
    <col min="2311" max="2311" width="13.77734375" style="1" customWidth="1"/>
    <col min="2312" max="2555" width="11.44140625" style="1"/>
    <col min="2556" max="2556" width="14" style="1" customWidth="1"/>
    <col min="2557" max="2557" width="15" style="1" customWidth="1"/>
    <col min="2558" max="2558" width="14.5546875" style="1" customWidth="1"/>
    <col min="2559" max="2559" width="18.44140625" style="1" customWidth="1"/>
    <col min="2560" max="2560" width="16.21875" style="1" customWidth="1"/>
    <col min="2561" max="2561" width="13.21875" style="1" bestFit="1" customWidth="1"/>
    <col min="2562" max="2562" width="17.21875" style="1" customWidth="1"/>
    <col min="2563" max="2563" width="13.21875" style="1" bestFit="1" customWidth="1"/>
    <col min="2564" max="2566" width="11.44140625" style="1"/>
    <col min="2567" max="2567" width="13.77734375" style="1" customWidth="1"/>
    <col min="2568" max="2811" width="11.44140625" style="1"/>
    <col min="2812" max="2812" width="14" style="1" customWidth="1"/>
    <col min="2813" max="2813" width="15" style="1" customWidth="1"/>
    <col min="2814" max="2814" width="14.5546875" style="1" customWidth="1"/>
    <col min="2815" max="2815" width="18.44140625" style="1" customWidth="1"/>
    <col min="2816" max="2816" width="16.21875" style="1" customWidth="1"/>
    <col min="2817" max="2817" width="13.21875" style="1" bestFit="1" customWidth="1"/>
    <col min="2818" max="2818" width="17.21875" style="1" customWidth="1"/>
    <col min="2819" max="2819" width="13.21875" style="1" bestFit="1" customWidth="1"/>
    <col min="2820" max="2822" width="11.44140625" style="1"/>
    <col min="2823" max="2823" width="13.77734375" style="1" customWidth="1"/>
    <col min="2824" max="3067" width="11.44140625" style="1"/>
    <col min="3068" max="3068" width="14" style="1" customWidth="1"/>
    <col min="3069" max="3069" width="15" style="1" customWidth="1"/>
    <col min="3070" max="3070" width="14.5546875" style="1" customWidth="1"/>
    <col min="3071" max="3071" width="18.44140625" style="1" customWidth="1"/>
    <col min="3072" max="3072" width="16.21875" style="1" customWidth="1"/>
    <col min="3073" max="3073" width="13.21875" style="1" bestFit="1" customWidth="1"/>
    <col min="3074" max="3074" width="17.21875" style="1" customWidth="1"/>
    <col min="3075" max="3075" width="13.21875" style="1" bestFit="1" customWidth="1"/>
    <col min="3076" max="3078" width="11.44140625" style="1"/>
    <col min="3079" max="3079" width="13.77734375" style="1" customWidth="1"/>
    <col min="3080" max="3323" width="11.44140625" style="1"/>
    <col min="3324" max="3324" width="14" style="1" customWidth="1"/>
    <col min="3325" max="3325" width="15" style="1" customWidth="1"/>
    <col min="3326" max="3326" width="14.5546875" style="1" customWidth="1"/>
    <col min="3327" max="3327" width="18.44140625" style="1" customWidth="1"/>
    <col min="3328" max="3328" width="16.21875" style="1" customWidth="1"/>
    <col min="3329" max="3329" width="13.21875" style="1" bestFit="1" customWidth="1"/>
    <col min="3330" max="3330" width="17.21875" style="1" customWidth="1"/>
    <col min="3331" max="3331" width="13.21875" style="1" bestFit="1" customWidth="1"/>
    <col min="3332" max="3334" width="11.44140625" style="1"/>
    <col min="3335" max="3335" width="13.77734375" style="1" customWidth="1"/>
    <col min="3336" max="3579" width="11.44140625" style="1"/>
    <col min="3580" max="3580" width="14" style="1" customWidth="1"/>
    <col min="3581" max="3581" width="15" style="1" customWidth="1"/>
    <col min="3582" max="3582" width="14.5546875" style="1" customWidth="1"/>
    <col min="3583" max="3583" width="18.44140625" style="1" customWidth="1"/>
    <col min="3584" max="3584" width="16.21875" style="1" customWidth="1"/>
    <col min="3585" max="3585" width="13.21875" style="1" bestFit="1" customWidth="1"/>
    <col min="3586" max="3586" width="17.21875" style="1" customWidth="1"/>
    <col min="3587" max="3587" width="13.21875" style="1" bestFit="1" customWidth="1"/>
    <col min="3588" max="3590" width="11.44140625" style="1"/>
    <col min="3591" max="3591" width="13.77734375" style="1" customWidth="1"/>
    <col min="3592" max="3835" width="11.44140625" style="1"/>
    <col min="3836" max="3836" width="14" style="1" customWidth="1"/>
    <col min="3837" max="3837" width="15" style="1" customWidth="1"/>
    <col min="3838" max="3838" width="14.5546875" style="1" customWidth="1"/>
    <col min="3839" max="3839" width="18.44140625" style="1" customWidth="1"/>
    <col min="3840" max="3840" width="16.21875" style="1" customWidth="1"/>
    <col min="3841" max="3841" width="13.21875" style="1" bestFit="1" customWidth="1"/>
    <col min="3842" max="3842" width="17.21875" style="1" customWidth="1"/>
    <col min="3843" max="3843" width="13.21875" style="1" bestFit="1" customWidth="1"/>
    <col min="3844" max="3846" width="11.44140625" style="1"/>
    <col min="3847" max="3847" width="13.77734375" style="1" customWidth="1"/>
    <col min="3848" max="4091" width="11.44140625" style="1"/>
    <col min="4092" max="4092" width="14" style="1" customWidth="1"/>
    <col min="4093" max="4093" width="15" style="1" customWidth="1"/>
    <col min="4094" max="4094" width="14.5546875" style="1" customWidth="1"/>
    <col min="4095" max="4095" width="18.44140625" style="1" customWidth="1"/>
    <col min="4096" max="4096" width="16.21875" style="1" customWidth="1"/>
    <col min="4097" max="4097" width="13.21875" style="1" bestFit="1" customWidth="1"/>
    <col min="4098" max="4098" width="17.21875" style="1" customWidth="1"/>
    <col min="4099" max="4099" width="13.21875" style="1" bestFit="1" customWidth="1"/>
    <col min="4100" max="4102" width="11.44140625" style="1"/>
    <col min="4103" max="4103" width="13.77734375" style="1" customWidth="1"/>
    <col min="4104" max="4347" width="11.44140625" style="1"/>
    <col min="4348" max="4348" width="14" style="1" customWidth="1"/>
    <col min="4349" max="4349" width="15" style="1" customWidth="1"/>
    <col min="4350" max="4350" width="14.5546875" style="1" customWidth="1"/>
    <col min="4351" max="4351" width="18.44140625" style="1" customWidth="1"/>
    <col min="4352" max="4352" width="16.21875" style="1" customWidth="1"/>
    <col min="4353" max="4353" width="13.21875" style="1" bestFit="1" customWidth="1"/>
    <col min="4354" max="4354" width="17.21875" style="1" customWidth="1"/>
    <col min="4355" max="4355" width="13.21875" style="1" bestFit="1" customWidth="1"/>
    <col min="4356" max="4358" width="11.44140625" style="1"/>
    <col min="4359" max="4359" width="13.77734375" style="1" customWidth="1"/>
    <col min="4360" max="4603" width="11.44140625" style="1"/>
    <col min="4604" max="4604" width="14" style="1" customWidth="1"/>
    <col min="4605" max="4605" width="15" style="1" customWidth="1"/>
    <col min="4606" max="4606" width="14.5546875" style="1" customWidth="1"/>
    <col min="4607" max="4607" width="18.44140625" style="1" customWidth="1"/>
    <col min="4608" max="4608" width="16.21875" style="1" customWidth="1"/>
    <col min="4609" max="4609" width="13.21875" style="1" bestFit="1" customWidth="1"/>
    <col min="4610" max="4610" width="17.21875" style="1" customWidth="1"/>
    <col min="4611" max="4611" width="13.21875" style="1" bestFit="1" customWidth="1"/>
    <col min="4612" max="4614" width="11.44140625" style="1"/>
    <col min="4615" max="4615" width="13.77734375" style="1" customWidth="1"/>
    <col min="4616" max="4859" width="11.44140625" style="1"/>
    <col min="4860" max="4860" width="14" style="1" customWidth="1"/>
    <col min="4861" max="4861" width="15" style="1" customWidth="1"/>
    <col min="4862" max="4862" width="14.5546875" style="1" customWidth="1"/>
    <col min="4863" max="4863" width="18.44140625" style="1" customWidth="1"/>
    <col min="4864" max="4864" width="16.21875" style="1" customWidth="1"/>
    <col min="4865" max="4865" width="13.21875" style="1" bestFit="1" customWidth="1"/>
    <col min="4866" max="4866" width="17.21875" style="1" customWidth="1"/>
    <col min="4867" max="4867" width="13.21875" style="1" bestFit="1" customWidth="1"/>
    <col min="4868" max="4870" width="11.44140625" style="1"/>
    <col min="4871" max="4871" width="13.77734375" style="1" customWidth="1"/>
    <col min="4872" max="5115" width="11.44140625" style="1"/>
    <col min="5116" max="5116" width="14" style="1" customWidth="1"/>
    <col min="5117" max="5117" width="15" style="1" customWidth="1"/>
    <col min="5118" max="5118" width="14.5546875" style="1" customWidth="1"/>
    <col min="5119" max="5119" width="18.44140625" style="1" customWidth="1"/>
    <col min="5120" max="5120" width="16.21875" style="1" customWidth="1"/>
    <col min="5121" max="5121" width="13.21875" style="1" bestFit="1" customWidth="1"/>
    <col min="5122" max="5122" width="17.21875" style="1" customWidth="1"/>
    <col min="5123" max="5123" width="13.21875" style="1" bestFit="1" customWidth="1"/>
    <col min="5124" max="5126" width="11.44140625" style="1"/>
    <col min="5127" max="5127" width="13.77734375" style="1" customWidth="1"/>
    <col min="5128" max="5371" width="11.44140625" style="1"/>
    <col min="5372" max="5372" width="14" style="1" customWidth="1"/>
    <col min="5373" max="5373" width="15" style="1" customWidth="1"/>
    <col min="5374" max="5374" width="14.5546875" style="1" customWidth="1"/>
    <col min="5375" max="5375" width="18.44140625" style="1" customWidth="1"/>
    <col min="5376" max="5376" width="16.21875" style="1" customWidth="1"/>
    <col min="5377" max="5377" width="13.21875" style="1" bestFit="1" customWidth="1"/>
    <col min="5378" max="5378" width="17.21875" style="1" customWidth="1"/>
    <col min="5379" max="5379" width="13.21875" style="1" bestFit="1" customWidth="1"/>
    <col min="5380" max="5382" width="11.44140625" style="1"/>
    <col min="5383" max="5383" width="13.77734375" style="1" customWidth="1"/>
    <col min="5384" max="5627" width="11.44140625" style="1"/>
    <col min="5628" max="5628" width="14" style="1" customWidth="1"/>
    <col min="5629" max="5629" width="15" style="1" customWidth="1"/>
    <col min="5630" max="5630" width="14.5546875" style="1" customWidth="1"/>
    <col min="5631" max="5631" width="18.44140625" style="1" customWidth="1"/>
    <col min="5632" max="5632" width="16.21875" style="1" customWidth="1"/>
    <col min="5633" max="5633" width="13.21875" style="1" bestFit="1" customWidth="1"/>
    <col min="5634" max="5634" width="17.21875" style="1" customWidth="1"/>
    <col min="5635" max="5635" width="13.21875" style="1" bestFit="1" customWidth="1"/>
    <col min="5636" max="5638" width="11.44140625" style="1"/>
    <col min="5639" max="5639" width="13.77734375" style="1" customWidth="1"/>
    <col min="5640" max="5883" width="11.44140625" style="1"/>
    <col min="5884" max="5884" width="14" style="1" customWidth="1"/>
    <col min="5885" max="5885" width="15" style="1" customWidth="1"/>
    <col min="5886" max="5886" width="14.5546875" style="1" customWidth="1"/>
    <col min="5887" max="5887" width="18.44140625" style="1" customWidth="1"/>
    <col min="5888" max="5888" width="16.21875" style="1" customWidth="1"/>
    <col min="5889" max="5889" width="13.21875" style="1" bestFit="1" customWidth="1"/>
    <col min="5890" max="5890" width="17.21875" style="1" customWidth="1"/>
    <col min="5891" max="5891" width="13.21875" style="1" bestFit="1" customWidth="1"/>
    <col min="5892" max="5894" width="11.44140625" style="1"/>
    <col min="5895" max="5895" width="13.77734375" style="1" customWidth="1"/>
    <col min="5896" max="6139" width="11.44140625" style="1"/>
    <col min="6140" max="6140" width="14" style="1" customWidth="1"/>
    <col min="6141" max="6141" width="15" style="1" customWidth="1"/>
    <col min="6142" max="6142" width="14.5546875" style="1" customWidth="1"/>
    <col min="6143" max="6143" width="18.44140625" style="1" customWidth="1"/>
    <col min="6144" max="6144" width="16.21875" style="1" customWidth="1"/>
    <col min="6145" max="6145" width="13.21875" style="1" bestFit="1" customWidth="1"/>
    <col min="6146" max="6146" width="17.21875" style="1" customWidth="1"/>
    <col min="6147" max="6147" width="13.21875" style="1" bestFit="1" customWidth="1"/>
    <col min="6148" max="6150" width="11.44140625" style="1"/>
    <col min="6151" max="6151" width="13.77734375" style="1" customWidth="1"/>
    <col min="6152" max="6395" width="11.44140625" style="1"/>
    <col min="6396" max="6396" width="14" style="1" customWidth="1"/>
    <col min="6397" max="6397" width="15" style="1" customWidth="1"/>
    <col min="6398" max="6398" width="14.5546875" style="1" customWidth="1"/>
    <col min="6399" max="6399" width="18.44140625" style="1" customWidth="1"/>
    <col min="6400" max="6400" width="16.21875" style="1" customWidth="1"/>
    <col min="6401" max="6401" width="13.21875" style="1" bestFit="1" customWidth="1"/>
    <col min="6402" max="6402" width="17.21875" style="1" customWidth="1"/>
    <col min="6403" max="6403" width="13.21875" style="1" bestFit="1" customWidth="1"/>
    <col min="6404" max="6406" width="11.44140625" style="1"/>
    <col min="6407" max="6407" width="13.77734375" style="1" customWidth="1"/>
    <col min="6408" max="6651" width="11.44140625" style="1"/>
    <col min="6652" max="6652" width="14" style="1" customWidth="1"/>
    <col min="6653" max="6653" width="15" style="1" customWidth="1"/>
    <col min="6654" max="6654" width="14.5546875" style="1" customWidth="1"/>
    <col min="6655" max="6655" width="18.44140625" style="1" customWidth="1"/>
    <col min="6656" max="6656" width="16.21875" style="1" customWidth="1"/>
    <col min="6657" max="6657" width="13.21875" style="1" bestFit="1" customWidth="1"/>
    <col min="6658" max="6658" width="17.21875" style="1" customWidth="1"/>
    <col min="6659" max="6659" width="13.21875" style="1" bestFit="1" customWidth="1"/>
    <col min="6660" max="6662" width="11.44140625" style="1"/>
    <col min="6663" max="6663" width="13.77734375" style="1" customWidth="1"/>
    <col min="6664" max="6907" width="11.44140625" style="1"/>
    <col min="6908" max="6908" width="14" style="1" customWidth="1"/>
    <col min="6909" max="6909" width="15" style="1" customWidth="1"/>
    <col min="6910" max="6910" width="14.5546875" style="1" customWidth="1"/>
    <col min="6911" max="6911" width="18.44140625" style="1" customWidth="1"/>
    <col min="6912" max="6912" width="16.21875" style="1" customWidth="1"/>
    <col min="6913" max="6913" width="13.21875" style="1" bestFit="1" customWidth="1"/>
    <col min="6914" max="6914" width="17.21875" style="1" customWidth="1"/>
    <col min="6915" max="6915" width="13.21875" style="1" bestFit="1" customWidth="1"/>
    <col min="6916" max="6918" width="11.44140625" style="1"/>
    <col min="6919" max="6919" width="13.77734375" style="1" customWidth="1"/>
    <col min="6920" max="7163" width="11.44140625" style="1"/>
    <col min="7164" max="7164" width="14" style="1" customWidth="1"/>
    <col min="7165" max="7165" width="15" style="1" customWidth="1"/>
    <col min="7166" max="7166" width="14.5546875" style="1" customWidth="1"/>
    <col min="7167" max="7167" width="18.44140625" style="1" customWidth="1"/>
    <col min="7168" max="7168" width="16.21875" style="1" customWidth="1"/>
    <col min="7169" max="7169" width="13.21875" style="1" bestFit="1" customWidth="1"/>
    <col min="7170" max="7170" width="17.21875" style="1" customWidth="1"/>
    <col min="7171" max="7171" width="13.21875" style="1" bestFit="1" customWidth="1"/>
    <col min="7172" max="7174" width="11.44140625" style="1"/>
    <col min="7175" max="7175" width="13.77734375" style="1" customWidth="1"/>
    <col min="7176" max="7419" width="11.44140625" style="1"/>
    <col min="7420" max="7420" width="14" style="1" customWidth="1"/>
    <col min="7421" max="7421" width="15" style="1" customWidth="1"/>
    <col min="7422" max="7422" width="14.5546875" style="1" customWidth="1"/>
    <col min="7423" max="7423" width="18.44140625" style="1" customWidth="1"/>
    <col min="7424" max="7424" width="16.21875" style="1" customWidth="1"/>
    <col min="7425" max="7425" width="13.21875" style="1" bestFit="1" customWidth="1"/>
    <col min="7426" max="7426" width="17.21875" style="1" customWidth="1"/>
    <col min="7427" max="7427" width="13.21875" style="1" bestFit="1" customWidth="1"/>
    <col min="7428" max="7430" width="11.44140625" style="1"/>
    <col min="7431" max="7431" width="13.77734375" style="1" customWidth="1"/>
    <col min="7432" max="7675" width="11.44140625" style="1"/>
    <col min="7676" max="7676" width="14" style="1" customWidth="1"/>
    <col min="7677" max="7677" width="15" style="1" customWidth="1"/>
    <col min="7678" max="7678" width="14.5546875" style="1" customWidth="1"/>
    <col min="7679" max="7679" width="18.44140625" style="1" customWidth="1"/>
    <col min="7680" max="7680" width="16.21875" style="1" customWidth="1"/>
    <col min="7681" max="7681" width="13.21875" style="1" bestFit="1" customWidth="1"/>
    <col min="7682" max="7682" width="17.21875" style="1" customWidth="1"/>
    <col min="7683" max="7683" width="13.21875" style="1" bestFit="1" customWidth="1"/>
    <col min="7684" max="7686" width="11.44140625" style="1"/>
    <col min="7687" max="7687" width="13.77734375" style="1" customWidth="1"/>
    <col min="7688" max="7931" width="11.44140625" style="1"/>
    <col min="7932" max="7932" width="14" style="1" customWidth="1"/>
    <col min="7933" max="7933" width="15" style="1" customWidth="1"/>
    <col min="7934" max="7934" width="14.5546875" style="1" customWidth="1"/>
    <col min="7935" max="7935" width="18.44140625" style="1" customWidth="1"/>
    <col min="7936" max="7936" width="16.21875" style="1" customWidth="1"/>
    <col min="7937" max="7937" width="13.21875" style="1" bestFit="1" customWidth="1"/>
    <col min="7938" max="7938" width="17.21875" style="1" customWidth="1"/>
    <col min="7939" max="7939" width="13.21875" style="1" bestFit="1" customWidth="1"/>
    <col min="7940" max="7942" width="11.44140625" style="1"/>
    <col min="7943" max="7943" width="13.77734375" style="1" customWidth="1"/>
    <col min="7944" max="8187" width="11.44140625" style="1"/>
    <col min="8188" max="8188" width="14" style="1" customWidth="1"/>
    <col min="8189" max="8189" width="15" style="1" customWidth="1"/>
    <col min="8190" max="8190" width="14.5546875" style="1" customWidth="1"/>
    <col min="8191" max="8191" width="18.44140625" style="1" customWidth="1"/>
    <col min="8192" max="8192" width="16.21875" style="1" customWidth="1"/>
    <col min="8193" max="8193" width="13.21875" style="1" bestFit="1" customWidth="1"/>
    <col min="8194" max="8194" width="17.21875" style="1" customWidth="1"/>
    <col min="8195" max="8195" width="13.21875" style="1" bestFit="1" customWidth="1"/>
    <col min="8196" max="8198" width="11.44140625" style="1"/>
    <col min="8199" max="8199" width="13.77734375" style="1" customWidth="1"/>
    <col min="8200" max="8443" width="11.44140625" style="1"/>
    <col min="8444" max="8444" width="14" style="1" customWidth="1"/>
    <col min="8445" max="8445" width="15" style="1" customWidth="1"/>
    <col min="8446" max="8446" width="14.5546875" style="1" customWidth="1"/>
    <col min="8447" max="8447" width="18.44140625" style="1" customWidth="1"/>
    <col min="8448" max="8448" width="16.21875" style="1" customWidth="1"/>
    <col min="8449" max="8449" width="13.21875" style="1" bestFit="1" customWidth="1"/>
    <col min="8450" max="8450" width="17.21875" style="1" customWidth="1"/>
    <col min="8451" max="8451" width="13.21875" style="1" bestFit="1" customWidth="1"/>
    <col min="8452" max="8454" width="11.44140625" style="1"/>
    <col min="8455" max="8455" width="13.77734375" style="1" customWidth="1"/>
    <col min="8456" max="8699" width="11.44140625" style="1"/>
    <col min="8700" max="8700" width="14" style="1" customWidth="1"/>
    <col min="8701" max="8701" width="15" style="1" customWidth="1"/>
    <col min="8702" max="8702" width="14.5546875" style="1" customWidth="1"/>
    <col min="8703" max="8703" width="18.44140625" style="1" customWidth="1"/>
    <col min="8704" max="8704" width="16.21875" style="1" customWidth="1"/>
    <col min="8705" max="8705" width="13.21875" style="1" bestFit="1" customWidth="1"/>
    <col min="8706" max="8706" width="17.21875" style="1" customWidth="1"/>
    <col min="8707" max="8707" width="13.21875" style="1" bestFit="1" customWidth="1"/>
    <col min="8708" max="8710" width="11.44140625" style="1"/>
    <col min="8711" max="8711" width="13.77734375" style="1" customWidth="1"/>
    <col min="8712" max="8955" width="11.44140625" style="1"/>
    <col min="8956" max="8956" width="14" style="1" customWidth="1"/>
    <col min="8957" max="8957" width="15" style="1" customWidth="1"/>
    <col min="8958" max="8958" width="14.5546875" style="1" customWidth="1"/>
    <col min="8959" max="8959" width="18.44140625" style="1" customWidth="1"/>
    <col min="8960" max="8960" width="16.21875" style="1" customWidth="1"/>
    <col min="8961" max="8961" width="13.21875" style="1" bestFit="1" customWidth="1"/>
    <col min="8962" max="8962" width="17.21875" style="1" customWidth="1"/>
    <col min="8963" max="8963" width="13.21875" style="1" bestFit="1" customWidth="1"/>
    <col min="8964" max="8966" width="11.44140625" style="1"/>
    <col min="8967" max="8967" width="13.77734375" style="1" customWidth="1"/>
    <col min="8968" max="9211" width="11.44140625" style="1"/>
    <col min="9212" max="9212" width="14" style="1" customWidth="1"/>
    <col min="9213" max="9213" width="15" style="1" customWidth="1"/>
    <col min="9214" max="9214" width="14.5546875" style="1" customWidth="1"/>
    <col min="9215" max="9215" width="18.44140625" style="1" customWidth="1"/>
    <col min="9216" max="9216" width="16.21875" style="1" customWidth="1"/>
    <col min="9217" max="9217" width="13.21875" style="1" bestFit="1" customWidth="1"/>
    <col min="9218" max="9218" width="17.21875" style="1" customWidth="1"/>
    <col min="9219" max="9219" width="13.21875" style="1" bestFit="1" customWidth="1"/>
    <col min="9220" max="9222" width="11.44140625" style="1"/>
    <col min="9223" max="9223" width="13.77734375" style="1" customWidth="1"/>
    <col min="9224" max="9467" width="11.44140625" style="1"/>
    <col min="9468" max="9468" width="14" style="1" customWidth="1"/>
    <col min="9469" max="9469" width="15" style="1" customWidth="1"/>
    <col min="9470" max="9470" width="14.5546875" style="1" customWidth="1"/>
    <col min="9471" max="9471" width="18.44140625" style="1" customWidth="1"/>
    <col min="9472" max="9472" width="16.21875" style="1" customWidth="1"/>
    <col min="9473" max="9473" width="13.21875" style="1" bestFit="1" customWidth="1"/>
    <col min="9474" max="9474" width="17.21875" style="1" customWidth="1"/>
    <col min="9475" max="9475" width="13.21875" style="1" bestFit="1" customWidth="1"/>
    <col min="9476" max="9478" width="11.44140625" style="1"/>
    <col min="9479" max="9479" width="13.77734375" style="1" customWidth="1"/>
    <col min="9480" max="9723" width="11.44140625" style="1"/>
    <col min="9724" max="9724" width="14" style="1" customWidth="1"/>
    <col min="9725" max="9725" width="15" style="1" customWidth="1"/>
    <col min="9726" max="9726" width="14.5546875" style="1" customWidth="1"/>
    <col min="9727" max="9727" width="18.44140625" style="1" customWidth="1"/>
    <col min="9728" max="9728" width="16.21875" style="1" customWidth="1"/>
    <col min="9729" max="9729" width="13.21875" style="1" bestFit="1" customWidth="1"/>
    <col min="9730" max="9730" width="17.21875" style="1" customWidth="1"/>
    <col min="9731" max="9731" width="13.21875" style="1" bestFit="1" customWidth="1"/>
    <col min="9732" max="9734" width="11.44140625" style="1"/>
    <col min="9735" max="9735" width="13.77734375" style="1" customWidth="1"/>
    <col min="9736" max="9979" width="11.44140625" style="1"/>
    <col min="9980" max="9980" width="14" style="1" customWidth="1"/>
    <col min="9981" max="9981" width="15" style="1" customWidth="1"/>
    <col min="9982" max="9982" width="14.5546875" style="1" customWidth="1"/>
    <col min="9983" max="9983" width="18.44140625" style="1" customWidth="1"/>
    <col min="9984" max="9984" width="16.21875" style="1" customWidth="1"/>
    <col min="9985" max="9985" width="13.21875" style="1" bestFit="1" customWidth="1"/>
    <col min="9986" max="9986" width="17.21875" style="1" customWidth="1"/>
    <col min="9987" max="9987" width="13.21875" style="1" bestFit="1" customWidth="1"/>
    <col min="9988" max="9990" width="11.44140625" style="1"/>
    <col min="9991" max="9991" width="13.77734375" style="1" customWidth="1"/>
    <col min="9992" max="10235" width="11.44140625" style="1"/>
    <col min="10236" max="10236" width="14" style="1" customWidth="1"/>
    <col min="10237" max="10237" width="15" style="1" customWidth="1"/>
    <col min="10238" max="10238" width="14.5546875" style="1" customWidth="1"/>
    <col min="10239" max="10239" width="18.44140625" style="1" customWidth="1"/>
    <col min="10240" max="10240" width="16.21875" style="1" customWidth="1"/>
    <col min="10241" max="10241" width="13.21875" style="1" bestFit="1" customWidth="1"/>
    <col min="10242" max="10242" width="17.21875" style="1" customWidth="1"/>
    <col min="10243" max="10243" width="13.21875" style="1" bestFit="1" customWidth="1"/>
    <col min="10244" max="10246" width="11.44140625" style="1"/>
    <col min="10247" max="10247" width="13.77734375" style="1" customWidth="1"/>
    <col min="10248" max="10491" width="11.44140625" style="1"/>
    <col min="10492" max="10492" width="14" style="1" customWidth="1"/>
    <col min="10493" max="10493" width="15" style="1" customWidth="1"/>
    <col min="10494" max="10494" width="14.5546875" style="1" customWidth="1"/>
    <col min="10495" max="10495" width="18.44140625" style="1" customWidth="1"/>
    <col min="10496" max="10496" width="16.21875" style="1" customWidth="1"/>
    <col min="10497" max="10497" width="13.21875" style="1" bestFit="1" customWidth="1"/>
    <col min="10498" max="10498" width="17.21875" style="1" customWidth="1"/>
    <col min="10499" max="10499" width="13.21875" style="1" bestFit="1" customWidth="1"/>
    <col min="10500" max="10502" width="11.44140625" style="1"/>
    <col min="10503" max="10503" width="13.77734375" style="1" customWidth="1"/>
    <col min="10504" max="10747" width="11.44140625" style="1"/>
    <col min="10748" max="10748" width="14" style="1" customWidth="1"/>
    <col min="10749" max="10749" width="15" style="1" customWidth="1"/>
    <col min="10750" max="10750" width="14.5546875" style="1" customWidth="1"/>
    <col min="10751" max="10751" width="18.44140625" style="1" customWidth="1"/>
    <col min="10752" max="10752" width="16.21875" style="1" customWidth="1"/>
    <col min="10753" max="10753" width="13.21875" style="1" bestFit="1" customWidth="1"/>
    <col min="10754" max="10754" width="17.21875" style="1" customWidth="1"/>
    <col min="10755" max="10755" width="13.21875" style="1" bestFit="1" customWidth="1"/>
    <col min="10756" max="10758" width="11.44140625" style="1"/>
    <col min="10759" max="10759" width="13.77734375" style="1" customWidth="1"/>
    <col min="10760" max="11003" width="11.44140625" style="1"/>
    <col min="11004" max="11004" width="14" style="1" customWidth="1"/>
    <col min="11005" max="11005" width="15" style="1" customWidth="1"/>
    <col min="11006" max="11006" width="14.5546875" style="1" customWidth="1"/>
    <col min="11007" max="11007" width="18.44140625" style="1" customWidth="1"/>
    <col min="11008" max="11008" width="16.21875" style="1" customWidth="1"/>
    <col min="11009" max="11009" width="13.21875" style="1" bestFit="1" customWidth="1"/>
    <col min="11010" max="11010" width="17.21875" style="1" customWidth="1"/>
    <col min="11011" max="11011" width="13.21875" style="1" bestFit="1" customWidth="1"/>
    <col min="11012" max="11014" width="11.44140625" style="1"/>
    <col min="11015" max="11015" width="13.77734375" style="1" customWidth="1"/>
    <col min="11016" max="11259" width="11.44140625" style="1"/>
    <col min="11260" max="11260" width="14" style="1" customWidth="1"/>
    <col min="11261" max="11261" width="15" style="1" customWidth="1"/>
    <col min="11262" max="11262" width="14.5546875" style="1" customWidth="1"/>
    <col min="11263" max="11263" width="18.44140625" style="1" customWidth="1"/>
    <col min="11264" max="11264" width="16.21875" style="1" customWidth="1"/>
    <col min="11265" max="11265" width="13.21875" style="1" bestFit="1" customWidth="1"/>
    <col min="11266" max="11266" width="17.21875" style="1" customWidth="1"/>
    <col min="11267" max="11267" width="13.21875" style="1" bestFit="1" customWidth="1"/>
    <col min="11268" max="11270" width="11.44140625" style="1"/>
    <col min="11271" max="11271" width="13.77734375" style="1" customWidth="1"/>
    <col min="11272" max="11515" width="11.44140625" style="1"/>
    <col min="11516" max="11516" width="14" style="1" customWidth="1"/>
    <col min="11517" max="11517" width="15" style="1" customWidth="1"/>
    <col min="11518" max="11518" width="14.5546875" style="1" customWidth="1"/>
    <col min="11519" max="11519" width="18.44140625" style="1" customWidth="1"/>
    <col min="11520" max="11520" width="16.21875" style="1" customWidth="1"/>
    <col min="11521" max="11521" width="13.21875" style="1" bestFit="1" customWidth="1"/>
    <col min="11522" max="11522" width="17.21875" style="1" customWidth="1"/>
    <col min="11523" max="11523" width="13.21875" style="1" bestFit="1" customWidth="1"/>
    <col min="11524" max="11526" width="11.44140625" style="1"/>
    <col min="11527" max="11527" width="13.77734375" style="1" customWidth="1"/>
    <col min="11528" max="11771" width="11.44140625" style="1"/>
    <col min="11772" max="11772" width="14" style="1" customWidth="1"/>
    <col min="11773" max="11773" width="15" style="1" customWidth="1"/>
    <col min="11774" max="11774" width="14.5546875" style="1" customWidth="1"/>
    <col min="11775" max="11775" width="18.44140625" style="1" customWidth="1"/>
    <col min="11776" max="11776" width="16.21875" style="1" customWidth="1"/>
    <col min="11777" max="11777" width="13.21875" style="1" bestFit="1" customWidth="1"/>
    <col min="11778" max="11778" width="17.21875" style="1" customWidth="1"/>
    <col min="11779" max="11779" width="13.21875" style="1" bestFit="1" customWidth="1"/>
    <col min="11780" max="11782" width="11.44140625" style="1"/>
    <col min="11783" max="11783" width="13.77734375" style="1" customWidth="1"/>
    <col min="11784" max="12027" width="11.44140625" style="1"/>
    <col min="12028" max="12028" width="14" style="1" customWidth="1"/>
    <col min="12029" max="12029" width="15" style="1" customWidth="1"/>
    <col min="12030" max="12030" width="14.5546875" style="1" customWidth="1"/>
    <col min="12031" max="12031" width="18.44140625" style="1" customWidth="1"/>
    <col min="12032" max="12032" width="16.21875" style="1" customWidth="1"/>
    <col min="12033" max="12033" width="13.21875" style="1" bestFit="1" customWidth="1"/>
    <col min="12034" max="12034" width="17.21875" style="1" customWidth="1"/>
    <col min="12035" max="12035" width="13.21875" style="1" bestFit="1" customWidth="1"/>
    <col min="12036" max="12038" width="11.44140625" style="1"/>
    <col min="12039" max="12039" width="13.77734375" style="1" customWidth="1"/>
    <col min="12040" max="12283" width="11.44140625" style="1"/>
    <col min="12284" max="12284" width="14" style="1" customWidth="1"/>
    <col min="12285" max="12285" width="15" style="1" customWidth="1"/>
    <col min="12286" max="12286" width="14.5546875" style="1" customWidth="1"/>
    <col min="12287" max="12287" width="18.44140625" style="1" customWidth="1"/>
    <col min="12288" max="12288" width="16.21875" style="1" customWidth="1"/>
    <col min="12289" max="12289" width="13.21875" style="1" bestFit="1" customWidth="1"/>
    <col min="12290" max="12290" width="17.21875" style="1" customWidth="1"/>
    <col min="12291" max="12291" width="13.21875" style="1" bestFit="1" customWidth="1"/>
    <col min="12292" max="12294" width="11.44140625" style="1"/>
    <col min="12295" max="12295" width="13.77734375" style="1" customWidth="1"/>
    <col min="12296" max="12539" width="11.44140625" style="1"/>
    <col min="12540" max="12540" width="14" style="1" customWidth="1"/>
    <col min="12541" max="12541" width="15" style="1" customWidth="1"/>
    <col min="12542" max="12542" width="14.5546875" style="1" customWidth="1"/>
    <col min="12543" max="12543" width="18.44140625" style="1" customWidth="1"/>
    <col min="12544" max="12544" width="16.21875" style="1" customWidth="1"/>
    <col min="12545" max="12545" width="13.21875" style="1" bestFit="1" customWidth="1"/>
    <col min="12546" max="12546" width="17.21875" style="1" customWidth="1"/>
    <col min="12547" max="12547" width="13.21875" style="1" bestFit="1" customWidth="1"/>
    <col min="12548" max="12550" width="11.44140625" style="1"/>
    <col min="12551" max="12551" width="13.77734375" style="1" customWidth="1"/>
    <col min="12552" max="12795" width="11.44140625" style="1"/>
    <col min="12796" max="12796" width="14" style="1" customWidth="1"/>
    <col min="12797" max="12797" width="15" style="1" customWidth="1"/>
    <col min="12798" max="12798" width="14.5546875" style="1" customWidth="1"/>
    <col min="12799" max="12799" width="18.44140625" style="1" customWidth="1"/>
    <col min="12800" max="12800" width="16.21875" style="1" customWidth="1"/>
    <col min="12801" max="12801" width="13.21875" style="1" bestFit="1" customWidth="1"/>
    <col min="12802" max="12802" width="17.21875" style="1" customWidth="1"/>
    <col min="12803" max="12803" width="13.21875" style="1" bestFit="1" customWidth="1"/>
    <col min="12804" max="12806" width="11.44140625" style="1"/>
    <col min="12807" max="12807" width="13.77734375" style="1" customWidth="1"/>
    <col min="12808" max="13051" width="11.44140625" style="1"/>
    <col min="13052" max="13052" width="14" style="1" customWidth="1"/>
    <col min="13053" max="13053" width="15" style="1" customWidth="1"/>
    <col min="13054" max="13054" width="14.5546875" style="1" customWidth="1"/>
    <col min="13055" max="13055" width="18.44140625" style="1" customWidth="1"/>
    <col min="13056" max="13056" width="16.21875" style="1" customWidth="1"/>
    <col min="13057" max="13057" width="13.21875" style="1" bestFit="1" customWidth="1"/>
    <col min="13058" max="13058" width="17.21875" style="1" customWidth="1"/>
    <col min="13059" max="13059" width="13.21875" style="1" bestFit="1" customWidth="1"/>
    <col min="13060" max="13062" width="11.44140625" style="1"/>
    <col min="13063" max="13063" width="13.77734375" style="1" customWidth="1"/>
    <col min="13064" max="13307" width="11.44140625" style="1"/>
    <col min="13308" max="13308" width="14" style="1" customWidth="1"/>
    <col min="13309" max="13309" width="15" style="1" customWidth="1"/>
    <col min="13310" max="13310" width="14.5546875" style="1" customWidth="1"/>
    <col min="13311" max="13311" width="18.44140625" style="1" customWidth="1"/>
    <col min="13312" max="13312" width="16.21875" style="1" customWidth="1"/>
    <col min="13313" max="13313" width="13.21875" style="1" bestFit="1" customWidth="1"/>
    <col min="13314" max="13314" width="17.21875" style="1" customWidth="1"/>
    <col min="13315" max="13315" width="13.21875" style="1" bestFit="1" customWidth="1"/>
    <col min="13316" max="13318" width="11.44140625" style="1"/>
    <col min="13319" max="13319" width="13.77734375" style="1" customWidth="1"/>
    <col min="13320" max="13563" width="11.44140625" style="1"/>
    <col min="13564" max="13564" width="14" style="1" customWidth="1"/>
    <col min="13565" max="13565" width="15" style="1" customWidth="1"/>
    <col min="13566" max="13566" width="14.5546875" style="1" customWidth="1"/>
    <col min="13567" max="13567" width="18.44140625" style="1" customWidth="1"/>
    <col min="13568" max="13568" width="16.21875" style="1" customWidth="1"/>
    <col min="13569" max="13569" width="13.21875" style="1" bestFit="1" customWidth="1"/>
    <col min="13570" max="13570" width="17.21875" style="1" customWidth="1"/>
    <col min="13571" max="13571" width="13.21875" style="1" bestFit="1" customWidth="1"/>
    <col min="13572" max="13574" width="11.44140625" style="1"/>
    <col min="13575" max="13575" width="13.77734375" style="1" customWidth="1"/>
    <col min="13576" max="13819" width="11.44140625" style="1"/>
    <col min="13820" max="13820" width="14" style="1" customWidth="1"/>
    <col min="13821" max="13821" width="15" style="1" customWidth="1"/>
    <col min="13822" max="13822" width="14.5546875" style="1" customWidth="1"/>
    <col min="13823" max="13823" width="18.44140625" style="1" customWidth="1"/>
    <col min="13824" max="13824" width="16.21875" style="1" customWidth="1"/>
    <col min="13825" max="13825" width="13.21875" style="1" bestFit="1" customWidth="1"/>
    <col min="13826" max="13826" width="17.21875" style="1" customWidth="1"/>
    <col min="13827" max="13827" width="13.21875" style="1" bestFit="1" customWidth="1"/>
    <col min="13828" max="13830" width="11.44140625" style="1"/>
    <col min="13831" max="13831" width="13.77734375" style="1" customWidth="1"/>
    <col min="13832" max="14075" width="11.44140625" style="1"/>
    <col min="14076" max="14076" width="14" style="1" customWidth="1"/>
    <col min="14077" max="14077" width="15" style="1" customWidth="1"/>
    <col min="14078" max="14078" width="14.5546875" style="1" customWidth="1"/>
    <col min="14079" max="14079" width="18.44140625" style="1" customWidth="1"/>
    <col min="14080" max="14080" width="16.21875" style="1" customWidth="1"/>
    <col min="14081" max="14081" width="13.21875" style="1" bestFit="1" customWidth="1"/>
    <col min="14082" max="14082" width="17.21875" style="1" customWidth="1"/>
    <col min="14083" max="14083" width="13.21875" style="1" bestFit="1" customWidth="1"/>
    <col min="14084" max="14086" width="11.44140625" style="1"/>
    <col min="14087" max="14087" width="13.77734375" style="1" customWidth="1"/>
    <col min="14088" max="14331" width="11.44140625" style="1"/>
    <col min="14332" max="14332" width="14" style="1" customWidth="1"/>
    <col min="14333" max="14333" width="15" style="1" customWidth="1"/>
    <col min="14334" max="14334" width="14.5546875" style="1" customWidth="1"/>
    <col min="14335" max="14335" width="18.44140625" style="1" customWidth="1"/>
    <col min="14336" max="14336" width="16.21875" style="1" customWidth="1"/>
    <col min="14337" max="14337" width="13.21875" style="1" bestFit="1" customWidth="1"/>
    <col min="14338" max="14338" width="17.21875" style="1" customWidth="1"/>
    <col min="14339" max="14339" width="13.21875" style="1" bestFit="1" customWidth="1"/>
    <col min="14340" max="14342" width="11.44140625" style="1"/>
    <col min="14343" max="14343" width="13.77734375" style="1" customWidth="1"/>
    <col min="14344" max="14587" width="11.44140625" style="1"/>
    <col min="14588" max="14588" width="14" style="1" customWidth="1"/>
    <col min="14589" max="14589" width="15" style="1" customWidth="1"/>
    <col min="14590" max="14590" width="14.5546875" style="1" customWidth="1"/>
    <col min="14591" max="14591" width="18.44140625" style="1" customWidth="1"/>
    <col min="14592" max="14592" width="16.21875" style="1" customWidth="1"/>
    <col min="14593" max="14593" width="13.21875" style="1" bestFit="1" customWidth="1"/>
    <col min="14594" max="14594" width="17.21875" style="1" customWidth="1"/>
    <col min="14595" max="14595" width="13.21875" style="1" bestFit="1" customWidth="1"/>
    <col min="14596" max="14598" width="11.44140625" style="1"/>
    <col min="14599" max="14599" width="13.77734375" style="1" customWidth="1"/>
    <col min="14600" max="14843" width="11.44140625" style="1"/>
    <col min="14844" max="14844" width="14" style="1" customWidth="1"/>
    <col min="14845" max="14845" width="15" style="1" customWidth="1"/>
    <col min="14846" max="14846" width="14.5546875" style="1" customWidth="1"/>
    <col min="14847" max="14847" width="18.44140625" style="1" customWidth="1"/>
    <col min="14848" max="14848" width="16.21875" style="1" customWidth="1"/>
    <col min="14849" max="14849" width="13.21875" style="1" bestFit="1" customWidth="1"/>
    <col min="14850" max="14850" width="17.21875" style="1" customWidth="1"/>
    <col min="14851" max="14851" width="13.21875" style="1" bestFit="1" customWidth="1"/>
    <col min="14852" max="14854" width="11.44140625" style="1"/>
    <col min="14855" max="14855" width="13.77734375" style="1" customWidth="1"/>
    <col min="14856" max="15099" width="11.44140625" style="1"/>
    <col min="15100" max="15100" width="14" style="1" customWidth="1"/>
    <col min="15101" max="15101" width="15" style="1" customWidth="1"/>
    <col min="15102" max="15102" width="14.5546875" style="1" customWidth="1"/>
    <col min="15103" max="15103" width="18.44140625" style="1" customWidth="1"/>
    <col min="15104" max="15104" width="16.21875" style="1" customWidth="1"/>
    <col min="15105" max="15105" width="13.21875" style="1" bestFit="1" customWidth="1"/>
    <col min="15106" max="15106" width="17.21875" style="1" customWidth="1"/>
    <col min="15107" max="15107" width="13.21875" style="1" bestFit="1" customWidth="1"/>
    <col min="15108" max="15110" width="11.44140625" style="1"/>
    <col min="15111" max="15111" width="13.77734375" style="1" customWidth="1"/>
    <col min="15112" max="15355" width="11.44140625" style="1"/>
    <col min="15356" max="15356" width="14" style="1" customWidth="1"/>
    <col min="15357" max="15357" width="15" style="1" customWidth="1"/>
    <col min="15358" max="15358" width="14.5546875" style="1" customWidth="1"/>
    <col min="15359" max="15359" width="18.44140625" style="1" customWidth="1"/>
    <col min="15360" max="15360" width="16.21875" style="1" customWidth="1"/>
    <col min="15361" max="15361" width="13.21875" style="1" bestFit="1" customWidth="1"/>
    <col min="15362" max="15362" width="17.21875" style="1" customWidth="1"/>
    <col min="15363" max="15363" width="13.21875" style="1" bestFit="1" customWidth="1"/>
    <col min="15364" max="15366" width="11.44140625" style="1"/>
    <col min="15367" max="15367" width="13.77734375" style="1" customWidth="1"/>
    <col min="15368" max="15611" width="11.44140625" style="1"/>
    <col min="15612" max="15612" width="14" style="1" customWidth="1"/>
    <col min="15613" max="15613" width="15" style="1" customWidth="1"/>
    <col min="15614" max="15614" width="14.5546875" style="1" customWidth="1"/>
    <col min="15615" max="15615" width="18.44140625" style="1" customWidth="1"/>
    <col min="15616" max="15616" width="16.21875" style="1" customWidth="1"/>
    <col min="15617" max="15617" width="13.21875" style="1" bestFit="1" customWidth="1"/>
    <col min="15618" max="15618" width="17.21875" style="1" customWidth="1"/>
    <col min="15619" max="15619" width="13.21875" style="1" bestFit="1" customWidth="1"/>
    <col min="15620" max="15622" width="11.44140625" style="1"/>
    <col min="15623" max="15623" width="13.77734375" style="1" customWidth="1"/>
    <col min="15624" max="15867" width="11.44140625" style="1"/>
    <col min="15868" max="15868" width="14" style="1" customWidth="1"/>
    <col min="15869" max="15869" width="15" style="1" customWidth="1"/>
    <col min="15870" max="15870" width="14.5546875" style="1" customWidth="1"/>
    <col min="15871" max="15871" width="18.44140625" style="1" customWidth="1"/>
    <col min="15872" max="15872" width="16.21875" style="1" customWidth="1"/>
    <col min="15873" max="15873" width="13.21875" style="1" bestFit="1" customWidth="1"/>
    <col min="15874" max="15874" width="17.21875" style="1" customWidth="1"/>
    <col min="15875" max="15875" width="13.21875" style="1" bestFit="1" customWidth="1"/>
    <col min="15876" max="15878" width="11.44140625" style="1"/>
    <col min="15879" max="15879" width="13.77734375" style="1" customWidth="1"/>
    <col min="15880" max="16123" width="11.44140625" style="1"/>
    <col min="16124" max="16124" width="14" style="1" customWidth="1"/>
    <col min="16125" max="16125" width="15" style="1" customWidth="1"/>
    <col min="16126" max="16126" width="14.5546875" style="1" customWidth="1"/>
    <col min="16127" max="16127" width="18.44140625" style="1" customWidth="1"/>
    <col min="16128" max="16128" width="16.21875" style="1" customWidth="1"/>
    <col min="16129" max="16129" width="13.21875" style="1" bestFit="1" customWidth="1"/>
    <col min="16130" max="16130" width="17.21875" style="1" customWidth="1"/>
    <col min="16131" max="16131" width="13.21875" style="1" bestFit="1" customWidth="1"/>
    <col min="16132" max="16134" width="11.44140625" style="1"/>
    <col min="16135" max="16135" width="13.77734375" style="1" customWidth="1"/>
    <col min="16136" max="16384" width="11.44140625" style="1"/>
  </cols>
  <sheetData>
    <row r="1" spans="1:14" s="49" customFormat="1" ht="61.5" customHeight="1" x14ac:dyDescent="0.35"/>
    <row r="2" spans="1:14" x14ac:dyDescent="0.3">
      <c r="B2" s="2" t="s">
        <v>0</v>
      </c>
      <c r="C2" s="50"/>
      <c r="G2" s="2" t="s">
        <v>33</v>
      </c>
    </row>
    <row r="3" spans="1:14" ht="14.55" x14ac:dyDescent="0.35">
      <c r="B3" s="95" t="s">
        <v>1</v>
      </c>
      <c r="C3" s="95"/>
      <c r="D3" s="96" t="s">
        <v>66</v>
      </c>
      <c r="E3" s="96"/>
    </row>
    <row r="4" spans="1:14" ht="118.5" customHeight="1" x14ac:dyDescent="0.3">
      <c r="B4" s="73" t="s">
        <v>2</v>
      </c>
      <c r="C4" s="118"/>
      <c r="D4" s="123" t="s">
        <v>67</v>
      </c>
      <c r="E4" s="123"/>
      <c r="F4" s="123"/>
      <c r="G4" s="123"/>
      <c r="H4" s="123"/>
      <c r="I4" s="123"/>
      <c r="J4" s="123"/>
      <c r="K4" s="84"/>
      <c r="N4" s="58"/>
    </row>
    <row r="5" spans="1:14" s="49" customFormat="1" ht="6.45" customHeight="1" x14ac:dyDescent="0.35">
      <c r="B5" s="73"/>
      <c r="C5" s="122"/>
      <c r="D5" s="122"/>
      <c r="E5" s="122"/>
      <c r="F5" s="122"/>
      <c r="G5" s="122"/>
      <c r="H5" s="122"/>
      <c r="I5" s="99"/>
      <c r="J5" s="100"/>
      <c r="K5" s="101"/>
      <c r="N5" s="102"/>
    </row>
    <row r="6" spans="1:14" x14ac:dyDescent="0.3">
      <c r="B6" s="93" t="s">
        <v>38</v>
      </c>
      <c r="C6" s="93"/>
      <c r="D6" s="94" t="s">
        <v>51</v>
      </c>
    </row>
    <row r="7" spans="1:14" ht="14.55" x14ac:dyDescent="0.35">
      <c r="B7" s="61" t="s">
        <v>39</v>
      </c>
      <c r="C7" s="74"/>
      <c r="D7" s="92" t="s">
        <v>68</v>
      </c>
      <c r="E7" s="30"/>
      <c r="G7" s="59"/>
      <c r="H7" s="65"/>
    </row>
    <row r="8" spans="1:14" ht="15.6" customHeight="1" x14ac:dyDescent="0.3">
      <c r="B8" s="61" t="s">
        <v>49</v>
      </c>
      <c r="C8" s="74"/>
      <c r="D8" s="62">
        <f>+D12*0.05</f>
        <v>25044.118000000002</v>
      </c>
      <c r="E8" s="65"/>
      <c r="G8" s="69" t="s">
        <v>43</v>
      </c>
      <c r="H8" s="65">
        <f>+D12-H7</f>
        <v>500882.36</v>
      </c>
      <c r="I8" s="49"/>
    </row>
    <row r="9" spans="1:14" ht="14.55" x14ac:dyDescent="0.35">
      <c r="B9" s="91" t="s">
        <v>65</v>
      </c>
      <c r="C9" s="51"/>
      <c r="D9" s="62">
        <f>+H9-H8</f>
        <v>100176.46999999997</v>
      </c>
      <c r="E9" s="62"/>
      <c r="G9" s="59" t="s">
        <v>52</v>
      </c>
      <c r="H9" s="60">
        <v>601058.82999999996</v>
      </c>
    </row>
    <row r="10" spans="1:14" s="49" customFormat="1" x14ac:dyDescent="0.3">
      <c r="B10" s="61"/>
      <c r="C10" s="74"/>
      <c r="D10" s="66"/>
      <c r="E10" s="65"/>
      <c r="G10" s="59" t="s">
        <v>42</v>
      </c>
      <c r="H10" s="60"/>
    </row>
    <row r="11" spans="1:14" s="49" customFormat="1" x14ac:dyDescent="0.3">
      <c r="B11" s="67"/>
      <c r="C11" s="67"/>
      <c r="D11" s="3" t="s">
        <v>21</v>
      </c>
      <c r="E11" s="11"/>
      <c r="G11" s="59"/>
      <c r="H11" s="60"/>
    </row>
    <row r="12" spans="1:14" ht="21" customHeight="1" x14ac:dyDescent="0.3">
      <c r="A12" s="3"/>
      <c r="B12" s="67" t="s">
        <v>45</v>
      </c>
      <c r="C12" s="67"/>
      <c r="D12" s="70">
        <v>500882.36</v>
      </c>
      <c r="G12" s="2"/>
    </row>
    <row r="13" spans="1:14" ht="25.95" customHeight="1" x14ac:dyDescent="0.3">
      <c r="B13" s="71" t="s">
        <v>44</v>
      </c>
      <c r="C13" s="75"/>
      <c r="D13" s="72">
        <f>+H8</f>
        <v>500882.36</v>
      </c>
      <c r="G13" s="50" t="s">
        <v>35</v>
      </c>
      <c r="H13" s="46">
        <v>22</v>
      </c>
      <c r="I13" s="5"/>
      <c r="J13" s="53"/>
    </row>
    <row r="14" spans="1:14" x14ac:dyDescent="0.3">
      <c r="B14" s="3" t="s">
        <v>16</v>
      </c>
      <c r="C14" s="51"/>
      <c r="D14" s="24">
        <v>0.05</v>
      </c>
      <c r="G14" s="116"/>
      <c r="H14" s="117"/>
    </row>
    <row r="15" spans="1:14" x14ac:dyDescent="0.3">
      <c r="B15" s="3" t="s">
        <v>19</v>
      </c>
      <c r="C15" s="51"/>
      <c r="D15" s="5">
        <f>+SUM(G24:G25)/H15</f>
        <v>498377.95</v>
      </c>
      <c r="G15" s="29" t="s">
        <v>15</v>
      </c>
      <c r="H15" s="30">
        <f>+SUM(K24:K25)</f>
        <v>1</v>
      </c>
    </row>
    <row r="16" spans="1:14" ht="14.55" hidden="1" x14ac:dyDescent="0.3">
      <c r="B16" s="3" t="s">
        <v>5</v>
      </c>
      <c r="C16" s="51"/>
      <c r="G16" s="5">
        <f>MAX(D24:D25)</f>
        <v>498377.95</v>
      </c>
      <c r="H16" s="3" t="s">
        <v>6</v>
      </c>
    </row>
    <row r="17" spans="1:11" ht="14.55" hidden="1" x14ac:dyDescent="0.3">
      <c r="B17" s="3" t="s">
        <v>7</v>
      </c>
      <c r="C17" s="51"/>
      <c r="G17" s="5">
        <f>LARGE(D24:D25,2)</f>
        <v>0</v>
      </c>
      <c r="H17" s="3" t="s">
        <v>8</v>
      </c>
    </row>
    <row r="18" spans="1:11" ht="14.55" hidden="1" x14ac:dyDescent="0.3">
      <c r="A18" s="3"/>
      <c r="B18" s="4"/>
      <c r="C18" s="52"/>
      <c r="D18" s="3"/>
      <c r="G18" s="3"/>
      <c r="H18" s="5"/>
      <c r="I18" s="5"/>
      <c r="J18" s="53"/>
    </row>
    <row r="19" spans="1:11" ht="7.5" customHeight="1" x14ac:dyDescent="0.3">
      <c r="A19" s="3"/>
      <c r="B19" s="3"/>
      <c r="C19" s="51"/>
      <c r="D19" s="3"/>
      <c r="G19" s="3"/>
      <c r="H19" s="5"/>
      <c r="I19" s="5"/>
      <c r="J19" s="53"/>
    </row>
    <row r="20" spans="1:11" ht="62.25" customHeight="1" x14ac:dyDescent="0.3">
      <c r="A20" s="3"/>
      <c r="B20" s="8"/>
      <c r="C20" s="57" t="s">
        <v>9</v>
      </c>
      <c r="D20" s="23" t="s">
        <v>53</v>
      </c>
      <c r="E20" s="23" t="s">
        <v>23</v>
      </c>
      <c r="F20" s="10" t="s">
        <v>27</v>
      </c>
      <c r="G20" s="23" t="s">
        <v>46</v>
      </c>
      <c r="H20" s="28" t="s">
        <v>20</v>
      </c>
      <c r="I20" s="23" t="s">
        <v>25</v>
      </c>
      <c r="J20" s="23" t="s">
        <v>70</v>
      </c>
    </row>
    <row r="21" spans="1:11" ht="5.25" hidden="1" customHeight="1" x14ac:dyDescent="0.3">
      <c r="A21" s="3"/>
      <c r="B21" s="11"/>
      <c r="C21" s="11"/>
      <c r="D21" s="12"/>
      <c r="E21" s="12"/>
      <c r="F21" s="12"/>
      <c r="G21" s="13"/>
      <c r="H21" s="12"/>
      <c r="I21" s="13"/>
      <c r="J21" s="54"/>
    </row>
    <row r="22" spans="1:11" ht="5.25" hidden="1" customHeight="1" x14ac:dyDescent="0.3">
      <c r="A22" s="3"/>
      <c r="B22" s="11"/>
      <c r="C22" s="11"/>
      <c r="D22" s="12"/>
      <c r="E22" s="12"/>
      <c r="F22" s="12"/>
      <c r="G22" s="13"/>
      <c r="H22" s="12"/>
      <c r="I22" s="13"/>
      <c r="J22" s="54"/>
    </row>
    <row r="23" spans="1:11" ht="21.75" customHeight="1" x14ac:dyDescent="0.3">
      <c r="A23" s="3"/>
      <c r="B23" s="14" t="s">
        <v>12</v>
      </c>
      <c r="C23" s="67"/>
      <c r="D23" s="12"/>
      <c r="E23" s="12"/>
      <c r="F23" s="12"/>
      <c r="G23" s="13"/>
      <c r="H23" s="12"/>
      <c r="I23" s="13"/>
      <c r="J23" s="54"/>
    </row>
    <row r="24" spans="1:11" ht="14.55" x14ac:dyDescent="0.3">
      <c r="B24" s="15" t="s">
        <v>77</v>
      </c>
      <c r="C24" s="76">
        <v>498377.95</v>
      </c>
      <c r="D24" s="42">
        <f>+C24-$H$7</f>
        <v>498377.95</v>
      </c>
      <c r="E24" s="42">
        <v>32.549999999999997</v>
      </c>
      <c r="F24" s="43">
        <v>18</v>
      </c>
      <c r="G24" s="31">
        <f>+IF(F24&gt;=15,+IF(E24&gt;=$H$13,D24,0),0)</f>
        <v>498377.95</v>
      </c>
      <c r="H24" s="32">
        <f>+IF(G24&gt;0,-(G24-$D$15)/$D$13,"no es considera")</f>
        <v>0</v>
      </c>
      <c r="I24" s="33" t="str">
        <f t="shared" ref="I24:I25" si="0">+IF(F24&gt;=15,IF(E24&gt;=$H$13,+IF(H24&gt;$D$14,"temerària",""),"no es considera"),"no es considera")</f>
        <v/>
      </c>
      <c r="J24" s="119">
        <f>+($D$12-C24)/$D$12</f>
        <v>4.9999964063417498E-3</v>
      </c>
      <c r="K24" s="1">
        <f>+IF(G24&gt;0,1,0)</f>
        <v>1</v>
      </c>
    </row>
    <row r="25" spans="1:11" ht="14.55" x14ac:dyDescent="0.35">
      <c r="B25" s="16" t="s">
        <v>78</v>
      </c>
      <c r="C25" s="76"/>
      <c r="D25" s="42">
        <f t="shared" ref="D25" si="1">+C25-$H$7</f>
        <v>0</v>
      </c>
      <c r="E25" s="42">
        <v>18.5</v>
      </c>
      <c r="F25" s="44">
        <v>16</v>
      </c>
      <c r="G25" s="31">
        <f t="shared" ref="G25" si="2">+IF(F25&gt;=15,+IF(E25&gt;=$H$13,D25,0),0)</f>
        <v>0</v>
      </c>
      <c r="H25" s="32" t="str">
        <f t="shared" ref="H25" si="3">+IF(G25&gt;0,-(G25-$D$15)/$D$13,"no es considera")</f>
        <v>no es considera</v>
      </c>
      <c r="I25" s="33" t="str">
        <f t="shared" si="0"/>
        <v>no es considera</v>
      </c>
      <c r="J25" s="33">
        <f>+($D$12-C25)/$D$12</f>
        <v>1</v>
      </c>
      <c r="K25" s="1">
        <f t="shared" ref="K25" si="4">+IF(G25&gt;0,1,0)</f>
        <v>0</v>
      </c>
    </row>
    <row r="26" spans="1:11" ht="15" customHeight="1" x14ac:dyDescent="0.3">
      <c r="B26" s="17"/>
      <c r="C26" s="90"/>
      <c r="D26" s="18"/>
      <c r="G26" s="5"/>
      <c r="H26" s="6"/>
      <c r="I26" s="19"/>
      <c r="J26" s="19"/>
    </row>
    <row r="27" spans="1:11" x14ac:dyDescent="0.3">
      <c r="G27" s="5"/>
    </row>
    <row r="28" spans="1:11" x14ac:dyDescent="0.3">
      <c r="B28" s="20"/>
      <c r="C28" s="20"/>
      <c r="D28" s="21"/>
      <c r="H28" s="7"/>
    </row>
    <row r="29" spans="1:11" x14ac:dyDescent="0.3">
      <c r="B29" s="20"/>
      <c r="C29" s="20"/>
      <c r="D29" s="21"/>
      <c r="H29" s="7"/>
    </row>
    <row r="30" spans="1:11" x14ac:dyDescent="0.3">
      <c r="E30" s="18"/>
      <c r="H30" s="22"/>
    </row>
    <row r="31" spans="1:11" x14ac:dyDescent="0.3">
      <c r="H31" s="22"/>
    </row>
    <row r="32" spans="1:11" x14ac:dyDescent="0.3">
      <c r="H32" s="22"/>
    </row>
  </sheetData>
  <protectedRanges>
    <protectedRange sqref="D24:F25" name="Interval1"/>
  </protectedRanges>
  <sortState ref="D16:D28">
    <sortCondition ref="D16:D28"/>
  </sortState>
  <mergeCells count="2">
    <mergeCell ref="C5:H5"/>
    <mergeCell ref="D4:J4"/>
  </mergeCells>
  <pageMargins left="0.70866141732283472" right="0.70866141732283472" top="0.74803149606299213" bottom="0.74803149606299213" header="0.31496062992125984" footer="0.31496062992125984"/>
  <pageSetup paperSize="9" orientation="landscape" r:id="rId1"/>
  <customProperties>
    <customPr name="EpmWorksheetKeyString_GUID" r:id="rId2"/>
  </customPropertie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3</vt:i4>
      </vt:variant>
    </vt:vector>
  </HeadingPairs>
  <TitlesOfParts>
    <vt:vector size="6" baseType="lpstr">
      <vt:lpstr> Puntuacio total</vt:lpstr>
      <vt:lpstr> 2 puntuació economica</vt:lpstr>
      <vt:lpstr>1 calcul temeraria</vt:lpstr>
      <vt:lpstr>' 2 puntuació economica'!Àrea_d'impressió</vt:lpstr>
      <vt:lpstr>' Puntuacio total'!Àrea_d'impressió</vt:lpstr>
      <vt:lpstr>'1 calcul temeraria'!Àrea_d'impressió</vt:lpstr>
    </vt:vector>
  </TitlesOfParts>
  <Company>IMI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Barcelona</dc:creator>
  <cp:lastModifiedBy>Ajuntament de Barcelona</cp:lastModifiedBy>
  <cp:lastPrinted>2019-11-28T10:33:54Z</cp:lastPrinted>
  <dcterms:created xsi:type="dcterms:W3CDTF">2015-07-01T08:38:48Z</dcterms:created>
  <dcterms:modified xsi:type="dcterms:W3CDTF">2024-06-06T14:17:20Z</dcterms:modified>
</cp:coreProperties>
</file>