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0" yWindow="-20" windowWidth="7190" windowHeight="12770"/>
  </bookViews>
  <sheets>
    <sheet name="24001329" sheetId="7" r:id="rId1"/>
  </sheets>
  <definedNames>
    <definedName name="__FPMExcelClient_CellBasedFunctionStatus" localSheetId="0" hidden="1">"2_2_2_2_2"</definedName>
    <definedName name="_xlnm.Print_Area" localSheetId="0">'24001329'!$A$10:$N$30</definedName>
  </definedNames>
  <calcPr calcId="145621"/>
</workbook>
</file>

<file path=xl/calcChain.xml><?xml version="1.0" encoding="utf-8"?>
<calcChain xmlns="http://schemas.openxmlformats.org/spreadsheetml/2006/main">
  <c r="F21" i="7" l="1"/>
  <c r="F23" i="7" s="1"/>
  <c r="Q18" i="7"/>
  <c r="Q19" i="7"/>
  <c r="Q17" i="7"/>
  <c r="G17" i="7" l="1"/>
  <c r="I18" i="7" l="1"/>
  <c r="G19" i="7"/>
  <c r="I21" i="7" l="1"/>
  <c r="M17" i="7" s="1"/>
  <c r="G18" i="7"/>
  <c r="S17" i="7" l="1"/>
  <c r="M19" i="7"/>
  <c r="S19" i="7" s="1"/>
  <c r="I19" i="7"/>
  <c r="I17" i="7"/>
  <c r="F26" i="7" s="1"/>
  <c r="F27" i="7" s="1"/>
  <c r="M18" i="7"/>
  <c r="S18" i="7" s="1"/>
  <c r="K18" i="7" l="1"/>
  <c r="K17" i="7"/>
</calcChain>
</file>

<file path=xl/sharedStrings.xml><?xml version="1.0" encoding="utf-8"?>
<sst xmlns="http://schemas.openxmlformats.org/spreadsheetml/2006/main" count="43" uniqueCount="41">
  <si>
    <t>Empresa</t>
  </si>
  <si>
    <t>NIF</t>
  </si>
  <si>
    <t xml:space="preserve">IMPORT MÀXIM : </t>
  </si>
  <si>
    <t>IMPORT OFERTAT</t>
  </si>
  <si>
    <t>BAIXA</t>
  </si>
  <si>
    <t>mitjana aritmètica x 1,1</t>
  </si>
  <si>
    <t>nova mitja aritmètica amb la resta ofertes</t>
  </si>
  <si>
    <t>Les ofertes que superin aquest import no es tindran en compte pel càlcul de la nova mitjana</t>
  </si>
  <si>
    <t>mitjana aritmètica de les ofertes presentades:</t>
  </si>
  <si>
    <r>
      <t xml:space="preserve">Les ofertes que quedin per </t>
    </r>
    <r>
      <rPr>
        <b/>
        <sz val="11"/>
        <color theme="1"/>
        <rFont val="Calibri"/>
        <family val="2"/>
        <scheme val="minor"/>
      </rPr>
      <t>sota</t>
    </r>
    <r>
      <rPr>
        <sz val="11"/>
        <color theme="1"/>
        <rFont val="Calibri"/>
        <family val="2"/>
        <scheme val="minor"/>
      </rPr>
      <t xml:space="preserve"> d'aquest import seran desproporcionades</t>
    </r>
  </si>
  <si>
    <t>Departament de Recursos Interns</t>
  </si>
  <si>
    <t>Districte de l’Eixample</t>
  </si>
  <si>
    <t>Aragó, 311, 2a planta</t>
  </si>
  <si>
    <t>08009 Barcelona</t>
  </si>
  <si>
    <t>Import nova mitja</t>
  </si>
  <si>
    <t>Expedient</t>
  </si>
  <si>
    <t>Contracte</t>
  </si>
  <si>
    <t>Ofertes desproporcionades</t>
  </si>
  <si>
    <t>nova mitja aritmètica x 0,9</t>
  </si>
  <si>
    <t>Valor més baix</t>
  </si>
  <si>
    <t>Dia</t>
  </si>
  <si>
    <t>Hora</t>
  </si>
  <si>
    <t>Presentació oferta</t>
  </si>
  <si>
    <t>Puntuació econòmica</t>
  </si>
  <si>
    <t>Puntuació econòmica màxima</t>
  </si>
  <si>
    <t>Desproporcionada</t>
  </si>
  <si>
    <t>IVA exclòs</t>
  </si>
  <si>
    <t>3. Ampliació termini garantia (30p)</t>
  </si>
  <si>
    <t>Puntuació tècnica</t>
  </si>
  <si>
    <t>Puntuació TOTAL</t>
  </si>
  <si>
    <t>Imesde, S.L.</t>
  </si>
  <si>
    <t>B65435695</t>
  </si>
  <si>
    <t>Arquitectura Multimedia, S.L.</t>
  </si>
  <si>
    <t>B66319575</t>
  </si>
  <si>
    <t>Audiovisuales Data, S.L.</t>
  </si>
  <si>
    <t>B61444402</t>
  </si>
  <si>
    <t>En cualquier caso, se considerará desproporcionada la baja superior a 25 unidades porcentuales</t>
  </si>
  <si>
    <t>Barcelona, 22 de juliol de 2024</t>
  </si>
  <si>
    <t>Audiovisuals Viladomat, 142</t>
  </si>
  <si>
    <t>2. Reducció termini execució (35p)</t>
  </si>
  <si>
    <t>Falta marcar jurisdicció espanyola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</si>
</sst>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P_t_s_-;\-* #,##0\ _P_t_s_-;_-* &quot;-&quot;\ _P_t_s_-;_-@_-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top"/>
    </xf>
    <xf numFmtId="0" fontId="7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0" fillId="0" borderId="0" xfId="3" applyFont="1" applyAlignment="1">
      <alignment horizontal="center" vertical="center"/>
    </xf>
    <xf numFmtId="10" fontId="1" fillId="4" borderId="1" xfId="1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21" fontId="0" fillId="4" borderId="1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textRotation="90" wrapText="1"/>
    </xf>
    <xf numFmtId="0" fontId="7" fillId="2" borderId="0" xfId="0" applyFont="1" applyFill="1" applyAlignment="1">
      <alignment horizontal="left" vertical="center"/>
    </xf>
  </cellXfs>
  <cellStyles count="4">
    <cellStyle name="Coma" xfId="3" builtinId="3"/>
    <cellStyle name="Millares [0]_Baixa Inversions (2)" xfId="2"/>
    <cellStyle name="Normal" xfId="0" builtinId="0"/>
    <cellStyle name="Percentatge" xfId="1" builtinId="5"/>
  </cellStyles>
  <dxfs count="2">
    <dxf>
      <fill>
        <patternFill>
          <bgColor theme="5" tint="0.59996337778862885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112202</xdr:colOff>
      <xdr:row>0</xdr:row>
      <xdr:rowOff>22220</xdr:rowOff>
    </xdr:from>
    <xdr:to>
      <xdr:col>3</xdr:col>
      <xdr:colOff>104067</xdr:colOff>
      <xdr:row>2</xdr:row>
      <xdr:rowOff>162453</xdr:rowOff>
    </xdr:to>
    <xdr:pic>
      <xdr:nvPicPr>
        <xdr:cNvPr id="2" name="Imagen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2" y="22220"/>
          <a:ext cx="1719065" cy="508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T38"/>
  <sheetViews>
    <sheetView tabSelected="1" topLeftCell="A7" zoomScale="119" zoomScaleNormal="119" workbookViewId="0">
      <selection activeCell="D38" sqref="D38"/>
    </sheetView>
  </sheetViews>
  <sheetFormatPr defaultColWidth="9.1796875" defaultRowHeight="14.5" x14ac:dyDescent="0.35"/>
  <cols>
    <col min="1" max="1" width="3.7265625" style="1" customWidth="1"/>
    <col min="2" max="2" width="12.26953125" style="1" customWidth="1"/>
    <col min="3" max="3" width="8.7265625" style="1" bestFit="1" customWidth="1"/>
    <col min="4" max="4" width="40.7265625" style="1" customWidth="1"/>
    <col min="5" max="5" width="14" style="1" customWidth="1"/>
    <col min="6" max="6" width="17.26953125" style="3" customWidth="1"/>
    <col min="7" max="7" width="16.54296875" style="1" customWidth="1"/>
    <col min="8" max="8" width="3.7265625" style="1" customWidth="1"/>
    <col min="9" max="9" width="13.54296875" style="1" customWidth="1"/>
    <col min="10" max="10" width="3.7265625" style="1" customWidth="1"/>
    <col min="11" max="11" width="19.81640625" style="1" customWidth="1"/>
    <col min="12" max="12" width="3.7265625" style="1" customWidth="1"/>
    <col min="13" max="13" width="15.7265625" style="1" customWidth="1"/>
    <col min="14" max="14" width="3.7265625" style="1" customWidth="1"/>
    <col min="15" max="16" width="5.7265625" style="1" customWidth="1"/>
    <col min="17" max="17" width="10.7265625" style="1" customWidth="1"/>
    <col min="18" max="18" width="2.7265625" style="1" customWidth="1"/>
    <col min="19" max="19" width="10.7265625" style="1" customWidth="1"/>
    <col min="20" max="16384" width="9.1796875" style="1"/>
  </cols>
  <sheetData>
    <row r="4" spans="1:19" x14ac:dyDescent="0.35">
      <c r="A4"/>
      <c r="B4" s="9" t="s">
        <v>10</v>
      </c>
      <c r="C4" s="9"/>
      <c r="D4" s="11"/>
    </row>
    <row r="5" spans="1:19" x14ac:dyDescent="0.35">
      <c r="A5"/>
      <c r="B5" s="9" t="s">
        <v>11</v>
      </c>
      <c r="C5" s="9"/>
      <c r="D5" s="11"/>
    </row>
    <row r="6" spans="1:19" x14ac:dyDescent="0.35">
      <c r="A6"/>
      <c r="B6" s="10" t="s">
        <v>12</v>
      </c>
      <c r="C6" s="10"/>
    </row>
    <row r="7" spans="1:19" x14ac:dyDescent="0.35">
      <c r="A7"/>
      <c r="B7" s="10" t="s">
        <v>13</v>
      </c>
      <c r="C7" s="10"/>
    </row>
    <row r="8" spans="1:19" ht="10.5" customHeight="1" x14ac:dyDescent="0.35">
      <c r="A8" s="10"/>
      <c r="B8"/>
      <c r="C8"/>
    </row>
    <row r="9" spans="1:19" x14ac:dyDescent="0.35">
      <c r="B9" s="5" t="s">
        <v>15</v>
      </c>
      <c r="C9" s="5"/>
      <c r="D9" s="2"/>
    </row>
    <row r="10" spans="1:19" ht="15" customHeight="1" x14ac:dyDescent="0.35">
      <c r="B10" s="5" t="s">
        <v>16</v>
      </c>
      <c r="C10" s="5"/>
      <c r="D10" s="2">
        <v>24001329</v>
      </c>
      <c r="O10" s="37" t="s">
        <v>39</v>
      </c>
      <c r="P10" s="37" t="s">
        <v>27</v>
      </c>
    </row>
    <row r="11" spans="1:19" x14ac:dyDescent="0.35">
      <c r="B11" s="5"/>
      <c r="C11" s="5"/>
      <c r="D11" s="2" t="s">
        <v>38</v>
      </c>
      <c r="O11" s="37"/>
      <c r="P11" s="37"/>
    </row>
    <row r="12" spans="1:19" x14ac:dyDescent="0.35">
      <c r="O12" s="37"/>
      <c r="P12" s="37"/>
    </row>
    <row r="13" spans="1:19" ht="15.5" x14ac:dyDescent="0.35">
      <c r="C13" s="5" t="s">
        <v>2</v>
      </c>
      <c r="D13" s="8">
        <v>52940.85</v>
      </c>
      <c r="E13" s="1" t="s">
        <v>26</v>
      </c>
      <c r="L13" s="5" t="s">
        <v>24</v>
      </c>
      <c r="M13" s="22">
        <v>35</v>
      </c>
      <c r="O13" s="37"/>
      <c r="P13" s="37"/>
    </row>
    <row r="14" spans="1:19" ht="15.5" x14ac:dyDescent="0.35">
      <c r="A14" s="2"/>
      <c r="D14" s="8"/>
      <c r="L14" s="5"/>
      <c r="M14" s="22"/>
      <c r="O14" s="37"/>
      <c r="P14" s="37"/>
    </row>
    <row r="15" spans="1:19" s="4" customFormat="1" x14ac:dyDescent="0.35">
      <c r="A15" s="6"/>
      <c r="B15" s="35" t="s">
        <v>22</v>
      </c>
      <c r="C15" s="36"/>
      <c r="D15" s="6"/>
      <c r="E15" s="6"/>
      <c r="F15" s="7"/>
      <c r="G15" s="6"/>
      <c r="N15" s="1"/>
      <c r="O15" s="37"/>
      <c r="P15" s="37"/>
    </row>
    <row r="16" spans="1:19" s="13" customFormat="1" ht="31.5" customHeight="1" x14ac:dyDescent="0.35">
      <c r="A16" s="14"/>
      <c r="B16" s="14" t="s">
        <v>20</v>
      </c>
      <c r="C16" s="14" t="s">
        <v>21</v>
      </c>
      <c r="D16" s="14" t="s">
        <v>0</v>
      </c>
      <c r="E16" s="14" t="s">
        <v>1</v>
      </c>
      <c r="F16" s="15" t="s">
        <v>3</v>
      </c>
      <c r="G16" s="14" t="s">
        <v>4</v>
      </c>
      <c r="I16" s="17" t="s">
        <v>14</v>
      </c>
      <c r="K16" s="17" t="s">
        <v>17</v>
      </c>
      <c r="M16" s="25" t="s">
        <v>23</v>
      </c>
      <c r="N16" s="1"/>
      <c r="O16" s="37"/>
      <c r="P16" s="37"/>
      <c r="Q16" s="31" t="s">
        <v>28</v>
      </c>
      <c r="R16" s="32"/>
      <c r="S16" s="25" t="s">
        <v>29</v>
      </c>
    </row>
    <row r="17" spans="1:20" s="12" customFormat="1" x14ac:dyDescent="0.35">
      <c r="A17" s="21">
        <v>1</v>
      </c>
      <c r="B17" s="27">
        <v>45488</v>
      </c>
      <c r="C17" s="28">
        <v>0.69444444444444453</v>
      </c>
      <c r="D17" s="29" t="s">
        <v>30</v>
      </c>
      <c r="E17" s="30" t="s">
        <v>31</v>
      </c>
      <c r="F17" s="16">
        <v>52939.85</v>
      </c>
      <c r="G17" s="24">
        <f>IF(F17=0,"-",((F17/$D$13)-1))</f>
        <v>-1.8889005371058865E-5</v>
      </c>
      <c r="I17" s="18" t="str">
        <f>IF(F17&gt;$F$23,"NA",F17)</f>
        <v>NA</v>
      </c>
      <c r="K17" s="18" t="str">
        <f>IF(F17&lt;$F$27,"Desproporcionada","Admesa")</f>
        <v>Admesa</v>
      </c>
      <c r="M17" s="18">
        <f>(($D$13-F17)/($D$13-$I$21))*$M$13</f>
        <v>2.5639429046542895E-3</v>
      </c>
      <c r="N17" s="1"/>
      <c r="O17" s="33">
        <v>35</v>
      </c>
      <c r="P17" s="33">
        <v>0</v>
      </c>
      <c r="Q17" s="34">
        <f>SUM(O17:P17)</f>
        <v>35</v>
      </c>
      <c r="S17" s="18">
        <f>+M17+Q17</f>
        <v>35.002563942904658</v>
      </c>
    </row>
    <row r="18" spans="1:20" s="12" customFormat="1" x14ac:dyDescent="0.35">
      <c r="A18" s="21">
        <v>2</v>
      </c>
      <c r="B18" s="27">
        <v>45488</v>
      </c>
      <c r="C18" s="28">
        <v>0.63124999999999998</v>
      </c>
      <c r="D18" s="29" t="s">
        <v>32</v>
      </c>
      <c r="E18" s="30" t="s">
        <v>33</v>
      </c>
      <c r="F18" s="16">
        <v>45283.67</v>
      </c>
      <c r="G18" s="24">
        <f t="shared" ref="G18:G19" si="0">IF(F18=0,"-",((F18/$D$13)-1))</f>
        <v>-0.14463651414739276</v>
      </c>
      <c r="I18" s="18">
        <f>IF(F18&gt;$F$23,"NA",F18)</f>
        <v>45283.67</v>
      </c>
      <c r="K18" s="18" t="str">
        <f>IF(F18&lt;$F$27,"Desproporcionada","Admesa")</f>
        <v>Admesa</v>
      </c>
      <c r="M18" s="18">
        <f>(($D$13-F18)/($D$13-$I$21))*$M$13</f>
        <v>19.632572330660729</v>
      </c>
      <c r="N18" s="1"/>
      <c r="O18" s="33">
        <v>35</v>
      </c>
      <c r="P18" s="33">
        <v>30</v>
      </c>
      <c r="Q18" s="34">
        <f>SUM(O18:P18)</f>
        <v>65</v>
      </c>
      <c r="S18" s="18">
        <f>+M18+Q18</f>
        <v>84.632572330660736</v>
      </c>
      <c r="T18" s="38" t="s">
        <v>40</v>
      </c>
    </row>
    <row r="19" spans="1:20" s="12" customFormat="1" x14ac:dyDescent="0.35">
      <c r="A19" s="21">
        <v>3</v>
      </c>
      <c r="B19" s="27">
        <v>45488</v>
      </c>
      <c r="C19" s="28">
        <v>0.56319444444444444</v>
      </c>
      <c r="D19" s="29" t="s">
        <v>34</v>
      </c>
      <c r="E19" s="30" t="s">
        <v>35</v>
      </c>
      <c r="F19" s="16">
        <v>39290</v>
      </c>
      <c r="G19" s="24">
        <f t="shared" si="0"/>
        <v>-0.25785097896992581</v>
      </c>
      <c r="I19" s="18">
        <f>IF(F19&gt;$F$23,"NA",F19)</f>
        <v>39290</v>
      </c>
      <c r="K19" s="18" t="s">
        <v>25</v>
      </c>
      <c r="M19" s="18">
        <f>(($D$13-F19)/($D$13-$I$21))*$M$13</f>
        <v>35</v>
      </c>
      <c r="N19" s="1"/>
      <c r="O19" s="33">
        <v>35</v>
      </c>
      <c r="P19" s="33">
        <v>30</v>
      </c>
      <c r="Q19" s="34">
        <f>SUM(O19:P19)</f>
        <v>65</v>
      </c>
      <c r="S19" s="18">
        <f>+M19+Q19</f>
        <v>100</v>
      </c>
      <c r="T19" s="38" t="s">
        <v>40</v>
      </c>
    </row>
    <row r="21" spans="1:20" x14ac:dyDescent="0.35">
      <c r="E21" s="5" t="s">
        <v>8</v>
      </c>
      <c r="F21" s="19">
        <f>AVERAGE(F17:F19)</f>
        <v>45837.84</v>
      </c>
      <c r="H21" s="5" t="s">
        <v>19</v>
      </c>
      <c r="I21" s="23">
        <f>SMALL(F17:F19,1)</f>
        <v>39290</v>
      </c>
      <c r="O21" s="2"/>
      <c r="P21" s="2"/>
    </row>
    <row r="22" spans="1:20" x14ac:dyDescent="0.35">
      <c r="K22" s="26" t="s">
        <v>25</v>
      </c>
      <c r="O22" s="2"/>
      <c r="P22" s="2"/>
    </row>
    <row r="23" spans="1:20" x14ac:dyDescent="0.35">
      <c r="E23" s="5" t="s">
        <v>5</v>
      </c>
      <c r="F23" s="19">
        <f>F21*1.1</f>
        <v>50421.624000000003</v>
      </c>
    </row>
    <row r="24" spans="1:20" x14ac:dyDescent="0.35">
      <c r="E24" s="1" t="s">
        <v>7</v>
      </c>
    </row>
    <row r="26" spans="1:20" ht="15" thickBot="1" x14ac:dyDescent="0.4">
      <c r="E26" s="5" t="s">
        <v>6</v>
      </c>
      <c r="F26" s="19">
        <f>AVERAGE(I17:I19)</f>
        <v>42286.834999999999</v>
      </c>
      <c r="I26" s="3"/>
    </row>
    <row r="27" spans="1:20" ht="15" thickBot="1" x14ac:dyDescent="0.4">
      <c r="E27" s="5" t="s">
        <v>18</v>
      </c>
      <c r="F27" s="20">
        <f>F26*0.9</f>
        <v>38058.1515</v>
      </c>
    </row>
    <row r="28" spans="1:20" x14ac:dyDescent="0.35">
      <c r="E28" s="1" t="s">
        <v>9</v>
      </c>
    </row>
    <row r="29" spans="1:20" x14ac:dyDescent="0.35">
      <c r="F29" s="1"/>
    </row>
    <row r="30" spans="1:20" x14ac:dyDescent="0.35">
      <c r="A30" s="2" t="s">
        <v>37</v>
      </c>
      <c r="E30" s="1" t="s">
        <v>36</v>
      </c>
    </row>
    <row r="31" spans="1:20" x14ac:dyDescent="0.35">
      <c r="F31" s="1"/>
    </row>
    <row r="32" spans="1:20" x14ac:dyDescent="0.35">
      <c r="F32" s="1"/>
    </row>
    <row r="33" spans="6:6" x14ac:dyDescent="0.35">
      <c r="F33" s="1"/>
    </row>
    <row r="34" spans="6:6" x14ac:dyDescent="0.35">
      <c r="F34" s="1"/>
    </row>
    <row r="35" spans="6:6" x14ac:dyDescent="0.35">
      <c r="F35" s="1"/>
    </row>
    <row r="36" spans="6:6" x14ac:dyDescent="0.35">
      <c r="F36" s="1"/>
    </row>
    <row r="37" spans="6:6" x14ac:dyDescent="0.35">
      <c r="F37" s="1"/>
    </row>
    <row r="38" spans="6:6" x14ac:dyDescent="0.35">
      <c r="F38" s="1"/>
    </row>
  </sheetData>
  <sortState ref="A17:N22">
    <sortCondition ref="B17:B22"/>
    <sortCondition ref="C17:C22"/>
  </sortState>
  <mergeCells count="3">
    <mergeCell ref="B15:C15"/>
    <mergeCell ref="O10:O16"/>
    <mergeCell ref="P10:P16"/>
  </mergeCells>
  <conditionalFormatting sqref="S17:S19">
    <cfRule type="top10" dxfId="1" priority="1" rank="1"/>
  </conditionalFormatting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4AAB00F9-423D-448B-A499-EB98EA727C3E}">
            <xm:f>NOT(ISERROR(SEARCH($K$22,K17)))</xm:f>
            <xm:f>$K$22</xm:f>
            <x14:dxf>
              <fill>
                <patternFill>
                  <bgColor theme="5" tint="0.59996337778862885"/>
                </patternFill>
              </fill>
            </x14:dxf>
          </x14:cfRule>
          <xm:sqref>K17:K19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24001329</vt:lpstr>
      <vt:lpstr>'24001329'!Àrea_d'impressió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2018-11-19T12:14:56Z</cp:lastPrinted>
  <dcterms:created xsi:type="dcterms:W3CDTF">2016-11-16T11:11:58Z</dcterms:created>
  <dcterms:modified xsi:type="dcterms:W3CDTF">2024-07-22T10:15:14Z</dcterms:modified>
</cp:coreProperties>
</file>