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tables/table1.xml" ContentType="application/vnd.openxmlformats-officedocument.spreadsheetml.table+xml"/>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drawings/drawing1.xml" ContentType="application/vnd.openxmlformats-officedocument.drawing+xml"/>
  <Override PartName="/xl/customProperty7.bin" ContentType="application/vnd.openxmlformats-officedocument.spreadsheetml.customProperty"/>
  <Override PartName="/xl/comments1.xml" ContentType="application/vnd.openxmlformats-officedocument.spreadsheetml.comments+xml"/>
  <Override PartName="/xl/customProperty8.bin" ContentType="application/vnd.openxmlformats-officedocument.spreadsheetml.customProperty"/>
  <Override PartName="/xl/customProperty9.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AquestLlibreDeTreball" defaultThemeVersion="124226"/>
  <bookViews>
    <workbookView xWindow="2160" yWindow="-36" windowWidth="23136" windowHeight="12468" tabRatio="601" firstSheet="6" activeTab="6"/>
  </bookViews>
  <sheets>
    <sheet name="EST. MITJANA REVISIÓ SALARIS" sheetId="15" state="hidden" r:id="rId1"/>
    <sheet name="Conveni ref-personal necessari" sheetId="14" state="hidden" r:id="rId2"/>
    <sheet name="retribucions-categoria" sheetId="8" state="hidden" r:id="rId3"/>
    <sheet name="resum valoració (2)" sheetId="13" state="hidden" r:id="rId4"/>
    <sheet name="modificacions previstes" sheetId="24" state="hidden" r:id="rId5"/>
    <sheet name="RESUM LICITACIÓ i VEC" sheetId="21" state="hidden" r:id="rId6"/>
    <sheet name="ANNEX4" sheetId="27" r:id="rId7"/>
    <sheet name="profesionals per grups" sheetId="23" state="hidden" r:id="rId8"/>
    <sheet name="Full1" sheetId="26" state="hidden" r:id="rId9"/>
  </sheets>
  <definedNames>
    <definedName name="_xlnm.Print_Area" localSheetId="1">'Conveni ref-personal necessari'!$B$1:$J$38</definedName>
    <definedName name="_xlnm.Print_Area" localSheetId="0">'EST. MITJANA REVISIÓ SALARIS'!$A$1:$H$13</definedName>
    <definedName name="_xlnm.Print_Area" localSheetId="4">'modificacions previstes'!$A$1:$P$25</definedName>
    <definedName name="_xlnm.Print_Area" localSheetId="3">'resum valoració (2)'!$A$1:$D$22</definedName>
    <definedName name="CostAuxiliarHora">#REF!</definedName>
    <definedName name="CostDireccióHora">#REF!</definedName>
    <definedName name="CostMenú">#REF!</definedName>
    <definedName name="HoresSessió">#REF!</definedName>
    <definedName name="SessionsAnuals">#REF!</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0" i="27" l="1"/>
  <c r="H14" i="27" l="1"/>
  <c r="H13" i="27"/>
  <c r="H12" i="27"/>
  <c r="H8" i="27"/>
  <c r="H9" i="27" s="1"/>
  <c r="H15" i="27" l="1"/>
  <c r="H22" i="27" s="1"/>
  <c r="H23" i="27" s="1"/>
  <c r="T13" i="21"/>
  <c r="T11" i="21"/>
  <c r="T12" i="21"/>
  <c r="T10" i="21"/>
  <c r="T9" i="21"/>
  <c r="H24" i="27" l="1"/>
  <c r="U9" i="21"/>
  <c r="V9" i="21" l="1"/>
  <c r="F14" i="27" l="1"/>
  <c r="F13" i="27"/>
  <c r="F12" i="27"/>
  <c r="F20" i="27"/>
  <c r="F9" i="27"/>
  <c r="F15" i="27" l="1"/>
  <c r="F22" i="27" s="1"/>
  <c r="F23" i="27" s="1"/>
  <c r="S11" i="21" l="1"/>
  <c r="H8" i="21" l="1"/>
  <c r="R9" i="21" l="1"/>
  <c r="Q8" i="21"/>
  <c r="Y8" i="21" s="1"/>
  <c r="C8" i="23" l="1"/>
  <c r="I32" i="24"/>
  <c r="C30" i="24"/>
  <c r="F32" i="24" l="1"/>
  <c r="F7" i="15" l="1"/>
  <c r="C15" i="24" l="1"/>
  <c r="C31" i="24" s="1"/>
  <c r="C36" i="14" l="1"/>
  <c r="C35" i="14"/>
  <c r="C38" i="14" s="1"/>
  <c r="D34" i="14"/>
  <c r="D31" i="14"/>
  <c r="K19" i="24" l="1"/>
  <c r="G19" i="24"/>
  <c r="J19" i="24"/>
  <c r="I19" i="24"/>
  <c r="F19" i="24"/>
  <c r="L19" i="24"/>
  <c r="D32" i="14"/>
  <c r="H19" i="24" l="1"/>
  <c r="M19" i="24"/>
  <c r="N19" i="24" l="1"/>
  <c r="D36" i="14"/>
  <c r="I18" i="24" l="1"/>
  <c r="L18" i="24"/>
  <c r="G18" i="24"/>
  <c r="J18" i="24"/>
  <c r="F18" i="24"/>
  <c r="H18" i="24" s="1"/>
  <c r="K18" i="24"/>
  <c r="M18" i="24" l="1"/>
  <c r="N18" i="24" s="1"/>
  <c r="C13" i="24" l="1"/>
  <c r="C29" i="24" s="1"/>
  <c r="F8" i="15" l="1"/>
  <c r="G6" i="15"/>
  <c r="F9" i="15" l="1"/>
  <c r="F10" i="15" s="1"/>
  <c r="F11" i="15" l="1"/>
  <c r="D7" i="15" s="1"/>
  <c r="E7" i="15" s="1"/>
  <c r="G7" i="15" s="1"/>
  <c r="E8" i="15" l="1"/>
  <c r="E9" i="15"/>
  <c r="E10" i="15" l="1"/>
  <c r="G10" i="15" s="1"/>
  <c r="G9" i="15"/>
  <c r="G8" i="15"/>
  <c r="E11" i="15" l="1"/>
  <c r="G11" i="15" s="1"/>
  <c r="D21" i="14" l="1"/>
  <c r="D20" i="14"/>
  <c r="D9" i="14"/>
  <c r="D15" i="14" l="1"/>
  <c r="E15" i="14" s="1"/>
  <c r="D13" i="14"/>
  <c r="E13" i="14" s="1"/>
  <c r="D17" i="14"/>
  <c r="E17" i="14" s="1"/>
  <c r="D14" i="14"/>
  <c r="E14" i="14" s="1"/>
  <c r="D16" i="14"/>
  <c r="E16" i="14" s="1"/>
  <c r="E21" i="14"/>
  <c r="E20" i="14"/>
  <c r="D12" i="14"/>
  <c r="E12" i="14" s="1"/>
  <c r="D30" i="14" l="1"/>
  <c r="C2" i="14"/>
  <c r="E31" i="14" l="1"/>
  <c r="E34" i="14"/>
  <c r="E36" i="14"/>
  <c r="E32" i="14"/>
  <c r="E30" i="14"/>
  <c r="E35" i="14"/>
  <c r="D35" i="14"/>
  <c r="A31" i="24" l="1"/>
  <c r="A15" i="24"/>
  <c r="G31" i="24" l="1"/>
  <c r="H31" i="24" s="1"/>
  <c r="L31" i="24"/>
  <c r="J31" i="24"/>
  <c r="K31" i="24"/>
  <c r="F15" i="24"/>
  <c r="I15" i="24"/>
  <c r="G15" i="24"/>
  <c r="L15" i="24"/>
  <c r="J15" i="24"/>
  <c r="K15" i="24"/>
  <c r="D16" i="13"/>
  <c r="C14" i="13"/>
  <c r="B14" i="13"/>
  <c r="C10" i="13"/>
  <c r="B10" i="13"/>
  <c r="C6" i="13"/>
  <c r="B6" i="13"/>
  <c r="H15" i="24" l="1"/>
  <c r="M15" i="24"/>
  <c r="M31" i="24"/>
  <c r="D14" i="13"/>
  <c r="D6" i="13"/>
  <c r="D10" i="13"/>
  <c r="N15" i="24" l="1"/>
  <c r="A30" i="24" l="1"/>
  <c r="A14" i="24"/>
  <c r="J14" i="24" l="1"/>
  <c r="I14" i="24"/>
  <c r="L14" i="24"/>
  <c r="K14" i="24"/>
  <c r="F14" i="24"/>
  <c r="G14" i="24"/>
  <c r="G30" i="24"/>
  <c r="H30" i="24" s="1"/>
  <c r="J30" i="24"/>
  <c r="K30" i="24"/>
  <c r="L30" i="24"/>
  <c r="C15" i="13"/>
  <c r="C17" i="13" s="1"/>
  <c r="B15" i="13"/>
  <c r="B17" i="13" s="1"/>
  <c r="D15" i="13"/>
  <c r="H14" i="24" l="1"/>
  <c r="M14" i="24"/>
  <c r="M30" i="24"/>
  <c r="D17" i="13"/>
  <c r="K12" i="8"/>
  <c r="K10" i="8"/>
  <c r="I18" i="8"/>
  <c r="I16" i="8"/>
  <c r="I12" i="8"/>
  <c r="I10" i="8"/>
  <c r="G18" i="8"/>
  <c r="G16" i="8"/>
  <c r="G12" i="8"/>
  <c r="G10" i="8"/>
  <c r="E18" i="8"/>
  <c r="E16" i="8"/>
  <c r="E12" i="8"/>
  <c r="E10" i="8"/>
  <c r="C12" i="8"/>
  <c r="C10" i="8"/>
  <c r="N14" i="24" l="1"/>
  <c r="D7" i="13" l="1"/>
  <c r="C7" i="13"/>
  <c r="C8" i="13" s="1"/>
  <c r="B7" i="13"/>
  <c r="B8" i="13" s="1"/>
  <c r="A13" i="24" l="1"/>
  <c r="A29" i="24"/>
  <c r="D11" i="13"/>
  <c r="C11" i="13"/>
  <c r="C12" i="13" s="1"/>
  <c r="B11" i="13"/>
  <c r="B12" i="13" s="1"/>
  <c r="D8" i="13"/>
  <c r="L29" i="24" l="1"/>
  <c r="L32" i="24" s="1"/>
  <c r="G29" i="24"/>
  <c r="K29" i="24"/>
  <c r="K32" i="24" s="1"/>
  <c r="J29" i="24"/>
  <c r="F13" i="24"/>
  <c r="J13" i="24"/>
  <c r="J16" i="24" s="1"/>
  <c r="L13" i="24"/>
  <c r="L16" i="24" s="1"/>
  <c r="I13" i="24"/>
  <c r="K13" i="24"/>
  <c r="K16" i="24" s="1"/>
  <c r="G13" i="24"/>
  <c r="G16" i="24" s="1"/>
  <c r="D12" i="13"/>
  <c r="U10" i="21" l="1"/>
  <c r="U12" i="21"/>
  <c r="V12" i="21"/>
  <c r="I16" i="24"/>
  <c r="M13" i="24"/>
  <c r="M16" i="24" s="1"/>
  <c r="H13" i="24"/>
  <c r="F16" i="24"/>
  <c r="M29" i="24"/>
  <c r="M32" i="24" s="1"/>
  <c r="J32" i="24"/>
  <c r="H29" i="24"/>
  <c r="H32" i="24" s="1"/>
  <c r="G32" i="24"/>
  <c r="N13" i="24" l="1"/>
  <c r="N16" i="24" s="1"/>
  <c r="H16" i="24"/>
  <c r="N29" i="24" l="1"/>
  <c r="N30" i="24"/>
  <c r="N31" i="24"/>
  <c r="N32" i="24" l="1"/>
  <c r="I9" i="24" l="1"/>
  <c r="I10" i="24" s="1"/>
  <c r="I21" i="24" s="1"/>
  <c r="L9" i="24"/>
  <c r="L10" i="24" s="1"/>
  <c r="L21" i="24" s="1"/>
  <c r="G9" i="24"/>
  <c r="G10" i="24" s="1"/>
  <c r="C4" i="13"/>
  <c r="C18" i="13" s="1"/>
  <c r="C19" i="13" s="1"/>
  <c r="C20" i="13" s="1"/>
  <c r="K9" i="24"/>
  <c r="K10" i="24" s="1"/>
  <c r="K21" i="24" s="1"/>
  <c r="K22" i="24" s="1"/>
  <c r="K23" i="24" s="1"/>
  <c r="F9" i="24"/>
  <c r="F10" i="24" s="1"/>
  <c r="F21" i="24" s="1"/>
  <c r="B4" i="13"/>
  <c r="B18" i="13" s="1"/>
  <c r="B19" i="13" s="1"/>
  <c r="B20" i="13" s="1"/>
  <c r="J9" i="24"/>
  <c r="J10" i="24" s="1"/>
  <c r="H9" i="24" l="1"/>
  <c r="H10" i="24" s="1"/>
  <c r="H21" i="24" s="1"/>
  <c r="M9" i="24"/>
  <c r="M10" i="24" s="1"/>
  <c r="M21" i="24" s="1"/>
  <c r="W11" i="21"/>
  <c r="J21" i="24"/>
  <c r="J22" i="24" s="1"/>
  <c r="J23" i="24" s="1"/>
  <c r="D4" i="13"/>
  <c r="D18" i="13" s="1"/>
  <c r="D19" i="13" s="1"/>
  <c r="D20" i="13" s="1"/>
  <c r="G21" i="24"/>
  <c r="G22" i="24" s="1"/>
  <c r="G23" i="24" s="1"/>
  <c r="L22" i="24"/>
  <c r="L23" i="24" s="1"/>
  <c r="F22" i="24"/>
  <c r="I22" i="24"/>
  <c r="V10" i="21" l="1"/>
  <c r="U11" i="21"/>
  <c r="V11" i="21"/>
  <c r="Y11" i="21" s="1"/>
  <c r="M22" i="24"/>
  <c r="M23" i="24" s="1"/>
  <c r="H22" i="24"/>
  <c r="N9" i="24"/>
  <c r="N10" i="24" s="1"/>
  <c r="N21" i="24" s="1"/>
  <c r="F23" i="24"/>
  <c r="I23" i="24"/>
  <c r="O29" i="24"/>
  <c r="O31" i="24"/>
  <c r="O32" i="24"/>
  <c r="O30" i="24"/>
  <c r="V13" i="21" l="1"/>
  <c r="X11" i="21"/>
  <c r="U13" i="21"/>
  <c r="N22" i="24"/>
  <c r="N23" i="24" s="1"/>
  <c r="H23" i="24"/>
  <c r="W8" i="21" l="1"/>
  <c r="X8" i="21" s="1"/>
  <c r="K8" i="21" l="1"/>
  <c r="H9" i="21" l="1"/>
  <c r="R12" i="21" l="1"/>
  <c r="Q9" i="21"/>
  <c r="H10" i="21"/>
  <c r="R10" i="21" s="1"/>
  <c r="J9" i="21"/>
  <c r="J10" i="21" s="1"/>
  <c r="Y10" i="21" l="1"/>
  <c r="X10" i="21"/>
  <c r="Y9" i="21"/>
  <c r="X9" i="21"/>
  <c r="X12" i="21"/>
  <c r="Y12" i="21"/>
  <c r="K9" i="21"/>
  <c r="K10" i="21" s="1"/>
  <c r="S9" i="21"/>
  <c r="W9" i="21" s="1"/>
  <c r="Q13" i="21"/>
  <c r="S10" i="21"/>
  <c r="W10" i="21" s="1"/>
  <c r="R13" i="21"/>
  <c r="S12" i="21"/>
  <c r="W12" i="21" s="1"/>
  <c r="T14" i="21" l="1"/>
  <c r="X13" i="21"/>
  <c r="Y13" i="21"/>
  <c r="V14" i="21"/>
  <c r="U14" i="21"/>
  <c r="W13" i="21"/>
  <c r="S13" i="21"/>
  <c r="S14" i="21" s="1"/>
  <c r="F24" i="27"/>
</calcChain>
</file>

<file path=xl/comments1.xml><?xml version="1.0" encoding="utf-8"?>
<comments xmlns="http://schemas.openxmlformats.org/spreadsheetml/2006/main">
  <authors>
    <author>Ajuntament de Barcelona</author>
  </authors>
  <commentList>
    <comment ref="G23" authorId="0">
      <text>
        <r>
          <rPr>
            <b/>
            <sz val="9"/>
            <color indexed="81"/>
            <rFont val="Tahoma"/>
            <charset val="1"/>
          </rPr>
          <t>Ajuntament de Barcelona:</t>
        </r>
        <r>
          <rPr>
            <sz val="9"/>
            <color indexed="81"/>
            <rFont val="Tahoma"/>
            <charset val="1"/>
          </rPr>
          <t xml:space="preserve">
Escolliu el tipus d'IVA aplicable</t>
        </r>
      </text>
    </comment>
  </commentList>
</comments>
</file>

<file path=xl/sharedStrings.xml><?xml version="1.0" encoding="utf-8"?>
<sst xmlns="http://schemas.openxmlformats.org/spreadsheetml/2006/main" count="238" uniqueCount="202">
  <si>
    <t>TOTAL CONTRACTE</t>
  </si>
  <si>
    <t>IVA</t>
  </si>
  <si>
    <t>tecnic superior</t>
  </si>
  <si>
    <t>tecnic mitj</t>
  </si>
  <si>
    <t>jornada anual h/any</t>
  </si>
  <si>
    <t>coordinador (comandament intermits,....)</t>
  </si>
  <si>
    <t xml:space="preserve">dinamitzador, animador sociocultural, </t>
  </si>
  <si>
    <t>APLICACIÓ ACTUAL</t>
  </si>
  <si>
    <t>CONVENIS</t>
  </si>
  <si>
    <t>OFICINES I DESPATXOS</t>
  </si>
  <si>
    <t>ACCIÓ SOCIAL</t>
  </si>
  <si>
    <t>LLEURE</t>
  </si>
  <si>
    <t>PROPOSTA 1ª</t>
  </si>
  <si>
    <t>comandament intermedis</t>
  </si>
  <si>
    <t>coordinador projectes pedagógics</t>
  </si>
  <si>
    <t>tecnic mitj, G2</t>
  </si>
  <si>
    <t>G4 1, sense comandament</t>
  </si>
  <si>
    <t>personal qualificat</t>
  </si>
  <si>
    <t>animador socio cultural</t>
  </si>
  <si>
    <t>COORDINADOR SERVEI</t>
  </si>
  <si>
    <t>INFORMADORS, I DINAMITZADORS,...</t>
  </si>
  <si>
    <t>RETRIBUCIONS 2011</t>
  </si>
  <si>
    <t>retribució/hora</t>
  </si>
  <si>
    <t xml:space="preserve">A TÍTOL INFORMATIU </t>
  </si>
  <si>
    <t>CJB</t>
  </si>
  <si>
    <t>APLICACIÓ 2013</t>
  </si>
  <si>
    <t>IVA 10%</t>
  </si>
  <si>
    <t>PREU DE LICITACIÓ AMB IVA</t>
  </si>
  <si>
    <t>DESGLOS DEL COST CONTRACTE, VALOR ESTIMAT CONTRACTE</t>
  </si>
  <si>
    <t>PREU DE LICITACIÓ</t>
  </si>
  <si>
    <t>Cost servei global</t>
  </si>
  <si>
    <t>Servei necessari per capacitació especialitzada</t>
  </si>
  <si>
    <t>Servei necessari pel suport jurídic expert</t>
  </si>
  <si>
    <t>Preu/hora del servei de desenvolupament de projectes socials singulars</t>
  </si>
  <si>
    <t>Servei necessari pel servei de desenvolupament de projectes socials singulars</t>
  </si>
  <si>
    <t>Cost màxim del servei de desenvolupament de projectes socials</t>
  </si>
  <si>
    <t>Servei inicial</t>
  </si>
  <si>
    <t>Preu/sessió de capacitació especialitzada</t>
  </si>
  <si>
    <t>Preu/sessió bàsica d'assessorament jurídic expert</t>
  </si>
  <si>
    <t>Cost màxim de la sessió bàsica del suport jurídic expert</t>
  </si>
  <si>
    <t>Cost màxim per ssessió de capacitació (formador i infraestructura necessària)</t>
  </si>
  <si>
    <t>arrodoniment euro</t>
  </si>
  <si>
    <t>CONVENI D'ACCIÓ SOCIAL AMB INFANTS, JOVES, FAMILIES I D'ALTRES EN SITUACIÓ DE RISC PER ALS ANYS 2013-2018</t>
  </si>
  <si>
    <t>Jornada efectiva de treball conveni vigent</t>
  </si>
  <si>
    <t>hores efectives de treball</t>
  </si>
  <si>
    <t>jornada màxima segons conveni</t>
  </si>
  <si>
    <t>hores</t>
  </si>
  <si>
    <t xml:space="preserve">hores </t>
  </si>
  <si>
    <t>CICLE GENERAL</t>
  </si>
  <si>
    <t>TOTAL PRORROGA</t>
  </si>
  <si>
    <t>jornada anual</t>
  </si>
  <si>
    <t>jornada efectiva</t>
  </si>
  <si>
    <t>professionals</t>
  </si>
  <si>
    <t>cicle general</t>
  </si>
  <si>
    <t>per hora</t>
  </si>
  <si>
    <t>salari anual</t>
  </si>
  <si>
    <t>preu hora</t>
  </si>
  <si>
    <t>plus disponibilitat</t>
  </si>
  <si>
    <t>DIRECCIÓ</t>
  </si>
  <si>
    <t>import per paga</t>
  </si>
  <si>
    <t>import anual</t>
  </si>
  <si>
    <t>VALORACIÓ I DIAGNÒSTIC</t>
  </si>
  <si>
    <t>COORDINACIÓ</t>
  </si>
  <si>
    <t>NOCTURNITAT jornada laboral que es realitza entre les 22h i les 8h.</t>
  </si>
  <si>
    <t>%25 del salari diari</t>
  </si>
  <si>
    <t>El 14 dies festius equivalen a 1,5 vegades les hores realitzades</t>
  </si>
  <si>
    <t>% de jornada nocturna</t>
  </si>
  <si>
    <t>SI</t>
  </si>
  <si>
    <t>plus coordinació</t>
  </si>
  <si>
    <t>plus val. i diag.</t>
  </si>
  <si>
    <t>Hores de disponibilitat anuals</t>
  </si>
  <si>
    <t>El nou conveni estableixen article 38 h) un permís retribuït anyal de</t>
  </si>
  <si>
    <t xml:space="preserve">SUPOSITS </t>
  </si>
  <si>
    <t>4 ANUALITATS</t>
  </si>
  <si>
    <t>ANUALITAT</t>
  </si>
  <si>
    <t>Columna2</t>
  </si>
  <si>
    <t>increment</t>
  </si>
  <si>
    <t>PAGAMENT</t>
  </si>
  <si>
    <t>COST</t>
  </si>
  <si>
    <t>diferencia</t>
  </si>
  <si>
    <t>SUPOSIT increment %</t>
  </si>
  <si>
    <t>total</t>
  </si>
  <si>
    <t>INICI PRESTACIÓ GENER 2020 EL CONTRACTE</t>
  </si>
  <si>
    <t>EXECUCIÓ CONTRACTE</t>
  </si>
  <si>
    <t>VEC</t>
  </si>
  <si>
    <t>LICITACIÓ</t>
  </si>
  <si>
    <t>Despesa global del servei</t>
  </si>
  <si>
    <t>Subtotal Despeses per preu global</t>
  </si>
  <si>
    <t>preu unitari</t>
  </si>
  <si>
    <t>Despeses per preu unitari</t>
  </si>
  <si>
    <t>Subtotal Despeses per preus unitaris</t>
  </si>
  <si>
    <t>Preu base de licitació</t>
  </si>
  <si>
    <t>Preu total del contracte</t>
  </si>
  <si>
    <t>AMPLIACIONS</t>
  </si>
  <si>
    <t>MODIFICACIONS</t>
  </si>
  <si>
    <t>licitació</t>
  </si>
  <si>
    <t>UNITAT</t>
  </si>
  <si>
    <t>SERVEI D'INTERPRETACIÓ</t>
  </si>
  <si>
    <t>Any</t>
  </si>
  <si>
    <t>meses</t>
  </si>
  <si>
    <t>C. Orgànic.</t>
  </si>
  <si>
    <t>C Econòmic</t>
  </si>
  <si>
    <t>Programa</t>
  </si>
  <si>
    <t xml:space="preserve">Import net € </t>
  </si>
  <si>
    <t>% IVA</t>
  </si>
  <si>
    <t>Import IVA</t>
  </si>
  <si>
    <t>Import total €</t>
  </si>
  <si>
    <t>VE prestació</t>
  </si>
  <si>
    <t>VE de les prorrogues</t>
  </si>
  <si>
    <t>SUMA</t>
  </si>
  <si>
    <t>Total</t>
  </si>
  <si>
    <t>PROVISIÓ PER DESPESES DERIVADES DE SITUACIONS D'URGENCIA (A JUSTIFICAR)</t>
  </si>
  <si>
    <t>NECESSITATS DE SERVEI HABITUAL</t>
  </si>
  <si>
    <t xml:space="preserve">Per equips referenciats per districtes i d'intervenció </t>
  </si>
  <si>
    <t>MODUL 8h.</t>
  </si>
  <si>
    <t>MODUL 2h.</t>
  </si>
  <si>
    <t>SERVEI D'ASSESSORAMENT JURIDIC EXPERT</t>
  </si>
  <si>
    <t>SERVEI DE DETECCIÓ I INTERVENCIÓ AMB INFANTS, ADOLESCENT I JOVES MIGRANTS SOLS (MENAS)</t>
  </si>
  <si>
    <t>Despeses per preu unitari (EN FUNCIÓ DE LES NECESSITATS DEL SERVEI</t>
  </si>
  <si>
    <t>HORES</t>
  </si>
  <si>
    <t>SERVEI D'INTERVENCIÓ EN DISPOSITIUS D'ATENCIÓ IMMEDIATA (SIDAI)</t>
  </si>
  <si>
    <t xml:space="preserve"> SERVEI D'INTERVENCIÓ EN DISPOSITIUS D'ATENCIÓ IMMEDIATA (SIDAI)</t>
  </si>
  <si>
    <t>mesos</t>
  </si>
  <si>
    <t>NECESSITAT ANUAL</t>
  </si>
  <si>
    <t>SOTSDIRECCIÓ</t>
  </si>
  <si>
    <t>GRUP II</t>
  </si>
  <si>
    <t>GRUP I</t>
  </si>
  <si>
    <t>GRUP III</t>
  </si>
  <si>
    <t>PERSONAL TÈCNIC SUPERIOR (INTEGRADORS SOCIALS, CICLES FORMATIU GRAU SUPERIOR=</t>
  </si>
  <si>
    <t>LLICENCIATS - TÈCNIC SUPERIOS GRADUAT (ACTUAL DIPLOMATS)</t>
  </si>
  <si>
    <t>PERSONAL TÈCNIC (CICLES FORMATIU GRAU MIG)</t>
  </si>
  <si>
    <t xml:space="preserve">GRUP IV </t>
  </si>
  <si>
    <t>PERSONAL DE SERVEIS (TELEFONISTA, PERSONAL DE NETEJA, ORDENANCES, CONSERGES, ETC)</t>
  </si>
  <si>
    <t>COMPLEMENTS NO ACTUALITZATS</t>
  </si>
  <si>
    <t>LA VALORACIÓ DE COSTOS S'HA FET TENIM EN COMPTE LES ÚLTIMES TAULES SALARIALS APROVADES QUE SÓN DE 205</t>
  </si>
  <si>
    <t>Direcció i Coordinació del servei</t>
  </si>
  <si>
    <t>Direcció del servei</t>
  </si>
  <si>
    <t>Tècnics/ques superiors graduats per equip d'intervenció social a l'espai urbà (amb suplències)</t>
  </si>
  <si>
    <t>Suport tècnic a la direcció (suport tècnic graduat)</t>
  </si>
  <si>
    <t>Suport tècnic per a projectes especifics (suport tècnic graduat)</t>
  </si>
  <si>
    <t xml:space="preserve"> </t>
  </si>
  <si>
    <t xml:space="preserve">Subdirecció, amb funcions de coordinació equip </t>
  </si>
  <si>
    <t>Tècnics/ques superiors graduats per equip d'intervenció social a l'espai urbà (amb suplències) (amb formació en psicologia)</t>
  </si>
  <si>
    <t>PRORROGA 2026</t>
  </si>
  <si>
    <t>PRORROGA 2027</t>
  </si>
  <si>
    <t>PRORROGA 2028</t>
  </si>
  <si>
    <t>PROVISIÓ PER DESPESES DERIVADES DE LES NECESSITATS COMUNIATIVES DEL SERVEI AMB ELS JOVES ALS QUE VA DIRIGIT EL SERVEI (A JUSTIFICAR)</t>
  </si>
  <si>
    <t>GESTIÓ DEL SERVEI DE DETECCIÓ I INTERVENCIÓ AMB INFANTS, ADOLESCENT I JOVES MIGRANTS SOLS (SDI ANTICS MENAS)</t>
  </si>
  <si>
    <t>PRORROGA 2025</t>
  </si>
  <si>
    <t>Categoria Professional (segons la nova qualificació de conveni signat 2023)</t>
  </si>
  <si>
    <t>Necessitat total d'hores efectives/any</t>
  </si>
  <si>
    <t>Professionals necessaris</t>
  </si>
  <si>
    <t>Retribució salarial mínima total bruta anual 2024</t>
  </si>
  <si>
    <t>Director/a de Servei</t>
  </si>
  <si>
    <t xml:space="preserve">     </t>
  </si>
  <si>
    <t>Direcció de centre, servei o programa</t>
  </si>
  <si>
    <t>Grup 1 Punt 1.1</t>
  </si>
  <si>
    <t>Grup 1 Punt 1.2</t>
  </si>
  <si>
    <t>Grup 2</t>
  </si>
  <si>
    <t>Tècnics/ques superiors graduats per equips transversals i especialitzats d’intervenció social a l’espai urbà</t>
  </si>
  <si>
    <t>PERIODE CONTRACTE: DE 1 DE DESEMBRE DE 2024 a 30 de novembre de 2025 MÉS POSIBILITAT DE PRORROGA DE 36 MESES</t>
  </si>
  <si>
    <t>Coordinadors/es d’equips</t>
  </si>
  <si>
    <t>Codi</t>
  </si>
  <si>
    <t>Descripció</t>
  </si>
  <si>
    <t>Quantitat estimada</t>
  </si>
  <si>
    <t>Preu u/t Sortida</t>
  </si>
  <si>
    <t>Import sortida</t>
  </si>
  <si>
    <t>Preu u/t  Proveïdor</t>
  </si>
  <si>
    <t>Import  Proveïdor</t>
  </si>
  <si>
    <t xml:space="preserve">Despeses per preu GLOBAL </t>
  </si>
  <si>
    <t>Preu GLOBAL</t>
  </si>
  <si>
    <t>Subtotal preu GLOBAL</t>
  </si>
  <si>
    <t>Subtotal preu global proveidor</t>
  </si>
  <si>
    <t xml:space="preserve">Despeses per preu UNITARI </t>
  </si>
  <si>
    <t>PREU UNITARI</t>
  </si>
  <si>
    <t>Subtotal provisions</t>
  </si>
  <si>
    <t>IMPORT:</t>
  </si>
  <si>
    <t xml:space="preserve">IMPORT:                    </t>
  </si>
  <si>
    <t>IVA (10 %)  s/ BI</t>
  </si>
  <si>
    <t>TOTAL:</t>
  </si>
  <si>
    <t xml:space="preserve">TOTAL PROVEIDOR: </t>
  </si>
  <si>
    <t>Barcelona, en la data de signatura</t>
  </si>
  <si>
    <t>Servei d'assessorament jurídic expert</t>
  </si>
  <si>
    <t>Servei d'interpretació</t>
  </si>
  <si>
    <t xml:space="preserve">PER DESPESES DERIVADES DE SITUACIONS D'URGENCIA
</t>
  </si>
  <si>
    <t>PBL</t>
  </si>
  <si>
    <t>VE modificacions amb increment del cost econòmic
Art. 204 LCSP
10%</t>
  </si>
  <si>
    <t>10% sense provisions</t>
  </si>
  <si>
    <t>VE modificacions amb increment del cost econòmic
Art. 204 LCSP
20%</t>
  </si>
  <si>
    <t>20% sense provisions</t>
  </si>
  <si>
    <t>Només del numero de mòduls</t>
  </si>
  <si>
    <t>EXP P2400011 ANNEX-3 BIS</t>
  </si>
  <si>
    <t>Despeses per PROVISIONS</t>
  </si>
  <si>
    <t xml:space="preserve"> Subtotal provisions de proveidor </t>
  </si>
  <si>
    <t>PER DESPESES DERIVADES DE LES NECESSITATS COMUNICATIVES DEL SERVEI AMB ELS JOVES ALS QUE VA DIRIGIT EL SERVEI</t>
  </si>
  <si>
    <t>* El present annex s'ha de presentar en format pdf i degudament signat.</t>
  </si>
  <si>
    <t>Total provisió per aquest concepte</t>
  </si>
  <si>
    <t>Servei d'intervenció en disposisitus d'atenció immediata (SIDAI)</t>
  </si>
  <si>
    <t xml:space="preserve">CONTRACTE DE GESTIÓ DEL SERVEI DE DETECCIÓ I INTERVENCIÓ AMB INFANTS, ADOLESCENTS I JOVES MIGRANTS SOLS (SDI) </t>
  </si>
  <si>
    <t>Subtotal preus UNITARIS</t>
  </si>
  <si>
    <t>Les quantitats indicades en aquest annex com a preu global net així com cadascun dels preus unitaris nets determinats constitueixen la xifra màxima per sobre de la qual s'estimarà que les ofertes dels licitadors excedeixen el tipus de licitació i, per tant, seran excloses. Les despeses per provisions fixades en el present annex són quantitats fixes sobre les quals no es poden ofertar baixes licitatòries.</t>
  </si>
  <si>
    <t>Subtotal preus unitaris proveidor</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</si>
</sst>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8" formatCode="#,##0.00\ &quot;€&quot;;[Red]\-#,##0.00\ &quot;€&quot;"/>
    <numFmt numFmtId="44" formatCode="_-* #,##0.00\ &quot;€&quot;_-;\-* #,##0.00\ &quot;€&quot;_-;_-* &quot;-&quot;??\ &quot;€&quot;_-;_-@_-"/>
    <numFmt numFmtId="43" formatCode="_-* #,##0.00\ _€_-;\-* #,##0.00\ _€_-;_-* &quot;-&quot;??\ _€_-;_-@_-"/>
    <numFmt numFmtId="164" formatCode="#,##0.00\ &quot;€&quot;"/>
    <numFmt numFmtId="165" formatCode="0.0000"/>
    <numFmt numFmtId="166" formatCode="#,##0.0000\ &quot;€&quot;"/>
    <numFmt numFmtId="167" formatCode="#,##0.0000\ &quot;€&quot;;[Red]\-#,##0.0000\ &quot;€&quot;"/>
    <numFmt numFmtId="168" formatCode="#,##0_);\(#,##0\)"/>
    <numFmt numFmtId="169" formatCode="0.000%"/>
    <numFmt numFmtId="170" formatCode="#,##0.00_);\(#,##0.00\)"/>
    <numFmt numFmtId="171" formatCode="#,##0.000"/>
    <numFmt numFmtId="172" formatCode="0.000"/>
    <numFmt numFmtId="173" formatCode="_-* #,##0.0000\ _€_-;\-* #,##0.0000\ _€_-;_-* &quot;-&quot;??\ _€_-;_-@_-"/>
    <numFmt numFmtId="174" formatCode="_-* #,##0.00\ [$€-403]_-;\-* #,##0.00\ [$€-403]_-;_-* &quot;-&quot;??\ [$€-403]_-;_-@_-"/>
    <numFmt numFmtId="175" formatCode="_-* #,##0.0000000\ [$€-403]_-;\-* #,##0.0000000\ [$€-403]_-;_-* &quot;-&quot;??\ [$€-403]_-;_-@_-"/>
  </numFmts>
  <fonts count="9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sz val="10"/>
      <name val="Arial"/>
      <family val="2"/>
    </font>
    <font>
      <b/>
      <sz val="14"/>
      <name val="Arial"/>
      <family val="2"/>
    </font>
    <font>
      <b/>
      <sz val="12"/>
      <name val="Arial"/>
      <family val="2"/>
    </font>
    <font>
      <sz val="8"/>
      <name val="Arial"/>
      <family val="2"/>
    </font>
    <font>
      <sz val="10"/>
      <color rgb="FFFF0000"/>
      <name val="Arial"/>
      <family val="2"/>
    </font>
    <font>
      <b/>
      <sz val="10"/>
      <color rgb="FFFF0000"/>
      <name val="Arial"/>
      <family val="2"/>
    </font>
    <font>
      <b/>
      <sz val="16"/>
      <name val="Arial"/>
      <family val="2"/>
    </font>
    <font>
      <sz val="10"/>
      <color rgb="FF0070C0"/>
      <name val="Arial"/>
      <family val="2"/>
    </font>
    <font>
      <b/>
      <sz val="10"/>
      <color rgb="FF0070C0"/>
      <name val="Arial"/>
      <family val="2"/>
    </font>
    <font>
      <b/>
      <sz val="10"/>
      <color rgb="FF00B050"/>
      <name val="Arial"/>
      <family val="2"/>
    </font>
    <font>
      <b/>
      <sz val="12"/>
      <color rgb="FF0070C0"/>
      <name val="Arial"/>
      <family val="2"/>
    </font>
    <font>
      <b/>
      <sz val="12"/>
      <color rgb="FFFF0000"/>
      <name val="Arial"/>
      <family val="2"/>
    </font>
    <font>
      <b/>
      <sz val="12"/>
      <color rgb="FF00B050"/>
      <name val="Arial"/>
      <family val="2"/>
    </font>
    <font>
      <b/>
      <sz val="36"/>
      <name val="Arial"/>
      <family val="2"/>
    </font>
    <font>
      <sz val="36"/>
      <color rgb="FF0070C0"/>
      <name val="Arial"/>
      <family val="2"/>
    </font>
    <font>
      <b/>
      <sz val="36"/>
      <color rgb="FF0070C0"/>
      <name val="Arial"/>
      <family val="2"/>
    </font>
    <font>
      <sz val="36"/>
      <name val="Arial"/>
      <family val="2"/>
    </font>
    <font>
      <sz val="36"/>
      <color rgb="FFFF0000"/>
      <name val="Arial"/>
      <family val="2"/>
    </font>
    <font>
      <b/>
      <sz val="36"/>
      <color rgb="FFFF0000"/>
      <name val="Arial"/>
      <family val="2"/>
    </font>
    <font>
      <b/>
      <sz val="36"/>
      <color rgb="FF00B050"/>
      <name val="Arial"/>
      <family val="2"/>
    </font>
    <font>
      <b/>
      <sz val="16"/>
      <color rgb="FF0070C0"/>
      <name val="Arial"/>
      <family val="2"/>
    </font>
    <font>
      <b/>
      <sz val="16"/>
      <color rgb="FF00B050"/>
      <name val="Arial"/>
      <family val="2"/>
    </font>
    <font>
      <b/>
      <sz val="16"/>
      <color rgb="FFFF0000"/>
      <name val="Arial"/>
      <family val="2"/>
    </font>
    <font>
      <b/>
      <sz val="14"/>
      <color theme="0"/>
      <name val="Arial"/>
      <family val="2"/>
    </font>
    <font>
      <sz val="14"/>
      <color theme="0"/>
      <name val="Arial"/>
      <family val="2"/>
    </font>
    <font>
      <sz val="11"/>
      <color rgb="FF000000"/>
      <name val="Calibri"/>
      <family val="2"/>
    </font>
    <font>
      <i/>
      <sz val="10"/>
      <color rgb="FF000000"/>
      <name val="Calibri"/>
      <family val="2"/>
      <scheme val="minor"/>
    </font>
    <font>
      <i/>
      <sz val="10"/>
      <name val="Calibri"/>
      <family val="2"/>
      <scheme val="minor"/>
    </font>
    <font>
      <b/>
      <i/>
      <sz val="10"/>
      <name val="Calibri"/>
      <family val="2"/>
      <scheme val="minor"/>
    </font>
    <font>
      <b/>
      <sz val="11"/>
      <color rgb="FF000000"/>
      <name val="Calibri"/>
      <family val="2"/>
    </font>
    <font>
      <b/>
      <sz val="11"/>
      <name val="Arial"/>
      <family val="2"/>
    </font>
    <font>
      <sz val="26"/>
      <color rgb="FFFF0000"/>
      <name val="Arial"/>
      <family val="2"/>
    </font>
    <font>
      <sz val="11"/>
      <color rgb="FF0070C0"/>
      <name val="Calibri"/>
      <family val="2"/>
      <scheme val="minor"/>
    </font>
    <font>
      <sz val="10"/>
      <color rgb="FF0070C0"/>
      <name val="Calibri"/>
      <family val="2"/>
      <scheme val="minor"/>
    </font>
    <font>
      <sz val="16"/>
      <name val="Arial"/>
      <family val="2"/>
    </font>
    <font>
      <b/>
      <sz val="8"/>
      <name val="Arial"/>
      <family val="2"/>
    </font>
    <font>
      <sz val="10"/>
      <name val="Arial"/>
      <family val="2"/>
    </font>
    <font>
      <b/>
      <sz val="11"/>
      <color theme="1"/>
      <name val="Calibri"/>
      <family val="2"/>
      <scheme val="minor"/>
    </font>
    <font>
      <sz val="8"/>
      <color theme="1"/>
      <name val="Arial"/>
      <family val="2"/>
    </font>
    <font>
      <b/>
      <sz val="20"/>
      <name val="Arial"/>
      <family val="2"/>
    </font>
    <font>
      <b/>
      <sz val="11"/>
      <name val="Calibri"/>
      <family val="2"/>
      <scheme val="minor"/>
    </font>
    <font>
      <sz val="11"/>
      <name val="Calibri"/>
      <family val="2"/>
      <scheme val="minor"/>
    </font>
    <font>
      <b/>
      <sz val="10"/>
      <name val="DINPro-Regular"/>
      <family val="3"/>
    </font>
    <font>
      <sz val="10"/>
      <name val="DINPro-Regular"/>
      <family val="3"/>
    </font>
    <font>
      <b/>
      <sz val="14"/>
      <name val="DINPro-Regular"/>
      <family val="3"/>
    </font>
    <font>
      <b/>
      <sz val="10"/>
      <color rgb="FFFF0000"/>
      <name val="DINPro-Regular"/>
      <family val="3"/>
    </font>
    <font>
      <sz val="14"/>
      <name val="DINPro-Regular"/>
      <family val="3"/>
    </font>
    <font>
      <sz val="14"/>
      <name val="Calibri"/>
      <family val="2"/>
      <scheme val="minor"/>
    </font>
    <font>
      <b/>
      <sz val="8"/>
      <color theme="1"/>
      <name val="Verdana"/>
      <family val="2"/>
    </font>
    <font>
      <sz val="11"/>
      <name val="Arial"/>
      <family val="2"/>
    </font>
    <font>
      <sz val="8"/>
      <color theme="1"/>
      <name val="Verdana"/>
      <family val="2"/>
    </font>
    <font>
      <b/>
      <sz val="8"/>
      <color rgb="FF000000"/>
      <name val="Arial"/>
      <family val="2"/>
    </font>
    <font>
      <b/>
      <i/>
      <sz val="10"/>
      <color rgb="FF000000"/>
      <name val="Arial"/>
      <family val="2"/>
    </font>
    <font>
      <b/>
      <i/>
      <sz val="8"/>
      <color rgb="FF000000"/>
      <name val="Arial"/>
      <family val="2"/>
    </font>
    <font>
      <sz val="8"/>
      <color rgb="FF000000"/>
      <name val="Arial"/>
      <family val="2"/>
    </font>
    <font>
      <b/>
      <sz val="10"/>
      <color theme="1"/>
      <name val="Arial"/>
      <family val="2"/>
    </font>
    <font>
      <sz val="11"/>
      <color theme="1"/>
      <name val="Calibri"/>
      <family val="2"/>
    </font>
    <font>
      <sz val="10"/>
      <color theme="1"/>
      <name val="Calibri"/>
      <family val="2"/>
    </font>
    <font>
      <b/>
      <sz val="8"/>
      <color rgb="FFFF0000"/>
      <name val="Verdana"/>
      <family val="2"/>
    </font>
    <font>
      <b/>
      <sz val="8"/>
      <color theme="1"/>
      <name val="Arial"/>
      <family val="2"/>
    </font>
    <font>
      <b/>
      <sz val="9"/>
      <color theme="1"/>
      <name val="Arial"/>
      <family val="2"/>
    </font>
    <font>
      <sz val="8"/>
      <color theme="1"/>
      <name val="Calibri"/>
      <family val="2"/>
    </font>
    <font>
      <b/>
      <sz val="8"/>
      <color theme="1"/>
      <name val="Calibri"/>
      <family val="2"/>
    </font>
    <font>
      <b/>
      <sz val="8"/>
      <name val="Verdana"/>
      <family val="2"/>
    </font>
    <font>
      <b/>
      <sz val="10"/>
      <name val="Calibri"/>
      <family val="2"/>
    </font>
    <font>
      <b/>
      <sz val="10"/>
      <color rgb="FF000000"/>
      <name val="Calibri"/>
      <family val="2"/>
    </font>
    <font>
      <sz val="10"/>
      <name val="Calibri"/>
      <family val="2"/>
    </font>
    <font>
      <sz val="10"/>
      <color rgb="FF000000"/>
      <name val="Calibri"/>
      <family val="2"/>
    </font>
    <font>
      <b/>
      <sz val="10"/>
      <name val="Calibri"/>
      <family val="2"/>
      <scheme val="minor"/>
    </font>
    <font>
      <i/>
      <sz val="11"/>
      <name val="Arial"/>
      <family val="2"/>
    </font>
    <font>
      <sz val="10"/>
      <color theme="1"/>
      <name val="Arial"/>
      <family val="2"/>
    </font>
    <font>
      <sz val="10"/>
      <name val="Arial"/>
      <family val="2"/>
    </font>
    <font>
      <b/>
      <sz val="24"/>
      <name val="Calibri"/>
      <family val="2"/>
      <scheme val="minor"/>
    </font>
    <font>
      <b/>
      <sz val="20"/>
      <name val="Calibri"/>
      <family val="2"/>
      <scheme val="minor"/>
    </font>
    <font>
      <sz val="9"/>
      <color theme="1"/>
      <name val="Calibri"/>
      <family val="2"/>
      <scheme val="minor"/>
    </font>
    <font>
      <b/>
      <sz val="9"/>
      <name val="Calibri"/>
      <family val="2"/>
      <scheme val="minor"/>
    </font>
    <font>
      <sz val="9"/>
      <name val="Calibri"/>
      <family val="2"/>
      <scheme val="minor"/>
    </font>
    <font>
      <b/>
      <sz val="9"/>
      <color theme="1"/>
      <name val="Calibri"/>
      <family val="2"/>
      <scheme val="minor"/>
    </font>
    <font>
      <b/>
      <sz val="10"/>
      <color theme="1"/>
      <name val="Calibri"/>
      <family val="2"/>
      <scheme val="minor"/>
    </font>
    <font>
      <b/>
      <sz val="10"/>
      <color theme="1"/>
      <name val="Verdana"/>
      <family val="2"/>
    </font>
    <font>
      <b/>
      <sz val="10"/>
      <color rgb="FFFF0000"/>
      <name val="Calibri"/>
      <family val="2"/>
      <scheme val="minor"/>
    </font>
    <font>
      <b/>
      <sz val="11"/>
      <color rgb="FFFF0000"/>
      <name val="Calibri"/>
      <family val="2"/>
      <scheme val="minor"/>
    </font>
    <font>
      <b/>
      <sz val="12"/>
      <color rgb="FF000000"/>
      <name val="Times New Roman"/>
      <family val="1"/>
    </font>
    <font>
      <sz val="9"/>
      <color indexed="81"/>
      <name val="Tahoma"/>
      <charset val="1"/>
    </font>
    <font>
      <b/>
      <sz val="9"/>
      <color indexed="81"/>
      <name val="Tahoma"/>
      <charset val="1"/>
    </font>
  </fonts>
  <fills count="18">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0000"/>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5" tint="0.79998168889431442"/>
        <bgColor indexed="64"/>
      </patternFill>
    </fill>
    <fill>
      <patternFill patternType="solid">
        <fgColor theme="2"/>
        <bgColor indexed="64"/>
      </patternFill>
    </fill>
    <fill>
      <patternFill patternType="solid">
        <fgColor rgb="FFFFC000"/>
        <bgColor indexed="64"/>
      </patternFill>
    </fill>
    <fill>
      <patternFill patternType="solid">
        <fgColor rgb="FF92D050"/>
        <bgColor indexed="64"/>
      </patternFill>
    </fill>
    <fill>
      <patternFill patternType="solid">
        <fgColor rgb="FFC2D69A"/>
        <bgColor indexed="64"/>
      </patternFill>
    </fill>
    <fill>
      <patternFill patternType="solid">
        <fgColor rgb="FFEAF1DD"/>
        <bgColor indexed="64"/>
      </patternFill>
    </fill>
    <fill>
      <patternFill patternType="solid">
        <fgColor rgb="FFD7E4BC"/>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indexed="51"/>
        <bgColor indexed="64"/>
      </patternFill>
    </fill>
    <fill>
      <patternFill patternType="solid">
        <fgColor theme="6" tint="0.39997558519241921"/>
        <bgColor indexed="64"/>
      </patternFill>
    </fill>
  </fills>
  <borders count="79">
    <border>
      <left/>
      <right/>
      <top/>
      <bottom/>
      <diagonal/>
    </border>
    <border>
      <left style="double">
        <color indexed="64"/>
      </left>
      <right/>
      <top style="double">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n">
        <color indexed="64"/>
      </left>
      <right/>
      <top style="medium">
        <color indexed="64"/>
      </top>
      <bottom style="medium">
        <color indexed="64"/>
      </bottom>
      <diagonal/>
    </border>
    <border>
      <left style="thin">
        <color auto="1"/>
      </left>
      <right/>
      <top style="thick">
        <color auto="1"/>
      </top>
      <bottom style="thin">
        <color auto="1"/>
      </bottom>
      <diagonal/>
    </border>
    <border>
      <left style="thin">
        <color auto="1"/>
      </left>
      <right/>
      <top style="thin">
        <color auto="1"/>
      </top>
      <bottom style="thick">
        <color auto="1"/>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diagonal/>
    </border>
    <border>
      <left style="thick">
        <color auto="1"/>
      </left>
      <right style="thin">
        <color auto="1"/>
      </right>
      <top style="thick">
        <color auto="1"/>
      </top>
      <bottom style="medium">
        <color auto="1"/>
      </bottom>
      <diagonal/>
    </border>
    <border>
      <left style="thin">
        <color auto="1"/>
      </left>
      <right style="thin">
        <color auto="1"/>
      </right>
      <top style="thick">
        <color auto="1"/>
      </top>
      <bottom style="medium">
        <color auto="1"/>
      </bottom>
      <diagonal/>
    </border>
    <border>
      <left style="thin">
        <color auto="1"/>
      </left>
      <right style="thick">
        <color auto="1"/>
      </right>
      <top style="thick">
        <color auto="1"/>
      </top>
      <bottom style="medium">
        <color auto="1"/>
      </bottom>
      <diagonal/>
    </border>
    <border>
      <left style="thick">
        <color auto="1"/>
      </left>
      <right style="thin">
        <color auto="1"/>
      </right>
      <top/>
      <bottom/>
      <diagonal/>
    </border>
    <border>
      <left style="thin">
        <color auto="1"/>
      </left>
      <right style="thick">
        <color auto="1"/>
      </right>
      <top/>
      <bottom/>
      <diagonal/>
    </border>
    <border>
      <left style="thick">
        <color auto="1"/>
      </left>
      <right style="thin">
        <color auto="1"/>
      </right>
      <top/>
      <bottom style="thick">
        <color auto="1"/>
      </bottom>
      <diagonal/>
    </border>
    <border>
      <left style="thin">
        <color auto="1"/>
      </left>
      <right style="thin">
        <color auto="1"/>
      </right>
      <top/>
      <bottom style="thick">
        <color auto="1"/>
      </bottom>
      <diagonal/>
    </border>
    <border>
      <left style="thin">
        <color auto="1"/>
      </left>
      <right style="thick">
        <color auto="1"/>
      </right>
      <top/>
      <bottom style="thick">
        <color auto="1"/>
      </bottom>
      <diagonal/>
    </border>
    <border>
      <left/>
      <right style="medium">
        <color indexed="64"/>
      </right>
      <top/>
      <bottom/>
      <diagonal/>
    </border>
    <border>
      <left/>
      <right style="double">
        <color indexed="64"/>
      </right>
      <top style="double">
        <color indexed="64"/>
      </top>
      <bottom/>
      <diagonal/>
    </border>
    <border>
      <left style="thick">
        <color indexed="64"/>
      </left>
      <right style="thick">
        <color indexed="64"/>
      </right>
      <top/>
      <bottom style="thick">
        <color indexed="64"/>
      </bottom>
      <diagonal/>
    </border>
    <border>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ck">
        <color indexed="64"/>
      </left>
      <right style="thick">
        <color indexed="64"/>
      </right>
      <top style="thick">
        <color indexed="64"/>
      </top>
      <bottom/>
      <diagonal/>
    </border>
    <border>
      <left/>
      <right style="thick">
        <color indexed="64"/>
      </right>
      <top style="thick">
        <color indexed="64"/>
      </top>
      <bottom/>
      <diagonal/>
    </border>
    <border>
      <left style="thick">
        <color indexed="64"/>
      </left>
      <right style="thick">
        <color indexed="64"/>
      </right>
      <top style="medium">
        <color indexed="64"/>
      </top>
      <bottom style="medium">
        <color indexed="64"/>
      </bottom>
      <diagonal/>
    </border>
    <border>
      <left/>
      <right style="thick">
        <color indexed="64"/>
      </right>
      <top style="medium">
        <color indexed="64"/>
      </top>
      <bottom style="medium">
        <color indexed="64"/>
      </bottom>
      <diagonal/>
    </border>
    <border>
      <left/>
      <right style="thick">
        <color indexed="64"/>
      </right>
      <top/>
      <bottom style="thick">
        <color indexed="64"/>
      </bottom>
      <diagonal/>
    </border>
    <border>
      <left/>
      <right style="thick">
        <color indexed="64"/>
      </right>
      <top/>
      <bottom/>
      <diagonal/>
    </border>
    <border>
      <left/>
      <right/>
      <top style="thin">
        <color indexed="64"/>
      </top>
      <bottom/>
      <diagonal/>
    </border>
    <border>
      <left/>
      <right style="medium">
        <color indexed="64"/>
      </right>
      <top style="double">
        <color indexed="64"/>
      </top>
      <bottom/>
      <diagonal/>
    </border>
    <border>
      <left style="double">
        <color indexed="64"/>
      </left>
      <right style="medium">
        <color indexed="64"/>
      </right>
      <top style="thick">
        <color indexed="64"/>
      </top>
      <bottom/>
      <diagonal/>
    </border>
    <border>
      <left style="medium">
        <color indexed="64"/>
      </left>
      <right style="medium">
        <color indexed="64"/>
      </right>
      <top style="thick">
        <color indexed="64"/>
      </top>
      <bottom/>
      <diagonal/>
    </border>
    <border>
      <left/>
      <right style="medium">
        <color indexed="64"/>
      </right>
      <top style="thick">
        <color indexed="64"/>
      </top>
      <bottom/>
      <diagonal/>
    </border>
    <border>
      <left/>
      <right style="double">
        <color indexed="64"/>
      </right>
      <top style="thick">
        <color indexed="64"/>
      </top>
      <bottom/>
      <diagonal/>
    </border>
    <border>
      <left style="double">
        <color indexed="64"/>
      </left>
      <right style="medium">
        <color indexed="64"/>
      </right>
      <top/>
      <bottom style="thick">
        <color indexed="64"/>
      </bottom>
      <diagonal/>
    </border>
    <border>
      <left style="medium">
        <color indexed="64"/>
      </left>
      <right style="medium">
        <color indexed="64"/>
      </right>
      <top/>
      <bottom style="thick">
        <color indexed="64"/>
      </bottom>
      <diagonal/>
    </border>
    <border>
      <left/>
      <right style="medium">
        <color indexed="64"/>
      </right>
      <top/>
      <bottom style="thick">
        <color indexed="64"/>
      </bottom>
      <diagonal/>
    </border>
    <border>
      <left/>
      <right style="double">
        <color indexed="64"/>
      </right>
      <top/>
      <bottom style="thick">
        <color indexed="64"/>
      </bottom>
      <diagonal/>
    </border>
    <border>
      <left style="double">
        <color indexed="64"/>
      </left>
      <right style="medium">
        <color indexed="64"/>
      </right>
      <top/>
      <bottom/>
      <diagonal/>
    </border>
    <border>
      <left/>
      <right style="double">
        <color indexed="64"/>
      </right>
      <top/>
      <bottom/>
      <diagonal/>
    </border>
    <border>
      <left style="medium">
        <color indexed="64"/>
      </left>
      <right style="double">
        <color indexed="64"/>
      </right>
      <top style="thick">
        <color indexed="64"/>
      </top>
      <bottom/>
      <diagonal/>
    </border>
    <border>
      <left/>
      <right style="medium">
        <color indexed="64"/>
      </right>
      <top style="hair">
        <color indexed="64"/>
      </top>
      <bottom style="thick">
        <color indexed="64"/>
      </bottom>
      <diagonal/>
    </border>
    <border>
      <left/>
      <right style="double">
        <color indexed="64"/>
      </right>
      <top style="hair">
        <color indexed="64"/>
      </top>
      <bottom style="thick">
        <color indexed="64"/>
      </bottom>
      <diagonal/>
    </border>
    <border>
      <left style="double">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right style="medium">
        <color indexed="64"/>
      </right>
      <top/>
      <bottom style="double">
        <color indexed="64"/>
      </bottom>
      <diagonal/>
    </border>
    <border>
      <left/>
      <right style="double">
        <color indexed="64"/>
      </right>
      <top/>
      <bottom style="double">
        <color indexed="64"/>
      </bottom>
      <diagonal/>
    </border>
    <border>
      <left style="double">
        <color indexed="64"/>
      </left>
      <right style="thin">
        <color auto="1"/>
      </right>
      <top style="thick">
        <color auto="1"/>
      </top>
      <bottom style="thin">
        <color auto="1"/>
      </bottom>
      <diagonal/>
    </border>
    <border>
      <left style="double">
        <color indexed="64"/>
      </left>
      <right style="thin">
        <color auto="1"/>
      </right>
      <top style="thin">
        <color auto="1"/>
      </top>
      <bottom style="thick">
        <color auto="1"/>
      </bottom>
      <diagonal/>
    </border>
    <border>
      <left style="double">
        <color indexed="64"/>
      </left>
      <right style="medium">
        <color indexed="64"/>
      </right>
      <top style="thick">
        <color indexed="64"/>
      </top>
      <bottom style="thick">
        <color indexed="64"/>
      </bottom>
      <diagonal/>
    </border>
    <border>
      <left style="medium">
        <color indexed="64"/>
      </left>
      <right style="medium">
        <color indexed="64"/>
      </right>
      <top style="thick">
        <color indexed="64"/>
      </top>
      <bottom style="thick">
        <color indexed="64"/>
      </bottom>
      <diagonal/>
    </border>
    <border>
      <left/>
      <right style="medium">
        <color indexed="64"/>
      </right>
      <top style="thick">
        <color indexed="64"/>
      </top>
      <bottom style="thick">
        <color indexed="64"/>
      </bottom>
      <diagonal/>
    </border>
    <border>
      <left/>
      <right style="double">
        <color indexed="64"/>
      </right>
      <top style="thick">
        <color indexed="64"/>
      </top>
      <bottom style="thick">
        <color indexed="64"/>
      </bottom>
      <diagonal/>
    </border>
    <border>
      <left style="medium">
        <color indexed="64"/>
      </left>
      <right style="thin">
        <color indexed="64"/>
      </right>
      <top style="thin">
        <color indexed="64"/>
      </top>
      <bottom style="thin">
        <color indexed="64"/>
      </bottom>
      <diagonal/>
    </border>
    <border>
      <left/>
      <right/>
      <top/>
      <bottom style="thin">
        <color indexed="64"/>
      </bottom>
      <diagonal/>
    </border>
    <border>
      <left style="medium">
        <color indexed="64"/>
      </left>
      <right/>
      <top style="thin">
        <color indexed="64"/>
      </top>
      <bottom style="thin">
        <color indexed="64"/>
      </bottom>
      <diagonal/>
    </border>
  </borders>
  <cellStyleXfs count="26">
    <xf numFmtId="0" fontId="0" fillId="0" borderId="0"/>
    <xf numFmtId="0" fontId="6" fillId="0" borderId="0"/>
    <xf numFmtId="9" fontId="42" fillId="0" borderId="0" applyFont="0" applyFill="0" applyBorder="0" applyAlignment="0" applyProtection="0"/>
    <xf numFmtId="0" fontId="4" fillId="0" borderId="0"/>
    <xf numFmtId="43" fontId="4"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4" fontId="6" fillId="0" borderId="0" applyFont="0" applyFill="0" applyBorder="0" applyAlignment="0" applyProtection="0"/>
    <xf numFmtId="44" fontId="4" fillId="0" borderId="0" applyFont="0" applyFill="0" applyBorder="0" applyAlignment="0" applyProtection="0"/>
    <xf numFmtId="0" fontId="6" fillId="0" borderId="0"/>
    <xf numFmtId="0" fontId="4" fillId="0" borderId="0"/>
    <xf numFmtId="0" fontId="76" fillId="0" borderId="0"/>
    <xf numFmtId="0" fontId="4" fillId="0" borderId="0"/>
    <xf numFmtId="0" fontId="6" fillId="0" borderId="0"/>
    <xf numFmtId="0" fontId="6" fillId="0" borderId="0"/>
    <xf numFmtId="0" fontId="6" fillId="0" borderId="0"/>
    <xf numFmtId="9" fontId="76"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3" fontId="77"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cellStyleXfs>
  <cellXfs count="522">
    <xf numFmtId="0" fontId="0" fillId="0" borderId="0" xfId="0"/>
    <xf numFmtId="0" fontId="5" fillId="0" borderId="0" xfId="0" applyFont="1" applyAlignment="1">
      <alignment horizontal="center"/>
    </xf>
    <xf numFmtId="0" fontId="5" fillId="0" borderId="0" xfId="0" applyFont="1"/>
    <xf numFmtId="0" fontId="6" fillId="0" borderId="0" xfId="0" applyFont="1"/>
    <xf numFmtId="164" fontId="0" fillId="0" borderId="0" xfId="0" applyNumberFormat="1"/>
    <xf numFmtId="0" fontId="0" fillId="0" borderId="0" xfId="0" applyAlignment="1">
      <alignment horizontal="center"/>
    </xf>
    <xf numFmtId="3" fontId="0" fillId="0" borderId="0" xfId="0" applyNumberFormat="1" applyAlignment="1">
      <alignment horizontal="center"/>
    </xf>
    <xf numFmtId="164" fontId="0" fillId="0" borderId="16" xfId="0" applyNumberFormat="1" applyBorder="1"/>
    <xf numFmtId="0" fontId="5" fillId="0" borderId="9" xfId="0" applyFont="1" applyBorder="1"/>
    <xf numFmtId="3" fontId="5" fillId="0" borderId="10" xfId="0" applyNumberFormat="1" applyFont="1" applyBorder="1" applyAlignment="1">
      <alignment horizontal="center"/>
    </xf>
    <xf numFmtId="0" fontId="6" fillId="0" borderId="13" xfId="0" applyFont="1" applyBorder="1" applyAlignment="1">
      <alignment vertical="center" wrapText="1"/>
    </xf>
    <xf numFmtId="0" fontId="0" fillId="0" borderId="0" xfId="0" applyAlignment="1">
      <alignment vertical="center" wrapText="1"/>
    </xf>
    <xf numFmtId="164" fontId="6" fillId="0" borderId="13" xfId="0" applyNumberFormat="1" applyFont="1" applyBorder="1" applyAlignment="1">
      <alignment wrapText="1"/>
    </xf>
    <xf numFmtId="0" fontId="10" fillId="0" borderId="0" xfId="0" applyFont="1"/>
    <xf numFmtId="0" fontId="10" fillId="0" borderId="0" xfId="0" applyFont="1" applyAlignment="1">
      <alignment horizontal="center"/>
    </xf>
    <xf numFmtId="3" fontId="11" fillId="0" borderId="10" xfId="0" applyNumberFormat="1" applyFont="1" applyBorder="1" applyAlignment="1">
      <alignment horizontal="center"/>
    </xf>
    <xf numFmtId="3" fontId="10" fillId="0" borderId="0" xfId="0" applyNumberFormat="1" applyFont="1" applyAlignment="1">
      <alignment horizontal="center"/>
    </xf>
    <xf numFmtId="0" fontId="10" fillId="0" borderId="13" xfId="0" applyFont="1" applyBorder="1" applyAlignment="1">
      <alignment vertical="center" wrapText="1"/>
    </xf>
    <xf numFmtId="164" fontId="10" fillId="0" borderId="16" xfId="0" applyNumberFormat="1" applyFont="1" applyBorder="1"/>
    <xf numFmtId="164" fontId="10" fillId="0" borderId="13" xfId="0" applyNumberFormat="1" applyFont="1" applyBorder="1" applyAlignment="1">
      <alignment wrapText="1"/>
    </xf>
    <xf numFmtId="164" fontId="10" fillId="0" borderId="0" xfId="0" applyNumberFormat="1" applyFont="1"/>
    <xf numFmtId="0" fontId="13" fillId="0" borderId="0" xfId="0" applyFont="1"/>
    <xf numFmtId="0" fontId="13" fillId="0" borderId="0" xfId="0" applyFont="1" applyAlignment="1">
      <alignment horizontal="center"/>
    </xf>
    <xf numFmtId="3" fontId="14" fillId="0" borderId="10" xfId="0" applyNumberFormat="1" applyFont="1" applyBorder="1" applyAlignment="1">
      <alignment horizontal="center"/>
    </xf>
    <xf numFmtId="3" fontId="13" fillId="0" borderId="0" xfId="0" applyNumberFormat="1" applyFont="1" applyAlignment="1">
      <alignment horizontal="center"/>
    </xf>
    <xf numFmtId="0" fontId="13" fillId="0" borderId="13" xfId="0" applyFont="1" applyBorder="1" applyAlignment="1">
      <alignment vertical="center" wrapText="1"/>
    </xf>
    <xf numFmtId="164" fontId="13" fillId="0" borderId="16" xfId="0" applyNumberFormat="1" applyFont="1" applyBorder="1"/>
    <xf numFmtId="164" fontId="13" fillId="0" borderId="13" xfId="0" applyNumberFormat="1" applyFont="1" applyBorder="1" applyAlignment="1">
      <alignment wrapText="1"/>
    </xf>
    <xf numFmtId="164" fontId="13" fillId="0" borderId="0" xfId="0" applyNumberFormat="1" applyFont="1"/>
    <xf numFmtId="0" fontId="15" fillId="0" borderId="0" xfId="0" applyFont="1"/>
    <xf numFmtId="0" fontId="15" fillId="0" borderId="0" xfId="0" applyFont="1" applyAlignment="1">
      <alignment horizontal="center"/>
    </xf>
    <xf numFmtId="3" fontId="15" fillId="0" borderId="0" xfId="0" applyNumberFormat="1" applyFont="1" applyAlignment="1">
      <alignment horizontal="center"/>
    </xf>
    <xf numFmtId="164" fontId="15" fillId="0" borderId="17" xfId="0" applyNumberFormat="1" applyFont="1" applyBorder="1"/>
    <xf numFmtId="164" fontId="15" fillId="0" borderId="14" xfId="0" applyNumberFormat="1" applyFont="1" applyBorder="1" applyAlignment="1">
      <alignment wrapText="1"/>
    </xf>
    <xf numFmtId="164" fontId="15" fillId="0" borderId="0" xfId="0" applyNumberFormat="1" applyFont="1"/>
    <xf numFmtId="0" fontId="8" fillId="0" borderId="0" xfId="0" applyFont="1"/>
    <xf numFmtId="164" fontId="13" fillId="0" borderId="10" xfId="0" applyNumberFormat="1" applyFont="1" applyBorder="1"/>
    <xf numFmtId="164" fontId="0" fillId="0" borderId="10" xfId="0" applyNumberFormat="1" applyBorder="1"/>
    <xf numFmtId="164" fontId="10" fillId="0" borderId="10" xfId="0" applyNumberFormat="1" applyFont="1" applyBorder="1"/>
    <xf numFmtId="164" fontId="15" fillId="0" borderId="11" xfId="0" applyNumberFormat="1" applyFont="1" applyBorder="1"/>
    <xf numFmtId="0" fontId="6" fillId="0" borderId="9" xfId="0" applyFont="1" applyBorder="1" applyAlignment="1">
      <alignment horizontal="right"/>
    </xf>
    <xf numFmtId="0" fontId="6" fillId="0" borderId="0" xfId="0" applyFont="1" applyAlignment="1">
      <alignment horizontal="right"/>
    </xf>
    <xf numFmtId="3" fontId="14" fillId="0" borderId="0" xfId="0" applyNumberFormat="1" applyFont="1" applyAlignment="1">
      <alignment horizontal="center"/>
    </xf>
    <xf numFmtId="3" fontId="5" fillId="0" borderId="0" xfId="0" applyNumberFormat="1" applyFont="1" applyAlignment="1">
      <alignment horizontal="center"/>
    </xf>
    <xf numFmtId="3" fontId="11" fillId="0" borderId="0" xfId="0" applyNumberFormat="1" applyFont="1" applyAlignment="1">
      <alignment horizontal="center"/>
    </xf>
    <xf numFmtId="3" fontId="15" fillId="0" borderId="22" xfId="0" applyNumberFormat="1" applyFont="1" applyBorder="1" applyAlignment="1">
      <alignment horizontal="center"/>
    </xf>
    <xf numFmtId="0" fontId="15" fillId="0" borderId="19" xfId="0" applyFont="1" applyBorder="1" applyAlignment="1">
      <alignment vertical="center" wrapText="1"/>
    </xf>
    <xf numFmtId="164" fontId="15" fillId="0" borderId="20" xfId="0" applyNumberFormat="1" applyFont="1" applyBorder="1"/>
    <xf numFmtId="0" fontId="5" fillId="0" borderId="0" xfId="0" applyFont="1" applyAlignment="1">
      <alignment horizontal="right"/>
    </xf>
    <xf numFmtId="0" fontId="16" fillId="0" borderId="0" xfId="0" applyFont="1"/>
    <xf numFmtId="0" fontId="16" fillId="0" borderId="0" xfId="0" applyFont="1" applyAlignment="1">
      <alignment horizontal="center"/>
    </xf>
    <xf numFmtId="3" fontId="16" fillId="0" borderId="10" xfId="0" applyNumberFormat="1" applyFont="1" applyBorder="1" applyAlignment="1">
      <alignment horizontal="center"/>
    </xf>
    <xf numFmtId="3" fontId="16" fillId="0" borderId="0" xfId="0" applyNumberFormat="1" applyFont="1" applyAlignment="1">
      <alignment horizontal="center"/>
    </xf>
    <xf numFmtId="0" fontId="16" fillId="0" borderId="13" xfId="0" applyFont="1" applyBorder="1" applyAlignment="1">
      <alignment vertical="center" wrapText="1"/>
    </xf>
    <xf numFmtId="164" fontId="16" fillId="0" borderId="16" xfId="0" applyNumberFormat="1" applyFont="1" applyBorder="1"/>
    <xf numFmtId="164" fontId="16" fillId="0" borderId="13" xfId="0" applyNumberFormat="1" applyFont="1" applyBorder="1" applyAlignment="1">
      <alignment wrapText="1"/>
    </xf>
    <xf numFmtId="164" fontId="16" fillId="0" borderId="0" xfId="0" applyNumberFormat="1" applyFont="1"/>
    <xf numFmtId="164" fontId="16" fillId="0" borderId="10" xfId="0" applyNumberFormat="1" applyFont="1" applyBorder="1"/>
    <xf numFmtId="0" fontId="8" fillId="0" borderId="0" xfId="0" applyFont="1" applyAlignment="1">
      <alignment horizontal="center"/>
    </xf>
    <xf numFmtId="3" fontId="8" fillId="0" borderId="10" xfId="0" applyNumberFormat="1" applyFont="1" applyBorder="1" applyAlignment="1">
      <alignment horizontal="center"/>
    </xf>
    <xf numFmtId="3" fontId="8" fillId="0" borderId="0" xfId="0" applyNumberFormat="1" applyFont="1" applyAlignment="1">
      <alignment horizontal="center"/>
    </xf>
    <xf numFmtId="0" fontId="8" fillId="0" borderId="13" xfId="0" applyFont="1" applyBorder="1" applyAlignment="1">
      <alignment vertical="center" wrapText="1"/>
    </xf>
    <xf numFmtId="164" fontId="8" fillId="0" borderId="16" xfId="0" applyNumberFormat="1" applyFont="1" applyBorder="1"/>
    <xf numFmtId="164" fontId="8" fillId="0" borderId="13" xfId="0" applyNumberFormat="1" applyFont="1" applyBorder="1" applyAlignment="1">
      <alignment wrapText="1"/>
    </xf>
    <xf numFmtId="164" fontId="8" fillId="0" borderId="0" xfId="0" applyNumberFormat="1" applyFont="1"/>
    <xf numFmtId="164" fontId="8" fillId="0" borderId="10" xfId="0" applyNumberFormat="1" applyFont="1" applyBorder="1"/>
    <xf numFmtId="0" fontId="17" fillId="0" borderId="0" xfId="0" applyFont="1"/>
    <xf numFmtId="0" fontId="17" fillId="0" borderId="0" xfId="0" applyFont="1" applyAlignment="1">
      <alignment horizontal="center"/>
    </xf>
    <xf numFmtId="3" fontId="17" fillId="0" borderId="18" xfId="0" applyNumberFormat="1" applyFont="1" applyBorder="1" applyAlignment="1">
      <alignment horizontal="center"/>
    </xf>
    <xf numFmtId="3" fontId="17" fillId="0" borderId="0" xfId="0" applyNumberFormat="1" applyFont="1" applyAlignment="1">
      <alignment horizontal="center"/>
    </xf>
    <xf numFmtId="0" fontId="17" fillId="0" borderId="19" xfId="0" applyFont="1" applyBorder="1" applyAlignment="1">
      <alignment vertical="center" wrapText="1"/>
    </xf>
    <xf numFmtId="164" fontId="17" fillId="0" borderId="20" xfId="0" applyNumberFormat="1" applyFont="1" applyBorder="1"/>
    <xf numFmtId="164" fontId="17" fillId="0" borderId="19" xfId="0" applyNumberFormat="1" applyFont="1" applyBorder="1" applyAlignment="1">
      <alignment wrapText="1"/>
    </xf>
    <xf numFmtId="164" fontId="17" fillId="0" borderId="0" xfId="0" applyNumberFormat="1" applyFont="1"/>
    <xf numFmtId="164" fontId="17" fillId="0" borderId="18" xfId="0" applyNumberFormat="1" applyFont="1" applyBorder="1"/>
    <xf numFmtId="0" fontId="18" fillId="0" borderId="0" xfId="0" applyFont="1"/>
    <xf numFmtId="3" fontId="18" fillId="0" borderId="11" xfId="0" applyNumberFormat="1" applyFont="1" applyBorder="1" applyAlignment="1">
      <alignment horizontal="center"/>
    </xf>
    <xf numFmtId="3" fontId="18" fillId="0" borderId="0" xfId="0" applyNumberFormat="1" applyFont="1" applyAlignment="1">
      <alignment horizontal="center"/>
    </xf>
    <xf numFmtId="0" fontId="18" fillId="0" borderId="14" xfId="0" applyFont="1" applyBorder="1" applyAlignment="1">
      <alignment vertical="center" wrapText="1"/>
    </xf>
    <xf numFmtId="164" fontId="18" fillId="0" borderId="17" xfId="0" applyNumberFormat="1" applyFont="1" applyBorder="1"/>
    <xf numFmtId="164" fontId="18" fillId="0" borderId="0" xfId="0" applyNumberFormat="1" applyFont="1"/>
    <xf numFmtId="0" fontId="19" fillId="0" borderId="0" xfId="0" applyFont="1"/>
    <xf numFmtId="0" fontId="20" fillId="0" borderId="0" xfId="0" applyFont="1"/>
    <xf numFmtId="0" fontId="21" fillId="0" borderId="0" xfId="0" applyFont="1"/>
    <xf numFmtId="0" fontId="22" fillId="0" borderId="0" xfId="0" applyFont="1"/>
    <xf numFmtId="0" fontId="23" fillId="0" borderId="0" xfId="0" applyFont="1"/>
    <xf numFmtId="0" fontId="24" fillId="0" borderId="0" xfId="0" applyFont="1"/>
    <xf numFmtId="0" fontId="25" fillId="0" borderId="0" xfId="0" applyFont="1"/>
    <xf numFmtId="0" fontId="12" fillId="0" borderId="0" xfId="0" applyFont="1"/>
    <xf numFmtId="0" fontId="29" fillId="4" borderId="0" xfId="0" applyFont="1" applyFill="1" applyAlignment="1">
      <alignment horizontal="center"/>
    </xf>
    <xf numFmtId="0" fontId="29" fillId="4" borderId="0" xfId="0" applyFont="1" applyFill="1"/>
    <xf numFmtId="164" fontId="29" fillId="4" borderId="0" xfId="0" applyNumberFormat="1" applyFont="1" applyFill="1"/>
    <xf numFmtId="0" fontId="30" fillId="4" borderId="0" xfId="0" applyFont="1" applyFill="1"/>
    <xf numFmtId="0" fontId="30" fillId="2" borderId="0" xfId="0" applyFont="1" applyFill="1"/>
    <xf numFmtId="0" fontId="0" fillId="0" borderId="0" xfId="0" applyAlignment="1">
      <alignment vertical="center"/>
    </xf>
    <xf numFmtId="0" fontId="5" fillId="0" borderId="33" xfId="0" applyFont="1" applyBorder="1" applyAlignment="1">
      <alignment vertical="center"/>
    </xf>
    <xf numFmtId="164" fontId="5" fillId="0" borderId="34" xfId="0" applyNumberFormat="1" applyFont="1" applyBorder="1" applyAlignment="1">
      <alignment horizontal="center" vertical="center" wrapText="1"/>
    </xf>
    <xf numFmtId="164" fontId="0" fillId="0" borderId="8" xfId="0" applyNumberFormat="1" applyBorder="1" applyAlignment="1">
      <alignment vertical="center"/>
    </xf>
    <xf numFmtId="164" fontId="0" fillId="0" borderId="36" xfId="0" applyNumberFormat="1" applyBorder="1" applyAlignment="1">
      <alignment vertical="center"/>
    </xf>
    <xf numFmtId="164" fontId="34" fillId="0" borderId="8" xfId="0" applyNumberFormat="1" applyFont="1" applyBorder="1" applyAlignment="1">
      <alignment vertical="center"/>
    </xf>
    <xf numFmtId="164" fontId="34" fillId="0" borderId="36" xfId="0" applyNumberFormat="1" applyFont="1" applyBorder="1" applyAlignment="1">
      <alignment vertical="center"/>
    </xf>
    <xf numFmtId="164" fontId="5" fillId="5" borderId="8" xfId="0" applyNumberFormat="1" applyFont="1" applyFill="1" applyBorder="1" applyAlignment="1">
      <alignment vertical="center"/>
    </xf>
    <xf numFmtId="164" fontId="5" fillId="5" borderId="36" xfId="0" applyNumberFormat="1" applyFont="1" applyFill="1" applyBorder="1" applyAlignment="1">
      <alignment vertical="center"/>
    </xf>
    <xf numFmtId="164" fontId="6" fillId="0" borderId="8" xfId="0" applyNumberFormat="1" applyFont="1" applyBorder="1" applyAlignment="1">
      <alignment horizontal="right" vertical="center"/>
    </xf>
    <xf numFmtId="164" fontId="6" fillId="0" borderId="36" xfId="0" applyNumberFormat="1" applyFont="1" applyBorder="1" applyAlignment="1">
      <alignment horizontal="right" vertical="center"/>
    </xf>
    <xf numFmtId="164" fontId="5" fillId="6" borderId="38" xfId="0" applyNumberFormat="1" applyFont="1" applyFill="1" applyBorder="1" applyAlignment="1">
      <alignment horizontal="right" vertical="center"/>
    </xf>
    <xf numFmtId="164" fontId="5" fillId="6" borderId="39" xfId="0" applyNumberFormat="1" applyFont="1" applyFill="1" applyBorder="1" applyAlignment="1">
      <alignment horizontal="right" vertical="center"/>
    </xf>
    <xf numFmtId="0" fontId="7" fillId="0" borderId="32" xfId="0" applyFont="1" applyBorder="1" applyAlignment="1">
      <alignment horizontal="center" vertical="center" wrapText="1"/>
    </xf>
    <xf numFmtId="2" fontId="33" fillId="0" borderId="8" xfId="0" applyNumberFormat="1" applyFont="1" applyBorder="1" applyAlignment="1">
      <alignment vertical="center"/>
    </xf>
    <xf numFmtId="2" fontId="33" fillId="0" borderId="36" xfId="0" applyNumberFormat="1" applyFont="1" applyBorder="1" applyAlignment="1">
      <alignment vertical="center"/>
    </xf>
    <xf numFmtId="0" fontId="9" fillId="0" borderId="0" xfId="0" applyFont="1"/>
    <xf numFmtId="0" fontId="5" fillId="0" borderId="0" xfId="0" applyFont="1" applyAlignment="1">
      <alignment vertical="center"/>
    </xf>
    <xf numFmtId="0" fontId="9" fillId="0" borderId="0" xfId="0" applyFont="1" applyAlignment="1">
      <alignment vertical="center"/>
    </xf>
    <xf numFmtId="164" fontId="39" fillId="0" borderId="8" xfId="0" applyNumberFormat="1" applyFont="1" applyBorder="1" applyAlignment="1">
      <alignment vertical="center"/>
    </xf>
    <xf numFmtId="164" fontId="39" fillId="0" borderId="36" xfId="0" applyNumberFormat="1" applyFont="1" applyBorder="1" applyAlignment="1">
      <alignment vertical="center"/>
    </xf>
    <xf numFmtId="0" fontId="39" fillId="0" borderId="0" xfId="0" applyFont="1"/>
    <xf numFmtId="0" fontId="37" fillId="0" borderId="0" xfId="0" applyFont="1" applyAlignment="1">
      <alignment wrapText="1"/>
    </xf>
    <xf numFmtId="0" fontId="0" fillId="0" borderId="0" xfId="0" applyAlignment="1">
      <alignment wrapText="1"/>
    </xf>
    <xf numFmtId="0" fontId="31" fillId="0" borderId="35" xfId="0" applyFont="1" applyBorder="1" applyAlignment="1">
      <alignment vertical="center" wrapText="1"/>
    </xf>
    <xf numFmtId="0" fontId="32" fillId="0" borderId="35" xfId="0" applyFont="1" applyBorder="1" applyAlignment="1">
      <alignment horizontal="right" vertical="center" wrapText="1"/>
    </xf>
    <xf numFmtId="0" fontId="38" fillId="0" borderId="35" xfId="0" applyFont="1" applyBorder="1" applyAlignment="1">
      <alignment vertical="center" wrapText="1"/>
    </xf>
    <xf numFmtId="0" fontId="35" fillId="5" borderId="35" xfId="0" applyFont="1" applyFill="1" applyBorder="1" applyAlignment="1">
      <alignment vertical="center" wrapText="1"/>
    </xf>
    <xf numFmtId="0" fontId="35" fillId="6" borderId="37" xfId="0" applyFont="1" applyFill="1" applyBorder="1" applyAlignment="1">
      <alignment vertical="center" wrapText="1"/>
    </xf>
    <xf numFmtId="0" fontId="8" fillId="3" borderId="0" xfId="0" applyFont="1" applyFill="1" applyAlignment="1">
      <alignment vertical="center" wrapText="1"/>
    </xf>
    <xf numFmtId="0" fontId="8" fillId="3" borderId="0" xfId="0" applyFont="1" applyFill="1" applyAlignment="1">
      <alignment vertical="center"/>
    </xf>
    <xf numFmtId="0" fontId="8" fillId="3" borderId="0" xfId="0" applyFont="1" applyFill="1" applyAlignment="1">
      <alignment horizontal="right" vertical="center"/>
    </xf>
    <xf numFmtId="0" fontId="8" fillId="3" borderId="0" xfId="0" applyFont="1" applyFill="1" applyAlignment="1">
      <alignment horizontal="left" vertical="center"/>
    </xf>
    <xf numFmtId="0" fontId="40" fillId="0" borderId="3" xfId="0" applyFont="1" applyBorder="1"/>
    <xf numFmtId="0" fontId="0" fillId="0" borderId="3" xfId="0" applyBorder="1" applyAlignment="1">
      <alignment vertical="center"/>
    </xf>
    <xf numFmtId="0" fontId="6" fillId="0" borderId="3" xfId="0" applyFont="1" applyBorder="1" applyAlignment="1">
      <alignment horizontal="right" vertical="center"/>
    </xf>
    <xf numFmtId="3" fontId="7" fillId="7" borderId="3" xfId="0" applyNumberFormat="1" applyFont="1" applyFill="1" applyBorder="1" applyAlignment="1">
      <alignment horizontal="center" vertical="center"/>
    </xf>
    <xf numFmtId="0" fontId="0" fillId="0" borderId="8" xfId="0" applyBorder="1" applyAlignment="1">
      <alignment horizontal="right" vertical="center"/>
    </xf>
    <xf numFmtId="3" fontId="0" fillId="0" borderId="3" xfId="0" applyNumberFormat="1" applyBorder="1" applyAlignment="1">
      <alignment horizontal="center" vertical="center"/>
    </xf>
    <xf numFmtId="0" fontId="12" fillId="0" borderId="3" xfId="0" applyFont="1" applyBorder="1"/>
    <xf numFmtId="0" fontId="5" fillId="0" borderId="3" xfId="0" applyFont="1" applyBorder="1" applyAlignment="1">
      <alignment vertical="center"/>
    </xf>
    <xf numFmtId="0" fontId="5" fillId="0" borderId="3" xfId="0" applyFont="1" applyBorder="1" applyAlignment="1">
      <alignment horizontal="right" vertical="center"/>
    </xf>
    <xf numFmtId="0" fontId="5" fillId="0" borderId="3" xfId="0" applyFont="1" applyBorder="1" applyAlignment="1">
      <alignment horizontal="center" vertical="center"/>
    </xf>
    <xf numFmtId="0" fontId="5" fillId="0" borderId="0" xfId="0" applyFont="1" applyAlignment="1">
      <alignment horizontal="center" vertical="center"/>
    </xf>
    <xf numFmtId="2" fontId="0" fillId="0" borderId="0" xfId="0" applyNumberFormat="1"/>
    <xf numFmtId="0" fontId="5" fillId="7" borderId="3" xfId="0" applyFont="1" applyFill="1" applyBorder="1" applyAlignment="1">
      <alignment vertical="center"/>
    </xf>
    <xf numFmtId="0" fontId="6" fillId="0" borderId="3" xfId="0" applyFont="1" applyBorder="1" applyAlignment="1">
      <alignment vertical="center"/>
    </xf>
    <xf numFmtId="4" fontId="5" fillId="0" borderId="0" xfId="0" applyNumberFormat="1" applyFont="1" applyAlignment="1">
      <alignment horizontal="center"/>
    </xf>
    <xf numFmtId="0" fontId="5" fillId="8" borderId="0" xfId="0" applyFont="1" applyFill="1" applyAlignment="1">
      <alignment horizontal="center"/>
    </xf>
    <xf numFmtId="0" fontId="5" fillId="8" borderId="0" xfId="0" applyFont="1" applyFill="1"/>
    <xf numFmtId="4" fontId="5" fillId="8" borderId="0" xfId="0" applyNumberFormat="1" applyFont="1" applyFill="1" applyAlignment="1">
      <alignment horizontal="center"/>
    </xf>
    <xf numFmtId="9" fontId="5" fillId="0" borderId="0" xfId="0" applyNumberFormat="1" applyFont="1" applyAlignment="1">
      <alignment horizontal="center"/>
    </xf>
    <xf numFmtId="9" fontId="6" fillId="0" borderId="0" xfId="2" applyFont="1" applyAlignment="1">
      <alignment horizontal="center"/>
    </xf>
    <xf numFmtId="0" fontId="0" fillId="0" borderId="3" xfId="0" applyBorder="1"/>
    <xf numFmtId="8" fontId="0" fillId="0" borderId="3" xfId="0" applyNumberFormat="1" applyBorder="1" applyAlignment="1">
      <alignment vertical="center"/>
    </xf>
    <xf numFmtId="8" fontId="0" fillId="0" borderId="3" xfId="0" applyNumberFormat="1" applyBorder="1" applyAlignment="1">
      <alignment horizontal="center" vertical="center"/>
    </xf>
    <xf numFmtId="8" fontId="0" fillId="0" borderId="3" xfId="0" applyNumberFormat="1" applyBorder="1"/>
    <xf numFmtId="8" fontId="0" fillId="0" borderId="0" xfId="0" applyNumberFormat="1"/>
    <xf numFmtId="0" fontId="0" fillId="0" borderId="0" xfId="0" applyAlignment="1">
      <alignment horizontal="center" vertical="center"/>
    </xf>
    <xf numFmtId="8" fontId="43" fillId="0" borderId="3" xfId="0" applyNumberFormat="1" applyFont="1" applyBorder="1"/>
    <xf numFmtId="0" fontId="5" fillId="0" borderId="3" xfId="0" applyFont="1" applyBorder="1" applyAlignment="1">
      <alignment horizontal="center"/>
    </xf>
    <xf numFmtId="167" fontId="0" fillId="0" borderId="3" xfId="0" applyNumberFormat="1" applyBorder="1" applyAlignment="1">
      <alignment horizontal="center" vertical="center"/>
    </xf>
    <xf numFmtId="0" fontId="44" fillId="0" borderId="0" xfId="0" applyFont="1"/>
    <xf numFmtId="0" fontId="45" fillId="9" borderId="0" xfId="0" applyFont="1" applyFill="1"/>
    <xf numFmtId="4" fontId="6" fillId="0" borderId="3" xfId="0" applyNumberFormat="1" applyFont="1" applyBorder="1" applyAlignment="1">
      <alignment horizontal="center" vertical="center"/>
    </xf>
    <xf numFmtId="0" fontId="8" fillId="3" borderId="0" xfId="0" applyFont="1" applyFill="1" applyAlignment="1">
      <alignment horizontal="center" vertical="center"/>
    </xf>
    <xf numFmtId="0" fontId="9" fillId="0" borderId="0" xfId="0" applyFont="1" applyAlignment="1">
      <alignment horizontal="center" vertical="center"/>
    </xf>
    <xf numFmtId="0" fontId="44" fillId="0" borderId="0" xfId="0" applyFont="1" applyAlignment="1">
      <alignment horizontal="center" vertical="center"/>
    </xf>
    <xf numFmtId="0" fontId="45" fillId="9" borderId="0" xfId="0" applyFont="1" applyFill="1" applyAlignment="1">
      <alignment horizontal="center" vertical="center"/>
    </xf>
    <xf numFmtId="0" fontId="0" fillId="0" borderId="3" xfId="0" applyBorder="1" applyAlignment="1">
      <alignment horizontal="center" vertical="center"/>
    </xf>
    <xf numFmtId="0" fontId="0" fillId="3" borderId="0" xfId="0" applyFill="1" applyAlignment="1">
      <alignment horizontal="center" vertical="center"/>
    </xf>
    <xf numFmtId="0" fontId="5" fillId="0" borderId="3" xfId="0" applyFont="1" applyBorder="1" applyAlignment="1">
      <alignment horizontal="center" vertical="center" wrapText="1"/>
    </xf>
    <xf numFmtId="0" fontId="5" fillId="0" borderId="0" xfId="0" applyFont="1" applyAlignment="1">
      <alignment vertical="center" wrapText="1"/>
    </xf>
    <xf numFmtId="0" fontId="5" fillId="0" borderId="3" xfId="0" applyFont="1" applyBorder="1" applyAlignment="1">
      <alignment vertical="center" wrapText="1"/>
    </xf>
    <xf numFmtId="0" fontId="45" fillId="9" borderId="0" xfId="0" applyFont="1" applyFill="1" applyAlignment="1">
      <alignment horizontal="center"/>
    </xf>
    <xf numFmtId="0" fontId="0" fillId="3" borderId="0" xfId="0" applyFill="1" applyAlignment="1">
      <alignment horizontal="center"/>
    </xf>
    <xf numFmtId="0" fontId="44" fillId="0" borderId="0" xfId="0" applyFont="1" applyAlignment="1">
      <alignment horizontal="center"/>
    </xf>
    <xf numFmtId="0" fontId="43" fillId="3" borderId="0" xfId="0" applyFont="1" applyFill="1"/>
    <xf numFmtId="2" fontId="43" fillId="3" borderId="0" xfId="0" applyNumberFormat="1" applyFont="1" applyFill="1"/>
    <xf numFmtId="0" fontId="43" fillId="0" borderId="0" xfId="0" applyFont="1"/>
    <xf numFmtId="0" fontId="43" fillId="0" borderId="0" xfId="0" applyFont="1" applyAlignment="1">
      <alignment horizontal="center"/>
    </xf>
    <xf numFmtId="168" fontId="46" fillId="0" borderId="0" xfId="1" applyNumberFormat="1" applyFont="1"/>
    <xf numFmtId="4" fontId="47" fillId="0" borderId="0" xfId="1" applyNumberFormat="1" applyFont="1"/>
    <xf numFmtId="168" fontId="47" fillId="0" borderId="0" xfId="1" applyNumberFormat="1" applyFont="1"/>
    <xf numFmtId="2" fontId="47" fillId="0" borderId="0" xfId="1" applyNumberFormat="1" applyFont="1"/>
    <xf numFmtId="168" fontId="46" fillId="0" borderId="0" xfId="1" applyNumberFormat="1" applyFont="1" applyAlignment="1">
      <alignment horizontal="center"/>
    </xf>
    <xf numFmtId="168" fontId="48" fillId="0" borderId="0" xfId="1" applyNumberFormat="1" applyFont="1"/>
    <xf numFmtId="4" fontId="49" fillId="0" borderId="0" xfId="1" applyNumberFormat="1" applyFont="1"/>
    <xf numFmtId="169" fontId="50" fillId="10" borderId="0" xfId="2" applyNumberFormat="1" applyFont="1" applyFill="1"/>
    <xf numFmtId="170" fontId="49" fillId="0" borderId="0" xfId="1" applyNumberFormat="1" applyFont="1"/>
    <xf numFmtId="171" fontId="49" fillId="0" borderId="0" xfId="1" applyNumberFormat="1" applyFont="1"/>
    <xf numFmtId="10" fontId="51" fillId="0" borderId="0" xfId="2" applyNumberFormat="1" applyFont="1" applyAlignment="1">
      <alignment horizontal="center"/>
    </xf>
    <xf numFmtId="10" fontId="49" fillId="0" borderId="0" xfId="1" applyNumberFormat="1" applyFont="1"/>
    <xf numFmtId="168" fontId="49" fillId="0" borderId="0" xfId="1" applyNumberFormat="1" applyFont="1"/>
    <xf numFmtId="168" fontId="50" fillId="0" borderId="0" xfId="1" applyNumberFormat="1" applyFont="1"/>
    <xf numFmtId="4" fontId="52" fillId="0" borderId="0" xfId="1" applyNumberFormat="1" applyFont="1"/>
    <xf numFmtId="168" fontId="52" fillId="0" borderId="0" xfId="1" applyNumberFormat="1" applyFont="1"/>
    <xf numFmtId="171" fontId="52" fillId="0" borderId="0" xfId="1" applyNumberFormat="1" applyFont="1"/>
    <xf numFmtId="171" fontId="50" fillId="0" borderId="0" xfId="1" applyNumberFormat="1" applyFont="1"/>
    <xf numFmtId="2" fontId="53" fillId="0" borderId="0" xfId="1" applyNumberFormat="1" applyFont="1"/>
    <xf numFmtId="10" fontId="50" fillId="0" borderId="0" xfId="1" applyNumberFormat="1" applyFont="1" applyAlignment="1">
      <alignment horizontal="center"/>
    </xf>
    <xf numFmtId="2" fontId="49" fillId="0" borderId="0" xfId="1" applyNumberFormat="1" applyFont="1"/>
    <xf numFmtId="168" fontId="48" fillId="0" borderId="0" xfId="1" applyNumberFormat="1" applyFont="1" applyAlignment="1">
      <alignment horizontal="center"/>
    </xf>
    <xf numFmtId="0" fontId="55" fillId="0" borderId="0" xfId="0" applyFont="1"/>
    <xf numFmtId="164" fontId="56" fillId="0" borderId="0" xfId="0" applyNumberFormat="1" applyFont="1"/>
    <xf numFmtId="0" fontId="41" fillId="0" borderId="0" xfId="0" applyFont="1" applyAlignment="1">
      <alignment horizontal="right"/>
    </xf>
    <xf numFmtId="0" fontId="57" fillId="11" borderId="5" xfId="0" applyFont="1" applyFill="1" applyBorder="1" applyAlignment="1">
      <alignment horizontal="center" vertical="center" wrapText="1"/>
    </xf>
    <xf numFmtId="0" fontId="57" fillId="11" borderId="6" xfId="0" applyFont="1" applyFill="1" applyBorder="1" applyAlignment="1">
      <alignment horizontal="center" vertical="center" wrapText="1"/>
    </xf>
    <xf numFmtId="0" fontId="58" fillId="11" borderId="6" xfId="0" applyFont="1" applyFill="1" applyBorder="1" applyAlignment="1">
      <alignment horizontal="center" vertical="center" wrapText="1"/>
    </xf>
    <xf numFmtId="0" fontId="59" fillId="12" borderId="0" xfId="0" applyFont="1" applyFill="1" applyAlignment="1">
      <alignment vertical="center" wrapText="1"/>
    </xf>
    <xf numFmtId="0" fontId="58" fillId="12" borderId="0" xfId="0" applyFont="1" applyFill="1" applyAlignment="1">
      <alignment vertical="center" wrapText="1"/>
    </xf>
    <xf numFmtId="0" fontId="58" fillId="12" borderId="0" xfId="0" applyFont="1" applyFill="1" applyAlignment="1">
      <alignment horizontal="center" vertical="center" wrapText="1"/>
    </xf>
    <xf numFmtId="164" fontId="56" fillId="0" borderId="0" xfId="0" applyNumberFormat="1" applyFont="1" applyAlignment="1">
      <alignment vertical="center"/>
    </xf>
    <xf numFmtId="0" fontId="60" fillId="0" borderId="30" xfId="0" applyFont="1" applyBorder="1" applyAlignment="1">
      <alignment vertical="center" wrapText="1"/>
    </xf>
    <xf numFmtId="164" fontId="44" fillId="0" borderId="6" xfId="0" applyNumberFormat="1" applyFont="1" applyBorder="1" applyAlignment="1">
      <alignment vertical="center"/>
    </xf>
    <xf numFmtId="164" fontId="61" fillId="0" borderId="26" xfId="0" applyNumberFormat="1" applyFont="1" applyBorder="1" applyAlignment="1">
      <alignment vertical="center"/>
    </xf>
    <xf numFmtId="0" fontId="41" fillId="0" borderId="0" xfId="0" applyFont="1"/>
    <xf numFmtId="0" fontId="57" fillId="0" borderId="0" xfId="0" applyFont="1" applyAlignment="1">
      <alignment horizontal="right" vertical="center"/>
    </xf>
    <xf numFmtId="0" fontId="62" fillId="0" borderId="0" xfId="0" applyFont="1"/>
    <xf numFmtId="164" fontId="44" fillId="0" borderId="27" xfId="0" applyNumberFormat="1" applyFont="1" applyBorder="1"/>
    <xf numFmtId="164" fontId="61" fillId="0" borderId="22" xfId="0" applyNumberFormat="1" applyFont="1" applyBorder="1"/>
    <xf numFmtId="164" fontId="61" fillId="0" borderId="22" xfId="0" applyNumberFormat="1" applyFont="1" applyBorder="1" applyAlignment="1">
      <alignment vertical="center"/>
    </xf>
    <xf numFmtId="172" fontId="41" fillId="0" borderId="0" xfId="0" applyNumberFormat="1" applyFont="1"/>
    <xf numFmtId="172" fontId="36" fillId="0" borderId="0" xfId="0" applyNumberFormat="1" applyFont="1"/>
    <xf numFmtId="0" fontId="63" fillId="0" borderId="0" xfId="0" applyFont="1"/>
    <xf numFmtId="0" fontId="63" fillId="0" borderId="0" xfId="0" applyFont="1" applyAlignment="1">
      <alignment vertical="center"/>
    </xf>
    <xf numFmtId="0" fontId="59" fillId="12" borderId="0" xfId="0" applyFont="1" applyFill="1" applyAlignment="1">
      <alignment horizontal="right" vertical="center"/>
    </xf>
    <xf numFmtId="0" fontId="58" fillId="12" borderId="0" xfId="0" applyFont="1" applyFill="1" applyAlignment="1">
      <alignment horizontal="right" vertical="center"/>
    </xf>
    <xf numFmtId="0" fontId="58" fillId="12" borderId="0" xfId="0" applyFont="1" applyFill="1" applyAlignment="1">
      <alignment vertical="center"/>
    </xf>
    <xf numFmtId="164" fontId="61" fillId="0" borderId="6" xfId="0" applyNumberFormat="1" applyFont="1" applyBorder="1" applyAlignment="1">
      <alignment vertical="center" wrapText="1"/>
    </xf>
    <xf numFmtId="0" fontId="60" fillId="0" borderId="6" xfId="0" applyFont="1" applyBorder="1" applyAlignment="1">
      <alignment vertical="center" wrapText="1"/>
    </xf>
    <xf numFmtId="164" fontId="61" fillId="0" borderId="30" xfId="0" applyNumberFormat="1" applyFont="1" applyBorder="1" applyAlignment="1">
      <alignment vertical="center" wrapText="1"/>
    </xf>
    <xf numFmtId="0" fontId="62" fillId="0" borderId="0" xfId="0" applyFont="1" applyAlignment="1">
      <alignment vertical="center" wrapText="1"/>
    </xf>
    <xf numFmtId="164" fontId="44" fillId="0" borderId="27" xfId="0" applyNumberFormat="1" applyFont="1" applyBorder="1" applyAlignment="1">
      <alignment vertical="center" wrapText="1"/>
    </xf>
    <xf numFmtId="164" fontId="61" fillId="0" borderId="27" xfId="0" applyNumberFormat="1" applyFont="1" applyBorder="1" applyAlignment="1">
      <alignment vertical="center" wrapText="1"/>
    </xf>
    <xf numFmtId="0" fontId="63" fillId="0" borderId="0" xfId="0" applyFont="1" applyAlignment="1">
      <alignment vertical="center" wrapText="1"/>
    </xf>
    <xf numFmtId="2" fontId="41" fillId="0" borderId="0" xfId="0" applyNumberFormat="1" applyFont="1"/>
    <xf numFmtId="0" fontId="57" fillId="12" borderId="5" xfId="0" applyFont="1" applyFill="1" applyBorder="1" applyAlignment="1">
      <alignment horizontal="right" vertical="center" wrapText="1"/>
    </xf>
    <xf numFmtId="164" fontId="44" fillId="12" borderId="5" xfId="0" applyNumberFormat="1" applyFont="1" applyFill="1" applyBorder="1" applyAlignment="1">
      <alignment vertical="center" wrapText="1"/>
    </xf>
    <xf numFmtId="164" fontId="61" fillId="12" borderId="5" xfId="0" applyNumberFormat="1" applyFont="1" applyFill="1" applyBorder="1" applyAlignment="1">
      <alignment vertical="center" wrapText="1"/>
    </xf>
    <xf numFmtId="0" fontId="59" fillId="0" borderId="0" xfId="0" applyFont="1" applyAlignment="1">
      <alignment horizontal="right" vertical="center" wrapText="1"/>
    </xf>
    <xf numFmtId="9" fontId="59" fillId="0" borderId="0" xfId="0" applyNumberFormat="1" applyFont="1" applyAlignment="1">
      <alignment horizontal="right" vertical="center" wrapText="1"/>
    </xf>
    <xf numFmtId="164" fontId="44" fillId="0" borderId="0" xfId="0" applyNumberFormat="1" applyFont="1" applyAlignment="1">
      <alignment vertical="center" wrapText="1"/>
    </xf>
    <xf numFmtId="164" fontId="61" fillId="0" borderId="0" xfId="0" applyNumberFormat="1" applyFont="1" applyAlignment="1">
      <alignment vertical="center" wrapText="1"/>
    </xf>
    <xf numFmtId="0" fontId="57" fillId="13" borderId="5" xfId="0" applyFont="1" applyFill="1" applyBorder="1" applyAlignment="1">
      <alignment horizontal="right" vertical="center" wrapText="1"/>
    </xf>
    <xf numFmtId="164" fontId="66" fillId="13" borderId="5" xfId="0" applyNumberFormat="1" applyFont="1" applyFill="1" applyBorder="1" applyAlignment="1">
      <alignment wrapText="1"/>
    </xf>
    <xf numFmtId="164" fontId="61" fillId="13" borderId="5" xfId="0" applyNumberFormat="1" applyFont="1" applyFill="1" applyBorder="1" applyAlignment="1">
      <alignment wrapText="1"/>
    </xf>
    <xf numFmtId="164" fontId="61" fillId="13" borderId="5" xfId="0" applyNumberFormat="1" applyFont="1" applyFill="1" applyBorder="1" applyAlignment="1">
      <alignment vertical="center" wrapText="1"/>
    </xf>
    <xf numFmtId="0" fontId="6" fillId="0" borderId="0" xfId="0" applyFont="1" applyAlignment="1">
      <alignment horizontal="center" vertical="center"/>
    </xf>
    <xf numFmtId="172" fontId="41" fillId="0" borderId="0" xfId="0" applyNumberFormat="1" applyFont="1" applyAlignment="1">
      <alignment vertical="center"/>
    </xf>
    <xf numFmtId="172" fontId="36" fillId="0" borderId="0" xfId="0" applyNumberFormat="1" applyFont="1" applyAlignment="1">
      <alignment vertical="center"/>
    </xf>
    <xf numFmtId="0" fontId="56" fillId="0" borderId="0" xfId="0" applyFont="1" applyAlignment="1">
      <alignment horizontal="center" vertical="center"/>
    </xf>
    <xf numFmtId="0" fontId="67" fillId="0" borderId="0" xfId="0" applyFont="1" applyAlignment="1">
      <alignment horizontal="right" vertical="center" wrapText="1"/>
    </xf>
    <xf numFmtId="0" fontId="67" fillId="0" borderId="0" xfId="0" applyFont="1" applyAlignment="1">
      <alignment vertical="center"/>
    </xf>
    <xf numFmtId="0" fontId="68" fillId="0" borderId="0" xfId="0" applyFont="1" applyAlignment="1">
      <alignment vertical="center"/>
    </xf>
    <xf numFmtId="0" fontId="63" fillId="0" borderId="0" xfId="0" applyFont="1" applyAlignment="1">
      <alignment horizontal="center" vertical="center"/>
    </xf>
    <xf numFmtId="0" fontId="58" fillId="12" borderId="0" xfId="0" applyFont="1" applyFill="1" applyAlignment="1">
      <alignment horizontal="center" vertical="center"/>
    </xf>
    <xf numFmtId="0" fontId="6" fillId="0" borderId="0" xfId="0" applyFont="1" applyAlignment="1">
      <alignment horizontal="right" vertical="center"/>
    </xf>
    <xf numFmtId="169" fontId="5" fillId="0" borderId="0" xfId="0" applyNumberFormat="1" applyFont="1" applyAlignment="1">
      <alignment horizontal="right" vertical="center"/>
    </xf>
    <xf numFmtId="164" fontId="61" fillId="0" borderId="27" xfId="0" applyNumberFormat="1" applyFont="1" applyBorder="1" applyAlignment="1">
      <alignment horizontal="right" vertical="center" wrapText="1"/>
    </xf>
    <xf numFmtId="165" fontId="7" fillId="4" borderId="0" xfId="0" applyNumberFormat="1" applyFont="1" applyFill="1"/>
    <xf numFmtId="10" fontId="29" fillId="4" borderId="0" xfId="0" applyNumberFormat="1" applyFont="1" applyFill="1"/>
    <xf numFmtId="164" fontId="64" fillId="0" borderId="0" xfId="0" applyNumberFormat="1" applyFont="1"/>
    <xf numFmtId="3" fontId="69" fillId="0" borderId="0" xfId="0" applyNumberFormat="1" applyFont="1" applyAlignment="1">
      <alignment horizontal="center"/>
    </xf>
    <xf numFmtId="166" fontId="69" fillId="0" borderId="0" xfId="0" applyNumberFormat="1" applyFont="1" applyAlignment="1">
      <alignment vertical="center"/>
    </xf>
    <xf numFmtId="0" fontId="29" fillId="4" borderId="0" xfId="0" applyFont="1" applyFill="1" applyAlignment="1">
      <alignment horizontal="right"/>
    </xf>
    <xf numFmtId="0" fontId="29" fillId="4" borderId="0" xfId="0" applyFont="1" applyFill="1" applyAlignment="1">
      <alignment vertical="center"/>
    </xf>
    <xf numFmtId="164" fontId="64" fillId="0" borderId="0" xfId="0" applyNumberFormat="1" applyFont="1" applyAlignment="1">
      <alignment vertical="center"/>
    </xf>
    <xf numFmtId="3" fontId="69" fillId="0" borderId="0" xfId="0" applyNumberFormat="1" applyFont="1" applyAlignment="1">
      <alignment horizontal="center" vertical="center"/>
    </xf>
    <xf numFmtId="0" fontId="70" fillId="15" borderId="45" xfId="0" applyFont="1" applyFill="1" applyBorder="1" applyAlignment="1">
      <alignment horizontal="center" vertical="center" wrapText="1"/>
    </xf>
    <xf numFmtId="0" fontId="70" fillId="15" borderId="46" xfId="0" applyFont="1" applyFill="1" applyBorder="1" applyAlignment="1">
      <alignment horizontal="center" vertical="center" wrapText="1"/>
    </xf>
    <xf numFmtId="0" fontId="71" fillId="15" borderId="22" xfId="0" applyFont="1" applyFill="1" applyBorder="1" applyAlignment="1">
      <alignment horizontal="center" vertical="center" wrapText="1"/>
    </xf>
    <xf numFmtId="0" fontId="71" fillId="15" borderId="7" xfId="0" applyFont="1" applyFill="1" applyBorder="1" applyAlignment="1">
      <alignment horizontal="center" vertical="center" wrapText="1"/>
    </xf>
    <xf numFmtId="0" fontId="72" fillId="2" borderId="47" xfId="0" applyFont="1" applyFill="1" applyBorder="1" applyAlignment="1">
      <alignment horizontal="center" vertical="center" wrapText="1"/>
    </xf>
    <xf numFmtId="0" fontId="72" fillId="2" borderId="48" xfId="0" applyFont="1" applyFill="1" applyBorder="1" applyAlignment="1">
      <alignment horizontal="center" vertical="center" wrapText="1"/>
    </xf>
    <xf numFmtId="164" fontId="72" fillId="2" borderId="48" xfId="0" applyNumberFormat="1" applyFont="1" applyFill="1" applyBorder="1" applyAlignment="1">
      <alignment horizontal="right" vertical="center" wrapText="1"/>
    </xf>
    <xf numFmtId="164" fontId="72" fillId="2" borderId="47" xfId="0" applyNumberFormat="1" applyFont="1" applyFill="1" applyBorder="1" applyAlignment="1">
      <alignment horizontal="right" vertical="center" wrapText="1"/>
    </xf>
    <xf numFmtId="0" fontId="73" fillId="2" borderId="28" xfId="0" applyFont="1" applyFill="1" applyBorder="1" applyAlignment="1">
      <alignment horizontal="justify" vertical="center" wrapText="1"/>
    </xf>
    <xf numFmtId="8" fontId="72" fillId="2" borderId="29" xfId="0" applyNumberFormat="1" applyFont="1" applyFill="1" applyBorder="1" applyAlignment="1">
      <alignment horizontal="right" vertical="center" wrapText="1"/>
    </xf>
    <xf numFmtId="8" fontId="73" fillId="2" borderId="29" xfId="0" applyNumberFormat="1" applyFont="1" applyFill="1" applyBorder="1" applyAlignment="1">
      <alignment horizontal="right" vertical="center" wrapText="1"/>
    </xf>
    <xf numFmtId="164" fontId="72" fillId="2" borderId="27" xfId="0" applyNumberFormat="1" applyFont="1" applyFill="1" applyBorder="1" applyAlignment="1">
      <alignment vertical="center" wrapText="1"/>
    </xf>
    <xf numFmtId="0" fontId="72" fillId="2" borderId="42" xfId="0" applyFont="1" applyFill="1" applyBorder="1" applyAlignment="1">
      <alignment horizontal="center" vertical="center" wrapText="1"/>
    </xf>
    <xf numFmtId="0" fontId="72" fillId="2" borderId="49" xfId="0" applyFont="1" applyFill="1" applyBorder="1" applyAlignment="1">
      <alignment horizontal="center" vertical="center" wrapText="1"/>
    </xf>
    <xf numFmtId="164" fontId="72" fillId="2" borderId="49" xfId="0" applyNumberFormat="1" applyFont="1" applyFill="1" applyBorder="1" applyAlignment="1">
      <alignment horizontal="right" vertical="center" wrapText="1"/>
    </xf>
    <xf numFmtId="0" fontId="73" fillId="2" borderId="27" xfId="0" applyFont="1" applyFill="1" applyBorder="1" applyAlignment="1">
      <alignment horizontal="justify" vertical="center" wrapText="1"/>
    </xf>
    <xf numFmtId="0" fontId="70" fillId="2" borderId="42" xfId="0" applyFont="1" applyFill="1" applyBorder="1" applyAlignment="1">
      <alignment horizontal="center" vertical="center" wrapText="1"/>
    </xf>
    <xf numFmtId="0" fontId="70" fillId="2" borderId="0" xfId="0" applyFont="1" applyFill="1" applyAlignment="1">
      <alignment horizontal="center" vertical="center" wrapText="1"/>
    </xf>
    <xf numFmtId="0" fontId="72" fillId="2" borderId="0" xfId="0" applyFont="1" applyFill="1" applyAlignment="1">
      <alignment horizontal="right" vertical="center" wrapText="1"/>
    </xf>
    <xf numFmtId="0" fontId="72" fillId="2" borderId="50" xfId="0" applyFont="1" applyFill="1" applyBorder="1" applyAlignment="1">
      <alignment horizontal="right" vertical="center" wrapText="1"/>
    </xf>
    <xf numFmtId="164" fontId="70" fillId="2" borderId="49" xfId="0" applyNumberFormat="1" applyFont="1" applyFill="1" applyBorder="1" applyAlignment="1">
      <alignment horizontal="right" vertical="center" wrapText="1"/>
    </xf>
    <xf numFmtId="0" fontId="70" fillId="2" borderId="50" xfId="0" applyFont="1" applyFill="1" applyBorder="1" applyAlignment="1">
      <alignment horizontal="right" vertical="center" wrapText="1"/>
    </xf>
    <xf numFmtId="0" fontId="70" fillId="2" borderId="27" xfId="0" applyFont="1" applyFill="1" applyBorder="1" applyAlignment="1">
      <alignment horizontal="justify" vertical="center" wrapText="1"/>
    </xf>
    <xf numFmtId="8" fontId="70" fillId="2" borderId="29" xfId="0" applyNumberFormat="1" applyFont="1" applyFill="1" applyBorder="1" applyAlignment="1">
      <alignment horizontal="right" vertical="center" wrapText="1"/>
    </xf>
    <xf numFmtId="10" fontId="0" fillId="0" borderId="0" xfId="0" applyNumberFormat="1"/>
    <xf numFmtId="9" fontId="72" fillId="2" borderId="48" xfId="0" applyNumberFormat="1" applyFont="1" applyFill="1" applyBorder="1" applyAlignment="1">
      <alignment horizontal="center" vertical="center" wrapText="1"/>
    </xf>
    <xf numFmtId="164" fontId="44" fillId="0" borderId="44" xfId="0" applyNumberFormat="1" applyFont="1" applyBorder="1" applyAlignment="1">
      <alignment vertical="center" wrapText="1"/>
    </xf>
    <xf numFmtId="164" fontId="65" fillId="0" borderId="44" xfId="0" applyNumberFormat="1" applyFont="1" applyBorder="1" applyAlignment="1">
      <alignment vertical="center" wrapText="1"/>
    </xf>
    <xf numFmtId="4" fontId="0" fillId="0" borderId="0" xfId="0" applyNumberFormat="1"/>
    <xf numFmtId="165" fontId="0" fillId="0" borderId="0" xfId="0" applyNumberFormat="1"/>
    <xf numFmtId="4" fontId="6" fillId="3" borderId="3" xfId="0" applyNumberFormat="1" applyFont="1" applyFill="1" applyBorder="1" applyAlignment="1">
      <alignment horizontal="center" vertical="center"/>
    </xf>
    <xf numFmtId="9" fontId="0" fillId="3" borderId="3" xfId="0" applyNumberFormat="1" applyFill="1" applyBorder="1" applyAlignment="1">
      <alignment horizontal="center" vertical="center"/>
    </xf>
    <xf numFmtId="0" fontId="0" fillId="3" borderId="3" xfId="0" applyFill="1" applyBorder="1" applyAlignment="1">
      <alignment horizontal="center" vertical="center"/>
    </xf>
    <xf numFmtId="0" fontId="59" fillId="12" borderId="0" xfId="0" applyFont="1" applyFill="1" applyAlignment="1">
      <alignment horizontal="center" vertical="center"/>
    </xf>
    <xf numFmtId="0" fontId="11" fillId="0" borderId="0" xfId="0" applyFont="1" applyAlignment="1">
      <alignment horizontal="center"/>
    </xf>
    <xf numFmtId="8" fontId="11" fillId="0" borderId="0" xfId="0" applyNumberFormat="1" applyFont="1"/>
    <xf numFmtId="8" fontId="11" fillId="0" borderId="3" xfId="0" applyNumberFormat="1" applyFont="1" applyBorder="1"/>
    <xf numFmtId="0" fontId="10" fillId="0" borderId="0" xfId="0" applyFont="1" applyAlignment="1">
      <alignment horizontal="center" vertical="center"/>
    </xf>
    <xf numFmtId="0" fontId="11" fillId="0" borderId="3" xfId="0" applyFont="1" applyBorder="1" applyAlignment="1">
      <alignment horizontal="center" vertical="center" wrapText="1"/>
    </xf>
    <xf numFmtId="8" fontId="10" fillId="0" borderId="3" xfId="0" applyNumberFormat="1" applyFont="1" applyBorder="1" applyAlignment="1">
      <alignment horizontal="center" vertical="center"/>
    </xf>
    <xf numFmtId="0" fontId="6" fillId="0" borderId="0" xfId="0" applyFont="1" applyAlignment="1">
      <alignment horizontal="center"/>
    </xf>
    <xf numFmtId="0" fontId="9" fillId="0" borderId="0" xfId="0" applyFont="1" applyAlignment="1">
      <alignment horizontal="center"/>
    </xf>
    <xf numFmtId="0" fontId="41" fillId="0" borderId="0" xfId="0" applyFont="1" applyAlignment="1">
      <alignment horizontal="center"/>
    </xf>
    <xf numFmtId="164" fontId="5" fillId="0" borderId="0" xfId="0" applyNumberFormat="1" applyFont="1"/>
    <xf numFmtId="164" fontId="6" fillId="0" borderId="0" xfId="0" applyNumberFormat="1" applyFont="1"/>
    <xf numFmtId="164" fontId="54" fillId="0" borderId="0" xfId="0" applyNumberFormat="1" applyFont="1" applyAlignment="1">
      <alignment vertical="center"/>
    </xf>
    <xf numFmtId="164" fontId="54" fillId="0" borderId="0" xfId="0" applyNumberFormat="1" applyFont="1" applyAlignment="1">
      <alignment vertical="center" wrapText="1"/>
    </xf>
    <xf numFmtId="0" fontId="6" fillId="0" borderId="3" xfId="0" applyFont="1" applyBorder="1" applyAlignment="1">
      <alignment vertical="center" wrapText="1"/>
    </xf>
    <xf numFmtId="4" fontId="6" fillId="0" borderId="3" xfId="0" applyNumberFormat="1" applyFont="1" applyBorder="1" applyAlignment="1">
      <alignment vertical="center"/>
    </xf>
    <xf numFmtId="165" fontId="5" fillId="0" borderId="3" xfId="0" applyNumberFormat="1" applyFont="1" applyBorder="1" applyAlignment="1">
      <alignment horizontal="center" vertical="center"/>
    </xf>
    <xf numFmtId="0" fontId="65" fillId="0" borderId="6" xfId="0" applyFont="1" applyBorder="1" applyAlignment="1">
      <alignment vertical="center" wrapText="1"/>
    </xf>
    <xf numFmtId="0" fontId="65" fillId="0" borderId="21" xfId="0" applyFont="1" applyBorder="1" applyAlignment="1">
      <alignment vertical="center" wrapText="1"/>
    </xf>
    <xf numFmtId="0" fontId="41" fillId="0" borderId="6" xfId="0" applyFont="1" applyBorder="1" applyAlignment="1">
      <alignment horizontal="justify" vertical="center"/>
    </xf>
    <xf numFmtId="164" fontId="44" fillId="0" borderId="10" xfId="0" applyNumberFormat="1" applyFont="1" applyBorder="1" applyAlignment="1">
      <alignment vertical="center" wrapText="1"/>
    </xf>
    <xf numFmtId="164" fontId="65" fillId="0" borderId="10" xfId="0" applyNumberFormat="1" applyFont="1" applyBorder="1" applyAlignment="1">
      <alignment vertical="center" wrapText="1"/>
    </xf>
    <xf numFmtId="0" fontId="36" fillId="0" borderId="52" xfId="0" applyFont="1" applyBorder="1" applyAlignment="1">
      <alignment horizontal="center" vertical="center" wrapText="1"/>
    </xf>
    <xf numFmtId="0" fontId="36" fillId="0" borderId="52" xfId="0" applyFont="1" applyBorder="1" applyAlignment="1">
      <alignment horizontal="left" vertical="center" wrapText="1"/>
    </xf>
    <xf numFmtId="0" fontId="36" fillId="0" borderId="41" xfId="0" applyFont="1" applyBorder="1" applyAlignment="1">
      <alignment horizontal="left" vertical="center" wrapText="1"/>
    </xf>
    <xf numFmtId="0" fontId="55" fillId="0" borderId="53" xfId="0" applyFont="1" applyBorder="1" applyAlignment="1">
      <alignment horizontal="left" vertical="center" wrapText="1"/>
    </xf>
    <xf numFmtId="0" fontId="55" fillId="0" borderId="54" xfId="0" applyFont="1" applyBorder="1" applyAlignment="1">
      <alignment horizontal="left" vertical="center"/>
    </xf>
    <xf numFmtId="0" fontId="75" fillId="0" borderId="55" xfId="0" applyFont="1" applyBorder="1" applyAlignment="1">
      <alignment horizontal="right" vertical="center"/>
    </xf>
    <xf numFmtId="0" fontId="55" fillId="0" borderId="54" xfId="0" applyFont="1" applyBorder="1" applyAlignment="1">
      <alignment horizontal="center" vertical="center"/>
    </xf>
    <xf numFmtId="0" fontId="55" fillId="0" borderId="56" xfId="0" applyFont="1" applyBorder="1" applyAlignment="1">
      <alignment horizontal="right" vertical="center"/>
    </xf>
    <xf numFmtId="0" fontId="55" fillId="0" borderId="57" xfId="0" applyFont="1" applyBorder="1" applyAlignment="1">
      <alignment horizontal="left" vertical="center" wrapText="1"/>
    </xf>
    <xf numFmtId="0" fontId="55" fillId="0" borderId="58" xfId="0" applyFont="1" applyBorder="1" applyAlignment="1">
      <alignment horizontal="center" vertical="center"/>
    </xf>
    <xf numFmtId="8" fontId="55" fillId="0" borderId="60" xfId="0" applyNumberFormat="1" applyFont="1" applyBorder="1" applyAlignment="1">
      <alignment horizontal="right" vertical="center"/>
    </xf>
    <xf numFmtId="0" fontId="55" fillId="0" borderId="61" xfId="0" applyFont="1" applyBorder="1" applyAlignment="1">
      <alignment horizontal="left" vertical="center" wrapText="1"/>
    </xf>
    <xf numFmtId="0" fontId="6" fillId="0" borderId="23" xfId="0" applyFont="1" applyBorder="1" applyAlignment="1">
      <alignment horizontal="center" vertical="center"/>
    </xf>
    <xf numFmtId="0" fontId="55" fillId="0" borderId="23" xfId="0" applyFont="1" applyBorder="1" applyAlignment="1">
      <alignment horizontal="center" vertical="center"/>
    </xf>
    <xf numFmtId="0" fontId="55" fillId="0" borderId="62" xfId="0" applyFont="1" applyBorder="1" applyAlignment="1">
      <alignment horizontal="right" vertical="center"/>
    </xf>
    <xf numFmtId="4" fontId="75" fillId="0" borderId="54" xfId="0" applyNumberFormat="1" applyFont="1" applyBorder="1" applyAlignment="1">
      <alignment horizontal="right" vertical="center"/>
    </xf>
    <xf numFmtId="8" fontId="55" fillId="0" borderId="63" xfId="0" applyNumberFormat="1" applyFont="1" applyBorder="1" applyAlignment="1">
      <alignment horizontal="right" vertical="center"/>
    </xf>
    <xf numFmtId="4" fontId="75" fillId="0" borderId="59" xfId="0" applyNumberFormat="1" applyFont="1" applyBorder="1" applyAlignment="1">
      <alignment horizontal="right" vertical="center"/>
    </xf>
    <xf numFmtId="0" fontId="55" fillId="0" borderId="23" xfId="0" applyFont="1" applyBorder="1" applyAlignment="1">
      <alignment horizontal="left" vertical="center"/>
    </xf>
    <xf numFmtId="4" fontId="75" fillId="0" borderId="40" xfId="0" applyNumberFormat="1" applyFont="1" applyBorder="1" applyAlignment="1">
      <alignment horizontal="right" vertical="center"/>
    </xf>
    <xf numFmtId="0" fontId="55" fillId="0" borderId="40" xfId="0" applyFont="1" applyBorder="1" applyAlignment="1">
      <alignment horizontal="center" vertical="center"/>
    </xf>
    <xf numFmtId="8" fontId="55" fillId="0" borderId="62" xfId="0" applyNumberFormat="1" applyFont="1" applyBorder="1" applyAlignment="1">
      <alignment horizontal="right" vertical="center"/>
    </xf>
    <xf numFmtId="0" fontId="55" fillId="0" borderId="55" xfId="0" applyFont="1" applyBorder="1" applyAlignment="1">
      <alignment horizontal="center" vertical="center"/>
    </xf>
    <xf numFmtId="8" fontId="55" fillId="0" borderId="56" xfId="0" applyNumberFormat="1" applyFont="1" applyBorder="1" applyAlignment="1">
      <alignment horizontal="right" vertical="center"/>
    </xf>
    <xf numFmtId="4" fontId="75" fillId="0" borderId="64" xfId="0" applyNumberFormat="1" applyFont="1" applyBorder="1" applyAlignment="1">
      <alignment horizontal="right" vertical="center"/>
    </xf>
    <xf numFmtId="0" fontId="55" fillId="0" borderId="64" xfId="0" applyFont="1" applyBorder="1" applyAlignment="1">
      <alignment horizontal="center" vertical="center"/>
    </xf>
    <xf numFmtId="164" fontId="55" fillId="0" borderId="65" xfId="0" applyNumberFormat="1" applyFont="1" applyBorder="1" applyAlignment="1">
      <alignment horizontal="right" vertical="center"/>
    </xf>
    <xf numFmtId="4" fontId="75" fillId="0" borderId="55" xfId="0" applyNumberFormat="1" applyFont="1" applyBorder="1" applyAlignment="1">
      <alignment horizontal="right" vertical="center"/>
    </xf>
    <xf numFmtId="0" fontId="0" fillId="0" borderId="66" xfId="0" applyBorder="1" applyAlignment="1">
      <alignment vertical="center" wrapText="1"/>
    </xf>
    <xf numFmtId="0" fontId="55" fillId="0" borderId="67" xfId="0" applyFont="1" applyBorder="1" applyAlignment="1">
      <alignment horizontal="left" vertical="center"/>
    </xf>
    <xf numFmtId="0" fontId="55" fillId="0" borderId="68" xfId="0" applyFont="1" applyBorder="1" applyAlignment="1">
      <alignment horizontal="right" vertical="center"/>
    </xf>
    <xf numFmtId="0" fontId="55" fillId="0" borderId="68" xfId="0" applyFont="1" applyBorder="1" applyAlignment="1">
      <alignment horizontal="center" vertical="center"/>
    </xf>
    <xf numFmtId="0" fontId="0" fillId="0" borderId="69" xfId="0" applyBorder="1" applyAlignment="1">
      <alignment vertical="center"/>
    </xf>
    <xf numFmtId="4" fontId="55" fillId="0" borderId="40" xfId="0" applyNumberFormat="1" applyFont="1" applyBorder="1" applyAlignment="1">
      <alignment horizontal="right" vertical="center"/>
    </xf>
    <xf numFmtId="0" fontId="55" fillId="0" borderId="70" xfId="0" applyFont="1" applyBorder="1" applyAlignment="1">
      <alignment vertical="center" wrapText="1"/>
    </xf>
    <xf numFmtId="0" fontId="55" fillId="0" borderId="71" xfId="0" applyFont="1" applyBorder="1" applyAlignment="1">
      <alignment vertical="center" wrapText="1"/>
    </xf>
    <xf numFmtId="0" fontId="55" fillId="0" borderId="72" xfId="0" applyFont="1" applyBorder="1" applyAlignment="1">
      <alignment horizontal="left" vertical="center" wrapText="1"/>
    </xf>
    <xf numFmtId="0" fontId="55" fillId="0" borderId="73" xfId="0" applyFont="1" applyBorder="1" applyAlignment="1">
      <alignment horizontal="center" vertical="center"/>
    </xf>
    <xf numFmtId="4" fontId="75" fillId="0" borderId="74" xfId="0" applyNumberFormat="1" applyFont="1" applyBorder="1" applyAlignment="1">
      <alignment horizontal="right" vertical="center"/>
    </xf>
    <xf numFmtId="0" fontId="55" fillId="0" borderId="74" xfId="0" applyFont="1" applyBorder="1" applyAlignment="1">
      <alignment horizontal="center" vertical="center"/>
    </xf>
    <xf numFmtId="8" fontId="55" fillId="0" borderId="75" xfId="0" applyNumberFormat="1" applyFont="1" applyBorder="1" applyAlignment="1">
      <alignment horizontal="right" vertical="center"/>
    </xf>
    <xf numFmtId="167" fontId="0" fillId="0" borderId="0" xfId="0" applyNumberFormat="1"/>
    <xf numFmtId="173" fontId="0" fillId="0" borderId="0" xfId="21" applyNumberFormat="1" applyFont="1"/>
    <xf numFmtId="8" fontId="71" fillId="2" borderId="29" xfId="0" applyNumberFormat="1" applyFont="1" applyFill="1" applyBorder="1" applyAlignment="1">
      <alignment horizontal="right" vertical="center" wrapText="1"/>
    </xf>
    <xf numFmtId="169" fontId="0" fillId="0" borderId="0" xfId="0" applyNumberFormat="1" applyAlignment="1">
      <alignment horizontal="center" vertical="center"/>
    </xf>
    <xf numFmtId="164" fontId="54" fillId="0" borderId="0" xfId="22" applyNumberFormat="1" applyFont="1" applyFill="1" applyAlignment="1">
      <alignment horizontal="center"/>
    </xf>
    <xf numFmtId="0" fontId="3" fillId="0" borderId="0" xfId="22" applyFill="1"/>
    <xf numFmtId="0" fontId="85" fillId="0" borderId="0" xfId="22" applyFont="1" applyFill="1" applyAlignment="1">
      <alignment horizontal="center"/>
    </xf>
    <xf numFmtId="0" fontId="3" fillId="0" borderId="0" xfId="22"/>
    <xf numFmtId="0" fontId="78" fillId="0" borderId="0" xfId="22" applyFont="1" applyFill="1" applyAlignment="1">
      <alignment wrapText="1"/>
    </xf>
    <xf numFmtId="0" fontId="85" fillId="0" borderId="0" xfId="22" applyFont="1" applyAlignment="1">
      <alignment horizontal="center"/>
    </xf>
    <xf numFmtId="0" fontId="3" fillId="0" borderId="0" xfId="22" applyAlignment="1">
      <alignment horizontal="center"/>
    </xf>
    <xf numFmtId="0" fontId="80" fillId="0" borderId="0" xfId="22" applyFont="1" applyBorder="1" applyProtection="1">
      <protection hidden="1"/>
    </xf>
    <xf numFmtId="2" fontId="80" fillId="0" borderId="0" xfId="22" applyNumberFormat="1" applyFont="1" applyBorder="1" applyProtection="1">
      <protection hidden="1"/>
    </xf>
    <xf numFmtId="0" fontId="3" fillId="0" borderId="40" xfId="22" applyBorder="1" applyProtection="1">
      <protection hidden="1"/>
    </xf>
    <xf numFmtId="0" fontId="80" fillId="0" borderId="31" xfId="22" applyFont="1" applyBorder="1" applyProtection="1">
      <protection hidden="1"/>
    </xf>
    <xf numFmtId="0" fontId="81" fillId="16" borderId="76" xfId="22" applyFont="1" applyFill="1" applyBorder="1" applyAlignment="1" applyProtection="1">
      <alignment horizontal="center" vertical="center" wrapText="1"/>
      <protection hidden="1"/>
    </xf>
    <xf numFmtId="0" fontId="81" fillId="16" borderId="3" xfId="22" applyFont="1" applyFill="1" applyBorder="1" applyAlignment="1" applyProtection="1">
      <alignment horizontal="center" vertical="center" wrapText="1"/>
      <protection hidden="1"/>
    </xf>
    <xf numFmtId="2" fontId="81" fillId="16" borderId="3" xfId="22" applyNumberFormat="1" applyFont="1" applyFill="1" applyBorder="1" applyAlignment="1" applyProtection="1">
      <alignment horizontal="center" vertical="center" wrapText="1"/>
      <protection hidden="1"/>
    </xf>
    <xf numFmtId="0" fontId="3" fillId="0" borderId="0" xfId="22" applyFill="1" applyBorder="1" applyAlignment="1">
      <alignment horizontal="center"/>
    </xf>
    <xf numFmtId="0" fontId="81" fillId="0" borderId="76" xfId="22" quotePrefix="1" applyFont="1" applyFill="1" applyBorder="1" applyAlignment="1" applyProtection="1">
      <alignment horizontal="center" wrapText="1"/>
      <protection hidden="1"/>
    </xf>
    <xf numFmtId="0" fontId="82" fillId="0" borderId="3" xfId="22" quotePrefix="1" applyFont="1" applyFill="1" applyBorder="1" applyAlignment="1" applyProtection="1">
      <alignment wrapText="1"/>
      <protection hidden="1"/>
    </xf>
    <xf numFmtId="0" fontId="82" fillId="0" borderId="3" xfId="22" quotePrefix="1" applyFont="1" applyFill="1" applyBorder="1" applyAlignment="1" applyProtection="1">
      <alignment horizontal="center" wrapText="1"/>
      <protection hidden="1"/>
    </xf>
    <xf numFmtId="174" fontId="82" fillId="0" borderId="3" xfId="22" applyNumberFormat="1" applyFont="1" applyFill="1" applyBorder="1" applyProtection="1">
      <protection hidden="1"/>
    </xf>
    <xf numFmtId="174" fontId="80" fillId="17" borderId="3" xfId="22" applyNumberFormat="1" applyFont="1" applyFill="1" applyBorder="1" applyProtection="1">
      <protection locked="0" hidden="1"/>
    </xf>
    <xf numFmtId="174" fontId="82" fillId="0" borderId="3" xfId="22" applyNumberFormat="1" applyFont="1" applyBorder="1" applyProtection="1">
      <protection hidden="1"/>
    </xf>
    <xf numFmtId="0" fontId="54" fillId="0" borderId="0" xfId="22" applyNumberFormat="1" applyFont="1" applyAlignment="1">
      <alignment horizontal="center"/>
    </xf>
    <xf numFmtId="44" fontId="5" fillId="0" borderId="0" xfId="23" applyFont="1" applyAlignment="1">
      <alignment horizontal="center"/>
    </xf>
    <xf numFmtId="44" fontId="6" fillId="0" borderId="0" xfId="23" applyFont="1" applyFill="1" applyBorder="1" applyAlignment="1">
      <alignment horizontal="center"/>
    </xf>
    <xf numFmtId="0" fontId="6" fillId="0" borderId="0" xfId="22" applyFont="1"/>
    <xf numFmtId="0" fontId="82" fillId="2" borderId="31" xfId="22" quotePrefix="1" applyFont="1" applyFill="1" applyBorder="1" applyAlignment="1" applyProtection="1">
      <alignment wrapText="1"/>
      <protection hidden="1"/>
    </xf>
    <xf numFmtId="0" fontId="82" fillId="2" borderId="0" xfId="22" quotePrefix="1" applyFont="1" applyFill="1" applyBorder="1" applyAlignment="1" applyProtection="1">
      <alignment wrapText="1"/>
      <protection hidden="1"/>
    </xf>
    <xf numFmtId="174" fontId="74" fillId="0" borderId="2" xfId="22" applyNumberFormat="1" applyFont="1" applyBorder="1" applyProtection="1">
      <protection hidden="1"/>
    </xf>
    <xf numFmtId="174" fontId="83" fillId="15" borderId="3" xfId="22" applyNumberFormat="1" applyFont="1" applyFill="1" applyBorder="1" applyAlignment="1" applyProtection="1">
      <alignment horizontal="right"/>
      <protection hidden="1"/>
    </xf>
    <xf numFmtId="174" fontId="81" fillId="15" borderId="3" xfId="22" applyNumberFormat="1" applyFont="1" applyFill="1" applyBorder="1" applyProtection="1">
      <protection hidden="1"/>
    </xf>
    <xf numFmtId="44" fontId="84" fillId="0" borderId="0" xfId="23" applyFont="1"/>
    <xf numFmtId="0" fontId="54" fillId="0" borderId="0" xfId="22" applyNumberFormat="1" applyFont="1" applyFill="1" applyBorder="1" applyAlignment="1">
      <alignment horizontal="center"/>
    </xf>
    <xf numFmtId="0" fontId="85" fillId="0" borderId="0" xfId="22" applyFont="1" applyFill="1" applyBorder="1" applyAlignment="1">
      <alignment horizontal="center"/>
    </xf>
    <xf numFmtId="0" fontId="3" fillId="0" borderId="0" xfId="22" applyFill="1" applyBorder="1"/>
    <xf numFmtId="44" fontId="0" fillId="0" borderId="0" xfId="23" applyFont="1"/>
    <xf numFmtId="174" fontId="81" fillId="0" borderId="0" xfId="22" applyNumberFormat="1" applyFont="1" applyBorder="1" applyAlignment="1" applyProtection="1">
      <alignment horizontal="right"/>
      <protection hidden="1"/>
    </xf>
    <xf numFmtId="174" fontId="83" fillId="0" borderId="0" xfId="22" applyNumberFormat="1" applyFont="1" applyBorder="1" applyAlignment="1" applyProtection="1">
      <alignment horizontal="right"/>
      <protection hidden="1"/>
    </xf>
    <xf numFmtId="174" fontId="81" fillId="0" borderId="0" xfId="22" applyNumberFormat="1" applyFont="1" applyBorder="1" applyProtection="1">
      <protection hidden="1"/>
    </xf>
    <xf numFmtId="0" fontId="56" fillId="0" borderId="0" xfId="22" applyNumberFormat="1" applyFont="1" applyFill="1" applyBorder="1" applyAlignment="1">
      <alignment horizontal="center"/>
    </xf>
    <xf numFmtId="0" fontId="81" fillId="2" borderId="31" xfId="22" quotePrefix="1" applyFont="1" applyFill="1" applyBorder="1" applyAlignment="1" applyProtection="1">
      <alignment horizontal="center" wrapText="1"/>
      <protection hidden="1"/>
    </xf>
    <xf numFmtId="174" fontId="81" fillId="0" borderId="0" xfId="22" applyNumberFormat="1" applyFont="1" applyBorder="1" applyAlignment="1" applyProtection="1">
      <alignment horizontal="center"/>
      <protection hidden="1"/>
    </xf>
    <xf numFmtId="174" fontId="3" fillId="0" borderId="0" xfId="22" applyNumberFormat="1" applyBorder="1" applyProtection="1">
      <protection hidden="1"/>
    </xf>
    <xf numFmtId="174" fontId="82" fillId="0" borderId="0" xfId="22" applyNumberFormat="1" applyFont="1" applyBorder="1" applyProtection="1">
      <protection hidden="1"/>
    </xf>
    <xf numFmtId="0" fontId="82" fillId="2" borderId="3" xfId="22" quotePrefix="1" applyFont="1" applyFill="1" applyBorder="1" applyAlignment="1" applyProtection="1">
      <alignment wrapText="1"/>
      <protection hidden="1"/>
    </xf>
    <xf numFmtId="3" fontId="82" fillId="0" borderId="3" xfId="22" quotePrefix="1" applyNumberFormat="1" applyFont="1" applyFill="1" applyBorder="1" applyAlignment="1" applyProtection="1">
      <alignment wrapText="1"/>
      <protection hidden="1"/>
    </xf>
    <xf numFmtId="174" fontId="81" fillId="0" borderId="3" xfId="22" quotePrefix="1" applyNumberFormat="1" applyFont="1" applyFill="1" applyBorder="1" applyAlignment="1" applyProtection="1">
      <alignment wrapText="1"/>
      <protection hidden="1"/>
    </xf>
    <xf numFmtId="44" fontId="86" fillId="0" borderId="0" xfId="23" applyFont="1" applyFill="1" applyBorder="1"/>
    <xf numFmtId="0" fontId="87" fillId="0" borderId="0" xfId="22" applyFont="1" applyFill="1" applyBorder="1" applyAlignment="1">
      <alignment horizontal="left"/>
    </xf>
    <xf numFmtId="0" fontId="3" fillId="0" borderId="31" xfId="22" applyBorder="1" applyProtection="1">
      <protection hidden="1"/>
    </xf>
    <xf numFmtId="174" fontId="80" fillId="0" borderId="0" xfId="22" applyNumberFormat="1" applyFont="1" applyBorder="1" applyProtection="1">
      <protection hidden="1"/>
    </xf>
    <xf numFmtId="174" fontId="74" fillId="0" borderId="3" xfId="24" applyNumberFormat="1" applyFont="1" applyBorder="1" applyProtection="1">
      <protection hidden="1"/>
    </xf>
    <xf numFmtId="174" fontId="80" fillId="0" borderId="3" xfId="22" applyNumberFormat="1" applyFont="1" applyBorder="1" applyAlignment="1" applyProtection="1">
      <alignment horizontal="left"/>
      <protection hidden="1"/>
    </xf>
    <xf numFmtId="0" fontId="86" fillId="0" borderId="0" xfId="22" applyFont="1" applyAlignment="1">
      <alignment horizontal="left"/>
    </xf>
    <xf numFmtId="0" fontId="82" fillId="0" borderId="4" xfId="22" applyFont="1" applyBorder="1" applyProtection="1">
      <protection hidden="1"/>
    </xf>
    <xf numFmtId="174" fontId="82" fillId="0" borderId="2" xfId="24" applyNumberFormat="1" applyFont="1" applyBorder="1" applyProtection="1">
      <protection hidden="1"/>
    </xf>
    <xf numFmtId="9" fontId="82" fillId="0" borderId="3" xfId="25" applyFont="1" applyBorder="1" applyProtection="1">
      <protection hidden="1"/>
    </xf>
    <xf numFmtId="174" fontId="82" fillId="0" borderId="3" xfId="24" applyNumberFormat="1" applyFont="1" applyBorder="1" applyProtection="1">
      <protection hidden="1"/>
    </xf>
    <xf numFmtId="174" fontId="83" fillId="0" borderId="3" xfId="22" applyNumberFormat="1" applyFont="1" applyBorder="1" applyAlignment="1" applyProtection="1">
      <alignment horizontal="left"/>
      <protection hidden="1"/>
    </xf>
    <xf numFmtId="0" fontId="81" fillId="0" borderId="0" xfId="22" applyFont="1" applyBorder="1" applyProtection="1">
      <protection hidden="1"/>
    </xf>
    <xf numFmtId="0" fontId="83" fillId="0" borderId="0" xfId="22" applyFont="1" applyBorder="1" applyProtection="1">
      <protection hidden="1"/>
    </xf>
    <xf numFmtId="174" fontId="81" fillId="0" borderId="0" xfId="24" applyNumberFormat="1" applyFont="1" applyBorder="1" applyProtection="1">
      <protection hidden="1"/>
    </xf>
    <xf numFmtId="0" fontId="3" fillId="0" borderId="0" xfId="22" applyBorder="1" applyProtection="1">
      <protection hidden="1"/>
    </xf>
    <xf numFmtId="2" fontId="3" fillId="0" borderId="0" xfId="22" applyNumberFormat="1" applyBorder="1" applyProtection="1">
      <protection hidden="1"/>
    </xf>
    <xf numFmtId="174" fontId="81" fillId="0" borderId="2" xfId="22" quotePrefix="1" applyNumberFormat="1" applyFont="1" applyFill="1" applyBorder="1" applyAlignment="1" applyProtection="1">
      <alignment wrapText="1"/>
      <protection hidden="1"/>
    </xf>
    <xf numFmtId="174" fontId="82" fillId="0" borderId="2" xfId="22" applyNumberFormat="1" applyFont="1" applyBorder="1" applyProtection="1">
      <protection hidden="1"/>
    </xf>
    <xf numFmtId="175" fontId="81" fillId="0" borderId="51" xfId="22" applyNumberFormat="1" applyFont="1" applyBorder="1" applyProtection="1">
      <protection hidden="1"/>
    </xf>
    <xf numFmtId="175" fontId="82" fillId="0" borderId="77" xfId="22" applyNumberFormat="1" applyFont="1" applyBorder="1" applyProtection="1">
      <protection hidden="1"/>
    </xf>
    <xf numFmtId="175" fontId="82" fillId="0" borderId="0" xfId="22" applyNumberFormat="1" applyFont="1" applyBorder="1" applyProtection="1">
      <protection hidden="1"/>
    </xf>
    <xf numFmtId="175" fontId="80" fillId="0" borderId="0" xfId="22" applyNumberFormat="1" applyFont="1" applyBorder="1" applyProtection="1">
      <protection hidden="1"/>
    </xf>
    <xf numFmtId="44" fontId="3" fillId="0" borderId="0" xfId="22" applyNumberFormat="1" applyFill="1"/>
    <xf numFmtId="8" fontId="6" fillId="0" borderId="0" xfId="0" applyNumberFormat="1" applyFont="1"/>
    <xf numFmtId="0" fontId="71" fillId="3" borderId="7" xfId="0" applyFont="1" applyFill="1" applyBorder="1" applyAlignment="1">
      <alignment horizontal="center" vertical="center" wrapText="1"/>
    </xf>
    <xf numFmtId="8" fontId="73" fillId="3" borderId="29" xfId="0" applyNumberFormat="1" applyFont="1" applyFill="1" applyBorder="1" applyAlignment="1">
      <alignment horizontal="right" vertical="center" wrapText="1"/>
    </xf>
    <xf numFmtId="8" fontId="71" fillId="3" borderId="29" xfId="0" applyNumberFormat="1" applyFont="1" applyFill="1" applyBorder="1" applyAlignment="1">
      <alignment horizontal="right" vertical="center" wrapText="1"/>
    </xf>
    <xf numFmtId="0" fontId="0" fillId="3" borderId="0" xfId="0" applyFill="1"/>
    <xf numFmtId="0" fontId="71" fillId="14" borderId="7" xfId="0" applyFont="1" applyFill="1" applyBorder="1" applyAlignment="1">
      <alignment horizontal="center" vertical="center" wrapText="1"/>
    </xf>
    <xf numFmtId="8" fontId="73" fillId="14" borderId="29" xfId="0" applyNumberFormat="1" applyFont="1" applyFill="1" applyBorder="1" applyAlignment="1">
      <alignment horizontal="right" vertical="center" wrapText="1"/>
    </xf>
    <xf numFmtId="8" fontId="71" fillId="14" borderId="29" xfId="0" applyNumberFormat="1" applyFont="1" applyFill="1" applyBorder="1" applyAlignment="1">
      <alignment horizontal="right" vertical="center" wrapText="1"/>
    </xf>
    <xf numFmtId="0" fontId="0" fillId="14" borderId="0" xfId="0" applyFill="1"/>
    <xf numFmtId="8" fontId="73" fillId="2" borderId="30" xfId="0" applyNumberFormat="1" applyFont="1" applyFill="1" applyBorder="1" applyAlignment="1">
      <alignment horizontal="right" vertical="center" wrapText="1"/>
    </xf>
    <xf numFmtId="8" fontId="70" fillId="2" borderId="30" xfId="0" applyNumberFormat="1" applyFont="1" applyFill="1" applyBorder="1" applyAlignment="1">
      <alignment horizontal="right" vertical="center" wrapText="1"/>
    </xf>
    <xf numFmtId="164" fontId="0" fillId="0" borderId="3" xfId="0" applyNumberFormat="1" applyBorder="1"/>
    <xf numFmtId="0" fontId="0" fillId="10" borderId="0" xfId="0" applyFill="1"/>
    <xf numFmtId="164" fontId="72" fillId="2" borderId="0" xfId="0" applyNumberFormat="1" applyFont="1" applyFill="1" applyBorder="1" applyAlignment="1">
      <alignment horizontal="right" vertical="center" wrapText="1"/>
    </xf>
    <xf numFmtId="164" fontId="70" fillId="2" borderId="0" xfId="0" applyNumberFormat="1" applyFont="1" applyFill="1" applyBorder="1" applyAlignment="1">
      <alignment horizontal="right" vertical="center" wrapText="1"/>
    </xf>
    <xf numFmtId="0" fontId="71" fillId="17" borderId="7" xfId="0" applyFont="1" applyFill="1" applyBorder="1" applyAlignment="1">
      <alignment horizontal="center" vertical="center" wrapText="1"/>
    </xf>
    <xf numFmtId="8" fontId="73" fillId="17" borderId="29" xfId="0" applyNumberFormat="1" applyFont="1" applyFill="1" applyBorder="1" applyAlignment="1">
      <alignment horizontal="right" vertical="center" wrapText="1"/>
    </xf>
    <xf numFmtId="8" fontId="71" fillId="17" borderId="29" xfId="0" applyNumberFormat="1" applyFont="1" applyFill="1" applyBorder="1" applyAlignment="1">
      <alignment horizontal="right" vertical="center" wrapText="1"/>
    </xf>
    <xf numFmtId="0" fontId="0" fillId="17" borderId="0" xfId="0" applyFill="1"/>
    <xf numFmtId="0" fontId="88" fillId="0" borderId="0" xfId="0" applyFont="1"/>
    <xf numFmtId="49" fontId="72" fillId="2" borderId="48" xfId="0" quotePrefix="1" applyNumberFormat="1" applyFont="1" applyFill="1" applyBorder="1" applyAlignment="1">
      <alignment horizontal="center" vertical="center" wrapText="1"/>
    </xf>
    <xf numFmtId="49" fontId="72" fillId="2" borderId="48" xfId="0" applyNumberFormat="1" applyFont="1" applyFill="1" applyBorder="1" applyAlignment="1">
      <alignment horizontal="center" vertical="center" wrapText="1"/>
    </xf>
    <xf numFmtId="49" fontId="72" fillId="2" borderId="49" xfId="0" quotePrefix="1" applyNumberFormat="1" applyFont="1" applyFill="1" applyBorder="1" applyAlignment="1">
      <alignment horizontal="center" vertical="center" wrapText="1"/>
    </xf>
    <xf numFmtId="49" fontId="72" fillId="2" borderId="49" xfId="0" applyNumberFormat="1" applyFont="1" applyFill="1" applyBorder="1" applyAlignment="1">
      <alignment horizontal="center" vertical="center" wrapText="1"/>
    </xf>
    <xf numFmtId="0" fontId="3" fillId="0" borderId="0" xfId="22" applyFont="1" applyFill="1" applyBorder="1" applyAlignment="1" applyProtection="1">
      <alignment horizontal="center" vertical="center" wrapText="1"/>
      <protection hidden="1"/>
    </xf>
    <xf numFmtId="0" fontId="79" fillId="0" borderId="31" xfId="22" applyFont="1" applyFill="1" applyBorder="1" applyProtection="1">
      <protection hidden="1"/>
    </xf>
    <xf numFmtId="174" fontId="84" fillId="0" borderId="4" xfId="23" applyNumberFormat="1" applyFont="1" applyBorder="1" applyProtection="1">
      <protection hidden="1"/>
    </xf>
    <xf numFmtId="174" fontId="81" fillId="15" borderId="3" xfId="22" applyNumberFormat="1" applyFont="1" applyFill="1" applyBorder="1" applyAlignment="1" applyProtection="1">
      <alignment horizontal="right"/>
      <protection hidden="1"/>
    </xf>
    <xf numFmtId="174" fontId="81" fillId="15" borderId="3" xfId="22" applyNumberFormat="1" applyFont="1" applyFill="1" applyBorder="1" applyAlignment="1" applyProtection="1">
      <protection hidden="1"/>
    </xf>
    <xf numFmtId="49" fontId="3" fillId="0" borderId="0" xfId="22" applyNumberFormat="1"/>
    <xf numFmtId="49" fontId="84" fillId="0" borderId="0" xfId="23" applyNumberFormat="1" applyFont="1" applyAlignment="1">
      <alignment horizontal="right"/>
    </xf>
    <xf numFmtId="49" fontId="2" fillId="0" borderId="0" xfId="22" applyNumberFormat="1" applyFont="1" applyFill="1" applyBorder="1" applyAlignment="1">
      <alignment horizontal="right"/>
    </xf>
    <xf numFmtId="9" fontId="80" fillId="17" borderId="3" xfId="22" applyNumberFormat="1" applyFont="1" applyFill="1" applyBorder="1" applyAlignment="1" applyProtection="1">
      <alignment horizontal="right"/>
      <protection locked="0" hidden="1"/>
    </xf>
    <xf numFmtId="9" fontId="3" fillId="0" borderId="0" xfId="22" applyNumberFormat="1"/>
    <xf numFmtId="174" fontId="82" fillId="0" borderId="0" xfId="22" applyNumberFormat="1" applyFont="1" applyFill="1" applyBorder="1" applyProtection="1">
      <protection hidden="1"/>
    </xf>
    <xf numFmtId="174" fontId="82" fillId="0" borderId="3" xfId="22" applyNumberFormat="1" applyFont="1" applyBorder="1" applyAlignment="1" applyProtection="1">
      <alignment vertical="center"/>
      <protection hidden="1"/>
    </xf>
    <xf numFmtId="0" fontId="43" fillId="0" borderId="31" xfId="22" applyFont="1" applyFill="1" applyBorder="1" applyAlignment="1" applyProtection="1">
      <alignment vertical="center"/>
      <protection hidden="1"/>
    </xf>
    <xf numFmtId="164" fontId="54" fillId="0" borderId="0" xfId="22" applyNumberFormat="1" applyFont="1" applyFill="1" applyAlignment="1" applyProtection="1">
      <alignment horizontal="center"/>
      <protection hidden="1"/>
    </xf>
    <xf numFmtId="0" fontId="7" fillId="0" borderId="24" xfId="22" applyFont="1" applyBorder="1" applyAlignment="1" applyProtection="1">
      <protection hidden="1"/>
    </xf>
    <xf numFmtId="10" fontId="7" fillId="0" borderId="26" xfId="22" applyNumberFormat="1" applyFont="1" applyBorder="1" applyProtection="1">
      <protection hidden="1"/>
    </xf>
    <xf numFmtId="0" fontId="3" fillId="0" borderId="26" xfId="22" applyBorder="1" applyProtection="1">
      <protection hidden="1"/>
    </xf>
    <xf numFmtId="0" fontId="6" fillId="0" borderId="26" xfId="22" applyFont="1" applyBorder="1" applyProtection="1">
      <protection hidden="1"/>
    </xf>
    <xf numFmtId="0" fontId="3" fillId="0" borderId="25" xfId="22" applyBorder="1" applyProtection="1">
      <protection hidden="1"/>
    </xf>
    <xf numFmtId="0" fontId="60" fillId="0" borderId="76" xfId="22" applyFont="1" applyBorder="1" applyAlignment="1" applyProtection="1">
      <alignment horizontal="center" vertical="center" wrapText="1"/>
      <protection hidden="1"/>
    </xf>
    <xf numFmtId="0" fontId="60" fillId="0" borderId="3" xfId="22" applyFont="1" applyBorder="1" applyAlignment="1" applyProtection="1">
      <alignment horizontal="center" vertical="center" wrapText="1"/>
      <protection hidden="1"/>
    </xf>
    <xf numFmtId="0" fontId="60" fillId="0" borderId="78" xfId="22" applyFont="1" applyFill="1" applyBorder="1" applyAlignment="1" applyProtection="1">
      <alignment horizontal="left" vertical="center" wrapText="1"/>
      <protection hidden="1"/>
    </xf>
    <xf numFmtId="174" fontId="80" fillId="0" borderId="0" xfId="22" applyNumberFormat="1" applyFont="1" applyFill="1" applyBorder="1" applyProtection="1">
      <protection hidden="1"/>
    </xf>
    <xf numFmtId="0" fontId="3" fillId="0" borderId="28" xfId="22" applyBorder="1" applyProtection="1">
      <protection hidden="1"/>
    </xf>
    <xf numFmtId="0" fontId="3" fillId="0" borderId="30" xfId="22" applyBorder="1" applyProtection="1">
      <protection hidden="1"/>
    </xf>
    <xf numFmtId="0" fontId="3" fillId="0" borderId="29" xfId="22" applyBorder="1" applyProtection="1">
      <protection hidden="1"/>
    </xf>
    <xf numFmtId="0" fontId="3" fillId="0" borderId="0" xfId="22" applyBorder="1" applyProtection="1">
      <protection locked="0" hidden="1"/>
    </xf>
    <xf numFmtId="0" fontId="6" fillId="0" borderId="12" xfId="0" applyFont="1" applyBorder="1" applyAlignment="1">
      <alignment horizontal="left" vertical="center"/>
    </xf>
    <xf numFmtId="0" fontId="6" fillId="0" borderId="15" xfId="0" applyFont="1" applyBorder="1" applyAlignment="1">
      <alignment horizontal="left" vertical="center"/>
    </xf>
    <xf numFmtId="0" fontId="12" fillId="0" borderId="5" xfId="0" applyFont="1" applyBorder="1" applyAlignment="1">
      <alignment horizontal="center"/>
    </xf>
    <xf numFmtId="0" fontId="12" fillId="0" borderId="6" xfId="0" applyFont="1" applyBorder="1" applyAlignment="1">
      <alignment horizontal="center"/>
    </xf>
    <xf numFmtId="0" fontId="12" fillId="0" borderId="7" xfId="0" applyFont="1" applyBorder="1" applyAlignment="1">
      <alignment horizontal="center"/>
    </xf>
    <xf numFmtId="0" fontId="12" fillId="0" borderId="18" xfId="0" applyFont="1" applyBorder="1" applyAlignment="1">
      <alignment horizontal="center"/>
    </xf>
    <xf numFmtId="0" fontId="12" fillId="0" borderId="21" xfId="0" applyFont="1" applyBorder="1" applyAlignment="1">
      <alignment horizontal="center"/>
    </xf>
    <xf numFmtId="0" fontId="28" fillId="0" borderId="18" xfId="0" applyFont="1" applyBorder="1" applyAlignment="1">
      <alignment horizontal="center"/>
    </xf>
    <xf numFmtId="0" fontId="28" fillId="0" borderId="6" xfId="0" applyFont="1" applyBorder="1" applyAlignment="1">
      <alignment horizontal="center"/>
    </xf>
    <xf numFmtId="0" fontId="27" fillId="0" borderId="5" xfId="0" applyFont="1" applyBorder="1" applyAlignment="1">
      <alignment horizontal="center"/>
    </xf>
    <xf numFmtId="0" fontId="27" fillId="0" borderId="7" xfId="0" applyFont="1" applyBorder="1" applyAlignment="1">
      <alignment horizontal="center"/>
    </xf>
    <xf numFmtId="0" fontId="26" fillId="0" borderId="5" xfId="0" applyFont="1" applyBorder="1" applyAlignment="1">
      <alignment horizontal="center"/>
    </xf>
    <xf numFmtId="0" fontId="26" fillId="0" borderId="21" xfId="0" applyFont="1" applyBorder="1" applyAlignment="1">
      <alignment horizontal="center"/>
    </xf>
    <xf numFmtId="0" fontId="26" fillId="0" borderId="7" xfId="0" applyFont="1" applyBorder="1" applyAlignment="1">
      <alignment horizontal="center"/>
    </xf>
    <xf numFmtId="164" fontId="54" fillId="3" borderId="0" xfId="0" applyNumberFormat="1" applyFont="1" applyFill="1" applyAlignment="1">
      <alignment horizontal="center" vertical="center"/>
    </xf>
    <xf numFmtId="0" fontId="5" fillId="0" borderId="0" xfId="0" applyFont="1" applyAlignment="1">
      <alignment horizontal="center" vertical="center"/>
    </xf>
    <xf numFmtId="0" fontId="82" fillId="2" borderId="4" xfId="22" quotePrefix="1" applyFont="1" applyFill="1" applyBorder="1" applyAlignment="1" applyProtection="1">
      <alignment horizontal="center" vertical="center" wrapText="1"/>
      <protection hidden="1"/>
    </xf>
    <xf numFmtId="0" fontId="82" fillId="2" borderId="43" xfId="22" quotePrefix="1" applyFont="1" applyFill="1" applyBorder="1" applyAlignment="1" applyProtection="1">
      <alignment horizontal="center" vertical="center" wrapText="1"/>
      <protection hidden="1"/>
    </xf>
    <xf numFmtId="0" fontId="82" fillId="2" borderId="2" xfId="22" quotePrefix="1" applyFont="1" applyFill="1" applyBorder="1" applyAlignment="1" applyProtection="1">
      <alignment horizontal="center" vertical="center" wrapText="1"/>
      <protection hidden="1"/>
    </xf>
    <xf numFmtId="164" fontId="54" fillId="0" borderId="0" xfId="22" applyNumberFormat="1" applyFont="1" applyFill="1" applyAlignment="1" applyProtection="1">
      <alignment horizontal="center"/>
      <protection hidden="1"/>
    </xf>
    <xf numFmtId="0" fontId="78" fillId="0" borderId="0" xfId="22" applyFont="1" applyFill="1" applyAlignment="1" applyProtection="1">
      <alignment horizontal="center" vertical="center" wrapText="1"/>
      <protection hidden="1"/>
    </xf>
    <xf numFmtId="174" fontId="81" fillId="0" borderId="4" xfId="22" applyNumberFormat="1" applyFont="1" applyBorder="1" applyAlignment="1" applyProtection="1">
      <alignment horizontal="right"/>
      <protection hidden="1"/>
    </xf>
    <xf numFmtId="174" fontId="81" fillId="0" borderId="2" xfId="22" applyNumberFormat="1" applyFont="1" applyBorder="1" applyAlignment="1" applyProtection="1">
      <alignment horizontal="right"/>
      <protection hidden="1"/>
    </xf>
    <xf numFmtId="174" fontId="74" fillId="0" borderId="4" xfId="22" applyNumberFormat="1" applyFont="1" applyBorder="1" applyAlignment="1" applyProtection="1">
      <alignment horizontal="right"/>
      <protection hidden="1"/>
    </xf>
    <xf numFmtId="174" fontId="74" fillId="0" borderId="2" xfId="22" applyNumberFormat="1" applyFont="1" applyBorder="1" applyAlignment="1" applyProtection="1">
      <alignment horizontal="right"/>
      <protection hidden="1"/>
    </xf>
    <xf numFmtId="0" fontId="82" fillId="0" borderId="4" xfId="22" applyFont="1" applyBorder="1" applyAlignment="1" applyProtection="1">
      <alignment horizontal="right"/>
      <protection hidden="1"/>
    </xf>
    <xf numFmtId="0" fontId="82" fillId="0" borderId="43" xfId="22" applyFont="1" applyBorder="1" applyAlignment="1" applyProtection="1">
      <alignment horizontal="right"/>
      <protection hidden="1"/>
    </xf>
    <xf numFmtId="0" fontId="82" fillId="0" borderId="2" xfId="22" applyFont="1" applyBorder="1" applyAlignment="1" applyProtection="1">
      <alignment horizontal="right"/>
      <protection hidden="1"/>
    </xf>
    <xf numFmtId="0" fontId="81" fillId="0" borderId="4" xfId="22" applyFont="1" applyBorder="1" applyAlignment="1" applyProtection="1">
      <alignment horizontal="right"/>
      <protection hidden="1"/>
    </xf>
    <xf numFmtId="0" fontId="81" fillId="0" borderId="43" xfId="22" applyFont="1" applyBorder="1" applyAlignment="1" applyProtection="1">
      <alignment horizontal="right"/>
      <protection hidden="1"/>
    </xf>
    <xf numFmtId="0" fontId="81" fillId="0" borderId="2" xfId="22" applyFont="1" applyBorder="1" applyAlignment="1" applyProtection="1">
      <alignment horizontal="right"/>
      <protection hidden="1"/>
    </xf>
    <xf numFmtId="0" fontId="1" fillId="0" borderId="0" xfId="22" applyFont="1" applyFill="1" applyBorder="1" applyAlignment="1" applyProtection="1">
      <alignment horizontal="left" vertical="center" wrapText="1"/>
      <protection hidden="1"/>
    </xf>
    <xf numFmtId="0" fontId="3" fillId="0" borderId="0" xfId="22" applyFont="1" applyFill="1" applyBorder="1" applyAlignment="1" applyProtection="1">
      <alignment horizontal="left" vertical="center" wrapText="1"/>
      <protection hidden="1"/>
    </xf>
    <xf numFmtId="0" fontId="43" fillId="0" borderId="0" xfId="22" applyFont="1" applyFill="1" applyBorder="1" applyAlignment="1" applyProtection="1">
      <alignment horizontal="left" vertical="center"/>
      <protection hidden="1"/>
    </xf>
    <xf numFmtId="0" fontId="36" fillId="0" borderId="1" xfId="0" applyFont="1" applyBorder="1" applyAlignment="1">
      <alignment horizontal="center" vertical="center" wrapText="1"/>
    </xf>
    <xf numFmtId="0" fontId="36" fillId="0" borderId="52" xfId="0" applyFont="1" applyBorder="1" applyAlignment="1">
      <alignment horizontal="center" vertical="center" wrapText="1"/>
    </xf>
    <xf numFmtId="0" fontId="55" fillId="0" borderId="54" xfId="0" applyFont="1" applyBorder="1" applyAlignment="1">
      <alignment horizontal="center" vertical="center"/>
    </xf>
    <xf numFmtId="0" fontId="55" fillId="0" borderId="58" xfId="0" applyFont="1" applyBorder="1" applyAlignment="1">
      <alignment horizontal="center" vertical="center"/>
    </xf>
  </cellXfs>
  <cellStyles count="26">
    <cellStyle name="Coma" xfId="21" builtinId="3"/>
    <cellStyle name="Coma 2" xfId="4"/>
    <cellStyle name="Coma 3" xfId="5"/>
    <cellStyle name="Coma 4" xfId="24"/>
    <cellStyle name="Millares 2" xfId="7"/>
    <cellStyle name="Millares 2 2" xfId="8"/>
    <cellStyle name="Moneda 2" xfId="9"/>
    <cellStyle name="Moneda 2 2" xfId="10"/>
    <cellStyle name="Moneda 3" xfId="23"/>
    <cellStyle name="Normal" xfId="0" builtinId="0"/>
    <cellStyle name="Normal 2" xfId="1"/>
    <cellStyle name="Normal 2 2" xfId="11"/>
    <cellStyle name="Normal 2 3" xfId="12"/>
    <cellStyle name="Normal 3" xfId="3"/>
    <cellStyle name="Normal 3 2" xfId="13"/>
    <cellStyle name="Normal 4" xfId="14"/>
    <cellStyle name="Normal 5" xfId="15"/>
    <cellStyle name="Normal 6" xfId="16"/>
    <cellStyle name="Normal 7" xfId="17"/>
    <cellStyle name="Normal 8" xfId="22"/>
    <cellStyle name="Percentatge" xfId="2" builtinId="5"/>
    <cellStyle name="Percentatge 2" xfId="18"/>
    <cellStyle name="Percentatge 3" xfId="6"/>
    <cellStyle name="Percentatge 4" xfId="25"/>
    <cellStyle name="Porcentaje 2" xfId="19"/>
    <cellStyle name="Porcentaje 3" xfId="20"/>
  </cellStyles>
  <dxfs count="9">
    <dxf>
      <font>
        <b/>
      </font>
      <alignment horizontal="center" vertical="bottom" textRotation="0" wrapText="0" indent="0" justifyLastLine="0" shrinkToFit="0" readingOrder="0"/>
    </dxf>
    <dxf>
      <font>
        <b val="0"/>
        <i val="0"/>
        <strike val="0"/>
        <condense val="0"/>
        <extend val="0"/>
        <outline val="0"/>
        <shadow val="0"/>
        <u val="none"/>
        <vertAlign val="baseline"/>
        <sz val="10"/>
        <color auto="1"/>
        <name val="DINPro-Regular"/>
        <scheme val="none"/>
      </font>
      <numFmt numFmtId="2" formatCode="0.00"/>
    </dxf>
    <dxf>
      <font>
        <b val="0"/>
        <i val="0"/>
        <strike val="0"/>
        <condense val="0"/>
        <extend val="0"/>
        <outline val="0"/>
        <shadow val="0"/>
        <u val="none"/>
        <vertAlign val="baseline"/>
        <sz val="10"/>
        <color auto="1"/>
        <name val="DINPro-Regular"/>
        <scheme val="none"/>
      </font>
      <numFmt numFmtId="170" formatCode="#,##0.00_);\(#,##0.00\)"/>
    </dxf>
    <dxf>
      <font>
        <b val="0"/>
        <i val="0"/>
        <strike val="0"/>
        <condense val="0"/>
        <extend val="0"/>
        <outline val="0"/>
        <shadow val="0"/>
        <u val="none"/>
        <vertAlign val="baseline"/>
        <sz val="10"/>
        <color auto="1"/>
        <name val="DINPro-Regular"/>
        <scheme val="none"/>
      </font>
      <numFmt numFmtId="170" formatCode="#,##0.00_);\(#,##0.00\)"/>
    </dxf>
    <dxf>
      <font>
        <b val="0"/>
        <i val="0"/>
        <strike val="0"/>
        <condense val="0"/>
        <extend val="0"/>
        <outline val="0"/>
        <shadow val="0"/>
        <u val="none"/>
        <vertAlign val="baseline"/>
        <sz val="10"/>
        <color auto="1"/>
        <name val="DINPro-Regular"/>
        <scheme val="none"/>
      </font>
      <numFmt numFmtId="168" formatCode="#,##0_);\(#,##0\)"/>
    </dxf>
    <dxf>
      <font>
        <b val="0"/>
        <i val="0"/>
        <strike val="0"/>
        <condense val="0"/>
        <extend val="0"/>
        <outline val="0"/>
        <shadow val="0"/>
        <u val="none"/>
        <vertAlign val="baseline"/>
        <sz val="10"/>
        <color auto="1"/>
        <name val="DINPro-Regular"/>
        <scheme val="none"/>
      </font>
      <numFmt numFmtId="4" formatCode="#,##0.00"/>
    </dxf>
    <dxf>
      <font>
        <b/>
        <i val="0"/>
        <strike val="0"/>
        <condense val="0"/>
        <extend val="0"/>
        <outline val="0"/>
        <shadow val="0"/>
        <u val="none"/>
        <vertAlign val="baseline"/>
        <sz val="10"/>
        <color auto="1"/>
        <name val="DINPro-Regular"/>
        <scheme val="none"/>
      </font>
      <numFmt numFmtId="168" formatCode="#,##0_);\(#,##0\)"/>
    </dxf>
    <dxf>
      <font>
        <b val="0"/>
        <i val="0"/>
        <strike val="0"/>
        <condense val="0"/>
        <extend val="0"/>
        <outline val="0"/>
        <shadow val="0"/>
        <u val="none"/>
        <vertAlign val="baseline"/>
        <sz val="10"/>
        <color auto="1"/>
        <name val="DINPro-Regular"/>
        <scheme val="none"/>
      </font>
    </dxf>
    <dxf>
      <font>
        <b val="0"/>
        <i val="0"/>
        <strike val="0"/>
        <condense val="0"/>
        <extend val="0"/>
        <outline val="0"/>
        <shadow val="0"/>
        <u val="none"/>
        <vertAlign val="baseline"/>
        <sz val="11"/>
        <color auto="1"/>
        <name val="Calibri"/>
        <scheme val="minor"/>
      </font>
      <numFmt numFmtId="168" formatCode="#,##0_);\(#,##0\)"/>
    </dxf>
  </dxfs>
  <tableStyles count="0" defaultTableStyle="TableStyleMedium9" defaultPivotStyle="PivotStyleLight16"/>
  <colors>
    <mruColors>
      <color rgb="FFF1FDC3"/>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18</xdr:col>
      <xdr:colOff>628650</xdr:colOff>
      <xdr:row>17</xdr:row>
      <xdr:rowOff>123826</xdr:rowOff>
    </xdr:from>
    <xdr:to>
      <xdr:col>23</xdr:col>
      <xdr:colOff>752475</xdr:colOff>
      <xdr:row>22</xdr:row>
      <xdr:rowOff>19051</xdr:rowOff>
    </xdr:to>
    <xdr:sp macro="" textlink="">
      <xdr:nvSpPr>
        <xdr:cNvPr id="2" name="QuadreDeText 1"/>
        <xdr:cNvSpPr txBox="1"/>
      </xdr:nvSpPr>
      <xdr:spPr>
        <a:xfrm>
          <a:off x="11972925" y="4000501"/>
          <a:ext cx="4248150" cy="704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ca-ES" sz="1100" b="1"/>
            <a:t>VE</a:t>
          </a:r>
          <a:r>
            <a:rPr lang="ca-ES" sz="1100" b="1" baseline="0"/>
            <a:t> modificacions:</a:t>
          </a:r>
        </a:p>
        <a:p>
          <a:r>
            <a:rPr lang="ca-ES" sz="1100" baseline="0"/>
            <a:t>Calculades sense l'import de les provisions, per tant seràn el preu net restant-lis les provisions.</a:t>
          </a:r>
          <a:endParaRPr lang="ca-ES" sz="1100"/>
        </a:p>
      </xdr:txBody>
    </xdr:sp>
    <xdr:clientData/>
  </xdr:twoCellAnchor>
  <xdr:twoCellAnchor editAs="oneCell">
    <xdr:from>
      <xdr:col>16</xdr:col>
      <xdr:colOff>0</xdr:colOff>
      <xdr:row>30</xdr:row>
      <xdr:rowOff>0</xdr:rowOff>
    </xdr:from>
    <xdr:to>
      <xdr:col>23</xdr:col>
      <xdr:colOff>1092628</xdr:colOff>
      <xdr:row>47</xdr:row>
      <xdr:rowOff>31890</xdr:rowOff>
    </xdr:to>
    <xdr:pic>
      <xdr:nvPicPr>
        <xdr:cNvPr id="3" name="Imatge 2"/>
        <xdr:cNvPicPr>
          <a:picLocks noChangeAspect="1"/>
        </xdr:cNvPicPr>
      </xdr:nvPicPr>
      <xdr:blipFill>
        <a:blip xmlns:r="http://schemas.openxmlformats.org/officeDocument/2006/relationships" r:embed="rId1"/>
        <a:stretch>
          <a:fillRect/>
        </a:stretch>
      </xdr:blipFill>
      <xdr:spPr>
        <a:xfrm>
          <a:off x="9791700" y="5867400"/>
          <a:ext cx="8331628" cy="2730640"/>
        </a:xfrm>
        <a:prstGeom prst="rect">
          <a:avLst/>
        </a:prstGeom>
      </xdr:spPr>
    </xdr:pic>
    <xdr:clientData/>
  </xdr:twoCellAnchor>
</xdr:wsDr>
</file>

<file path=xl/tables/table1.xml><?xml version="1.0" encoding="utf-8"?>
<table xmlns="http://schemas.openxmlformats.org/spreadsheetml/2006/main" id="1" name="Tabla145152751" displayName="Tabla145152751" ref="B5:H12" totalsRowShown="0" headerRowDxfId="8" dataDxfId="7" headerRowCellStyle="Normal 2" dataCellStyle="Normal 2">
  <autoFilter ref="B5:H12"/>
  <tableColumns count="7">
    <tableColumn id="1" name="ANUALITAT" dataDxfId="6" dataCellStyle="Normal 2"/>
    <tableColumn id="2" name="Columna2" dataDxfId="5" dataCellStyle="Normal 2"/>
    <tableColumn id="3" name="increment" dataDxfId="4" dataCellStyle="Normal 2"/>
    <tableColumn id="4" name="PAGAMENT" dataDxfId="3" dataCellStyle="Normal 2"/>
    <tableColumn id="5" name="COST" dataDxfId="2" dataCellStyle="Normal 2"/>
    <tableColumn id="6" name="diferencia" dataDxfId="1" dataCellStyle="Normal 2"/>
    <tableColumn id="7" name="SUPOSIT increment %" dataDxfId="0"/>
  </tableColumns>
  <tableStyleInfo name="TableStyleLight2" showFirstColumn="0" showLastColumn="0" showRowStripes="1" showColumnStripes="0"/>
</table>
</file>

<file path=xl/theme/theme1.xml><?xml version="1.0" encoding="utf-8"?>
<a:theme xmlns:a="http://schemas.openxmlformats.org/drawingml/2006/main" name="Tema de l'Office">
  <a:themeElements>
    <a:clrScheme name="Ofici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cin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ci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7.bin"/><Relationship Id="rId1" Type="http://schemas.openxmlformats.org/officeDocument/2006/relationships/printerSettings" Target="../printerSettings/printerSettings7.bin"/><Relationship Id="rId4" Type="http://schemas.openxmlformats.org/officeDocument/2006/relationships/comments" Target="../comments1.xml"/></Relationships>
</file>

<file path=xl/worksheets/_rels/sheet8.xml.rels><?xml version="1.0" encoding="UTF-8" standalone="yes"?>
<Relationships xmlns="http://schemas.openxmlformats.org/package/2006/relationships"><Relationship Id="rId1" Type="http://schemas.openxmlformats.org/officeDocument/2006/relationships/customProperty" Target="../customProperty8.bin"/></Relationships>
</file>

<file path=xl/worksheets/_rels/sheet9.xml.rels><?xml version="1.0" encoding="UTF-8" standalone="yes"?>
<Relationships xmlns="http://schemas.openxmlformats.org/package/2006/relationships"><Relationship Id="rId1" Type="http://schemas.openxmlformats.org/officeDocument/2006/relationships/customProperty" Target="../customProperty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ull1"/>
  <dimension ref="A1:H12"/>
  <sheetViews>
    <sheetView workbookViewId="0">
      <selection activeCell="H20" sqref="H20"/>
    </sheetView>
  </sheetViews>
  <sheetFormatPr defaultColWidth="8.88671875" defaultRowHeight="13.2"/>
  <cols>
    <col min="1" max="1" width="14.5546875" customWidth="1"/>
    <col min="4" max="4" width="13.88671875" customWidth="1"/>
    <col min="5" max="6" width="15.44140625" bestFit="1" customWidth="1"/>
    <col min="7" max="7" width="11.5546875" bestFit="1" customWidth="1"/>
    <col min="8" max="8" width="23.88671875" bestFit="1" customWidth="1"/>
  </cols>
  <sheetData>
    <row r="1" spans="1:8" s="2" customFormat="1">
      <c r="A1" s="2" t="s">
        <v>134</v>
      </c>
    </row>
    <row r="3" spans="1:8" ht="14.4">
      <c r="B3" s="171" t="s">
        <v>72</v>
      </c>
      <c r="C3" s="171"/>
      <c r="D3" s="171" t="s">
        <v>82</v>
      </c>
      <c r="E3" s="171"/>
      <c r="F3" s="171"/>
      <c r="G3" s="172"/>
      <c r="H3" s="171" t="s">
        <v>73</v>
      </c>
    </row>
    <row r="4" spans="1:8" ht="14.4">
      <c r="B4" s="173"/>
      <c r="G4" s="138"/>
      <c r="H4" s="174"/>
    </row>
    <row r="5" spans="1:8" ht="14.4">
      <c r="B5" s="175" t="s">
        <v>74</v>
      </c>
      <c r="C5" s="176" t="s">
        <v>75</v>
      </c>
      <c r="D5" s="177" t="s">
        <v>76</v>
      </c>
      <c r="E5" s="177" t="s">
        <v>77</v>
      </c>
      <c r="F5" s="177" t="s">
        <v>78</v>
      </c>
      <c r="G5" s="178" t="s">
        <v>79</v>
      </c>
      <c r="H5" s="179" t="s">
        <v>80</v>
      </c>
    </row>
    <row r="6" spans="1:8" ht="14.4">
      <c r="B6" s="175"/>
      <c r="C6" s="176"/>
      <c r="D6" s="177">
        <v>0</v>
      </c>
      <c r="E6" s="177">
        <v>1000</v>
      </c>
      <c r="F6" s="177">
        <v>1000</v>
      </c>
      <c r="G6" s="178">
        <f t="shared" ref="G6:G11" si="0">+E6-F6</f>
        <v>0</v>
      </c>
      <c r="H6" s="179">
        <v>0</v>
      </c>
    </row>
    <row r="7" spans="1:8" ht="18.600000000000001">
      <c r="B7" s="180">
        <v>2025</v>
      </c>
      <c r="C7" s="181"/>
      <c r="D7" s="182">
        <f>(F11-4000)/4/1000</f>
        <v>0.11442931249999992</v>
      </c>
      <c r="E7" s="183">
        <f>+E6+E6*$D$7</f>
        <v>1114.4293124999999</v>
      </c>
      <c r="F7" s="184">
        <f>+F6+F6*H7</f>
        <v>1050</v>
      </c>
      <c r="G7" s="178">
        <f t="shared" si="0"/>
        <v>64.429312499999924</v>
      </c>
      <c r="H7" s="185">
        <v>0.05</v>
      </c>
    </row>
    <row r="8" spans="1:8" ht="14.4">
      <c r="B8" s="180">
        <v>2026</v>
      </c>
      <c r="C8" s="181"/>
      <c r="D8" s="186"/>
      <c r="E8" s="183">
        <f>+E7</f>
        <v>1114.4293124999999</v>
      </c>
      <c r="F8" s="184">
        <f>+F7+F7*H8</f>
        <v>1102.5</v>
      </c>
      <c r="G8" s="178">
        <f t="shared" si="0"/>
        <v>11.929312499999924</v>
      </c>
      <c r="H8" s="185">
        <v>0.05</v>
      </c>
    </row>
    <row r="9" spans="1:8" ht="14.4">
      <c r="B9" s="180">
        <v>2027</v>
      </c>
      <c r="C9" s="181"/>
      <c r="D9" s="187"/>
      <c r="E9" s="183">
        <f>+E7</f>
        <v>1114.4293124999999</v>
      </c>
      <c r="F9" s="184">
        <f>+F8+F8*H9</f>
        <v>1135.575</v>
      </c>
      <c r="G9" s="178">
        <f t="shared" si="0"/>
        <v>-21.145687500000122</v>
      </c>
      <c r="H9" s="185">
        <v>0.03</v>
      </c>
    </row>
    <row r="10" spans="1:8" ht="14.4">
      <c r="B10" s="180">
        <v>2028</v>
      </c>
      <c r="C10" s="181"/>
      <c r="D10" s="187"/>
      <c r="E10" s="183">
        <f>+E9</f>
        <v>1114.4293124999999</v>
      </c>
      <c r="F10" s="184">
        <f>+F9+F9*H10</f>
        <v>1169.6422500000001</v>
      </c>
      <c r="G10" s="178">
        <f t="shared" si="0"/>
        <v>-55.21293750000018</v>
      </c>
      <c r="H10" s="185">
        <v>0.03</v>
      </c>
    </row>
    <row r="11" spans="1:8" ht="18.600000000000001">
      <c r="B11" s="188" t="s">
        <v>81</v>
      </c>
      <c r="C11" s="189"/>
      <c r="D11" s="190"/>
      <c r="E11" s="191">
        <f>SUM(E7:E10)</f>
        <v>4457.7172499999997</v>
      </c>
      <c r="F11" s="192">
        <f>SUM(F7:F10)</f>
        <v>4457.7172499999997</v>
      </c>
      <c r="G11" s="193">
        <f t="shared" si="0"/>
        <v>0</v>
      </c>
      <c r="H11" s="194"/>
    </row>
    <row r="12" spans="1:8" ht="13.8">
      <c r="B12" s="180"/>
      <c r="C12" s="181"/>
      <c r="D12" s="187"/>
      <c r="E12" s="187"/>
      <c r="F12" s="187"/>
      <c r="G12" s="195"/>
      <c r="H12" s="196"/>
    </row>
  </sheetData>
  <pageMargins left="0.23622047244094491" right="0.23622047244094491" top="0.74803149606299213" bottom="0.74803149606299213" header="0.31496062992125984" footer="0.31496062992125984"/>
  <pageSetup paperSize="9" orientation="landscape" r:id="rId1"/>
  <headerFooter>
    <oddFooter>&amp;L&amp;F&amp;R&amp;A</oddFooter>
  </headerFooter>
  <customProperties>
    <customPr name="EpmWorksheetKeyString_GUID" r:id="rId2"/>
  </customProperties>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ull2">
    <pageSetUpPr fitToPage="1"/>
  </sheetPr>
  <dimension ref="A1:J40"/>
  <sheetViews>
    <sheetView topLeftCell="A24" workbookViewId="0">
      <selection activeCell="I33" sqref="I33"/>
    </sheetView>
  </sheetViews>
  <sheetFormatPr defaultColWidth="8.88671875" defaultRowHeight="13.2"/>
  <cols>
    <col min="2" max="2" width="87.44140625" customWidth="1"/>
    <col min="3" max="3" width="12.5546875" bestFit="1" customWidth="1"/>
    <col min="4" max="4" width="12.88671875" bestFit="1" customWidth="1"/>
    <col min="5" max="5" width="17.5546875" customWidth="1"/>
    <col min="6" max="6" width="11.109375" style="5" customWidth="1"/>
    <col min="7" max="7" width="12.44140625" style="152" customWidth="1"/>
    <col min="8" max="8" width="14.44140625" style="152" customWidth="1"/>
    <col min="9" max="9" width="13" style="5" customWidth="1"/>
    <col min="10" max="10" width="13.109375" style="5" customWidth="1"/>
  </cols>
  <sheetData>
    <row r="1" spans="1:10" ht="15.6">
      <c r="B1" s="123"/>
      <c r="C1" s="124"/>
      <c r="D1" s="124"/>
      <c r="E1" s="125" t="s">
        <v>42</v>
      </c>
      <c r="F1" s="126" t="s">
        <v>48</v>
      </c>
      <c r="G1" s="159"/>
      <c r="H1" s="164"/>
      <c r="I1" s="169"/>
      <c r="J1" s="159"/>
    </row>
    <row r="2" spans="1:10" ht="16.649999999999999" customHeight="1">
      <c r="B2" s="129" t="s">
        <v>43</v>
      </c>
      <c r="C2" s="130">
        <f>C3-C4</f>
        <v>1700</v>
      </c>
      <c r="D2" s="139" t="s">
        <v>44</v>
      </c>
      <c r="E2" s="127"/>
    </row>
    <row r="3" spans="1:10" ht="13.35" customHeight="1">
      <c r="B3" s="131" t="s">
        <v>45</v>
      </c>
      <c r="C3" s="132">
        <v>1724</v>
      </c>
      <c r="D3" s="140" t="s">
        <v>46</v>
      </c>
      <c r="E3" s="127"/>
    </row>
    <row r="4" spans="1:10" ht="13.35" customHeight="1">
      <c r="B4" s="135" t="s">
        <v>71</v>
      </c>
      <c r="C4" s="136">
        <v>24</v>
      </c>
      <c r="D4" s="134" t="s">
        <v>47</v>
      </c>
      <c r="E4" s="133"/>
    </row>
    <row r="5" spans="1:10" ht="21">
      <c r="B5" s="88"/>
      <c r="C5" s="88"/>
      <c r="D5" s="88"/>
      <c r="E5" s="88"/>
      <c r="F5" s="137"/>
      <c r="G5" s="137"/>
      <c r="H5" s="137"/>
      <c r="I5" s="137"/>
      <c r="J5" s="137"/>
    </row>
    <row r="6" spans="1:10">
      <c r="B6" s="2"/>
      <c r="C6" s="2"/>
      <c r="D6" s="1" t="s">
        <v>50</v>
      </c>
      <c r="E6" s="2"/>
    </row>
    <row r="7" spans="1:10">
      <c r="B7" s="2"/>
      <c r="C7" s="2"/>
      <c r="D7" s="141">
        <v>1724</v>
      </c>
      <c r="E7" s="2"/>
    </row>
    <row r="8" spans="1:10">
      <c r="B8" s="2"/>
      <c r="C8" s="2"/>
      <c r="D8" s="142" t="s">
        <v>51</v>
      </c>
      <c r="E8" s="2"/>
    </row>
    <row r="9" spans="1:10">
      <c r="B9" s="143" t="s">
        <v>53</v>
      </c>
      <c r="C9" s="297">
        <v>2024</v>
      </c>
      <c r="D9" s="144">
        <f>D7-24</f>
        <v>1700</v>
      </c>
      <c r="E9" s="145">
        <v>0.1</v>
      </c>
      <c r="F9" s="1" t="s">
        <v>54</v>
      </c>
      <c r="G9" s="137"/>
    </row>
    <row r="10" spans="1:10">
      <c r="B10" s="2"/>
      <c r="C10" s="297" t="s">
        <v>55</v>
      </c>
      <c r="D10" s="1" t="s">
        <v>56</v>
      </c>
      <c r="E10" s="1" t="s">
        <v>57</v>
      </c>
    </row>
    <row r="11" spans="1:10">
      <c r="C11" s="298"/>
      <c r="E11" s="146"/>
    </row>
    <row r="12" spans="1:10">
      <c r="A12" s="147" t="s">
        <v>126</v>
      </c>
      <c r="B12" s="147" t="s">
        <v>58</v>
      </c>
      <c r="C12" s="299">
        <v>30703.55</v>
      </c>
      <c r="D12" s="148">
        <f t="shared" ref="D12:D17" si="0">C12/$D$9</f>
        <v>18.060911764705882</v>
      </c>
      <c r="E12" s="149">
        <f t="shared" ref="E12:E17" si="1">D12*$E$9</f>
        <v>1.8060911764705883</v>
      </c>
    </row>
    <row r="13" spans="1:10">
      <c r="A13" s="147"/>
      <c r="B13" s="147" t="s">
        <v>124</v>
      </c>
      <c r="C13" s="299">
        <v>25922.15</v>
      </c>
      <c r="D13" s="148">
        <f t="shared" si="0"/>
        <v>15.248323529411765</v>
      </c>
      <c r="E13" s="149">
        <f t="shared" si="1"/>
        <v>1.5248323529411767</v>
      </c>
    </row>
    <row r="14" spans="1:10">
      <c r="A14" s="147" t="s">
        <v>125</v>
      </c>
      <c r="B14" s="147" t="s">
        <v>129</v>
      </c>
      <c r="C14" s="299">
        <v>24677.81</v>
      </c>
      <c r="D14" s="148">
        <f t="shared" si="0"/>
        <v>14.516358823529412</v>
      </c>
      <c r="E14" s="149">
        <f t="shared" si="1"/>
        <v>1.4516358823529414</v>
      </c>
    </row>
    <row r="15" spans="1:10">
      <c r="A15" s="147" t="s">
        <v>127</v>
      </c>
      <c r="B15" s="147" t="s">
        <v>128</v>
      </c>
      <c r="C15" s="299">
        <v>22319.07</v>
      </c>
      <c r="D15" s="148">
        <f t="shared" si="0"/>
        <v>13.128864705882354</v>
      </c>
      <c r="E15" s="149">
        <f t="shared" si="1"/>
        <v>1.3128864705882355</v>
      </c>
    </row>
    <row r="16" spans="1:10">
      <c r="A16" s="147"/>
      <c r="B16" s="147" t="s">
        <v>130</v>
      </c>
      <c r="C16" s="299">
        <v>19546.099999999999</v>
      </c>
      <c r="D16" s="148">
        <f t="shared" si="0"/>
        <v>11.497705882352941</v>
      </c>
      <c r="E16" s="149">
        <f t="shared" si="1"/>
        <v>1.1497705882352942</v>
      </c>
    </row>
    <row r="17" spans="1:10">
      <c r="A17" s="147" t="s">
        <v>131</v>
      </c>
      <c r="B17" s="150" t="s">
        <v>132</v>
      </c>
      <c r="C17" s="299">
        <v>16999.830000000002</v>
      </c>
      <c r="D17" s="148">
        <f t="shared" si="0"/>
        <v>9.9999000000000002</v>
      </c>
      <c r="E17" s="149">
        <f t="shared" si="1"/>
        <v>0.99999000000000005</v>
      </c>
    </row>
    <row r="18" spans="1:10">
      <c r="B18" s="151"/>
      <c r="C18" s="300"/>
    </row>
    <row r="19" spans="1:10" ht="26.4">
      <c r="B19" s="153" t="s">
        <v>133</v>
      </c>
      <c r="C19" s="301" t="s">
        <v>59</v>
      </c>
      <c r="D19" s="154" t="s">
        <v>60</v>
      </c>
    </row>
    <row r="20" spans="1:10">
      <c r="B20" s="150" t="s">
        <v>61</v>
      </c>
      <c r="C20" s="302">
        <v>289.06</v>
      </c>
      <c r="D20" s="150">
        <f>C20*14</f>
        <v>4046.84</v>
      </c>
      <c r="E20" s="155">
        <f>D20*$E$9/$D$9</f>
        <v>0.2380494117647059</v>
      </c>
    </row>
    <row r="21" spans="1:10">
      <c r="B21" s="147" t="s">
        <v>62</v>
      </c>
      <c r="C21" s="302">
        <v>92.92</v>
      </c>
      <c r="D21" s="150">
        <f>C21*14</f>
        <v>1300.8800000000001</v>
      </c>
      <c r="E21" s="155">
        <f>D21*$E$9/$D$9</f>
        <v>7.6522352941176486E-2</v>
      </c>
    </row>
    <row r="22" spans="1:10">
      <c r="B22" s="150" t="s">
        <v>63</v>
      </c>
      <c r="C22" s="147" t="s">
        <v>64</v>
      </c>
      <c r="D22" s="147"/>
    </row>
    <row r="23" spans="1:10">
      <c r="E23" s="112"/>
      <c r="F23" s="160"/>
      <c r="G23" s="160"/>
    </row>
    <row r="24" spans="1:10">
      <c r="B24" t="s">
        <v>65</v>
      </c>
      <c r="E24" s="156"/>
      <c r="F24" s="170"/>
      <c r="G24" s="161"/>
    </row>
    <row r="26" spans="1:10" s="157" customFormat="1" ht="24.6">
      <c r="B26" s="157" t="s">
        <v>112</v>
      </c>
      <c r="F26" s="168"/>
      <c r="G26" s="162"/>
      <c r="H26" s="162"/>
      <c r="I26" s="168"/>
      <c r="J26" s="168"/>
    </row>
    <row r="28" spans="1:10" s="166" customFormat="1" ht="39.6">
      <c r="C28" s="167" t="s">
        <v>52</v>
      </c>
      <c r="D28" s="167" t="s">
        <v>50</v>
      </c>
      <c r="E28" s="167" t="s">
        <v>51</v>
      </c>
      <c r="F28" s="165" t="s">
        <v>68</v>
      </c>
      <c r="G28" s="165" t="s">
        <v>69</v>
      </c>
      <c r="H28" s="165" t="s">
        <v>66</v>
      </c>
      <c r="I28" s="165" t="s">
        <v>70</v>
      </c>
    </row>
    <row r="29" spans="1:10" s="94" customFormat="1">
      <c r="B29" s="167" t="s">
        <v>135</v>
      </c>
      <c r="C29" s="128"/>
      <c r="D29" s="128"/>
      <c r="E29" s="128"/>
      <c r="F29" s="163"/>
      <c r="G29" s="163"/>
      <c r="H29" s="163"/>
      <c r="I29" s="163"/>
    </row>
    <row r="30" spans="1:10" s="94" customFormat="1">
      <c r="B30" s="310" t="s">
        <v>136</v>
      </c>
      <c r="C30" s="136">
        <v>1</v>
      </c>
      <c r="D30" s="311">
        <f>C30*$C$3</f>
        <v>1724</v>
      </c>
      <c r="E30" s="311">
        <f>C30*$C$2</f>
        <v>1700</v>
      </c>
      <c r="F30" s="158" t="s">
        <v>67</v>
      </c>
      <c r="G30" s="293" t="s">
        <v>67</v>
      </c>
      <c r="H30" s="294">
        <v>0.1</v>
      </c>
      <c r="I30" s="294">
        <v>0.1</v>
      </c>
    </row>
    <row r="31" spans="1:10" s="94" customFormat="1">
      <c r="B31" s="310" t="s">
        <v>139</v>
      </c>
      <c r="C31" s="136">
        <v>1</v>
      </c>
      <c r="D31" s="311">
        <f>C31*$C$3</f>
        <v>1724</v>
      </c>
      <c r="E31" s="311">
        <f>C31*$C$2</f>
        <v>1700</v>
      </c>
      <c r="F31" s="158"/>
      <c r="G31" s="293" t="s">
        <v>67</v>
      </c>
      <c r="H31" s="294">
        <v>0</v>
      </c>
      <c r="I31" s="294">
        <v>0</v>
      </c>
    </row>
    <row r="32" spans="1:10" s="94" customFormat="1">
      <c r="B32" s="310" t="s">
        <v>138</v>
      </c>
      <c r="C32" s="136">
        <v>1</v>
      </c>
      <c r="D32" s="311">
        <f>C32*$C$3</f>
        <v>1724</v>
      </c>
      <c r="E32" s="311">
        <f>C32*$C$2</f>
        <v>1700</v>
      </c>
      <c r="F32" s="158"/>
      <c r="G32" s="293" t="s">
        <v>67</v>
      </c>
      <c r="H32" s="294">
        <v>0</v>
      </c>
      <c r="I32" s="294">
        <v>0</v>
      </c>
    </row>
    <row r="33" spans="1:9" s="94" customFormat="1">
      <c r="B33" s="167" t="s">
        <v>113</v>
      </c>
      <c r="C33" s="136"/>
      <c r="D33" s="311"/>
      <c r="E33" s="311"/>
      <c r="F33" s="158"/>
      <c r="G33" s="293"/>
      <c r="H33" s="295"/>
      <c r="I33" s="295"/>
    </row>
    <row r="34" spans="1:9" s="94" customFormat="1">
      <c r="A34" s="94" t="s">
        <v>140</v>
      </c>
      <c r="B34" s="310" t="s">
        <v>141</v>
      </c>
      <c r="C34" s="136">
        <v>2</v>
      </c>
      <c r="D34" s="311">
        <f>C34*$C$3</f>
        <v>3448</v>
      </c>
      <c r="E34" s="311">
        <f>C34*$C$2</f>
        <v>3400</v>
      </c>
      <c r="F34" s="158" t="s">
        <v>67</v>
      </c>
      <c r="G34" s="293" t="s">
        <v>67</v>
      </c>
      <c r="H34" s="294">
        <v>0.3</v>
      </c>
      <c r="I34" s="294">
        <v>0.1</v>
      </c>
    </row>
    <row r="35" spans="1:9" s="94" customFormat="1">
      <c r="B35" s="310" t="s">
        <v>137</v>
      </c>
      <c r="C35" s="312">
        <f>10/(365-104-14-3-22)*(365-104-14-3)</f>
        <v>10.990990990990991</v>
      </c>
      <c r="D35" s="311">
        <f>C35*$C$3</f>
        <v>18948.468468468469</v>
      </c>
      <c r="E35" s="311">
        <f>C35*$C$2</f>
        <v>18684.684684684686</v>
      </c>
      <c r="F35" s="158"/>
      <c r="G35" s="293" t="s">
        <v>67</v>
      </c>
      <c r="H35" s="294">
        <v>0.3</v>
      </c>
      <c r="I35" s="294">
        <v>0.1</v>
      </c>
    </row>
    <row r="36" spans="1:9" s="94" customFormat="1" ht="26.4">
      <c r="B36" s="310" t="s">
        <v>142</v>
      </c>
      <c r="C36" s="312">
        <f>4/(365-104-14-3-22)*(365-104-14-3)</f>
        <v>4.3963963963963968</v>
      </c>
      <c r="D36" s="311">
        <f>C36*$C$3</f>
        <v>7579.3873873873881</v>
      </c>
      <c r="E36" s="311">
        <f>C36*$C$2</f>
        <v>7473.8738738738748</v>
      </c>
      <c r="F36" s="158"/>
      <c r="G36" s="293" t="s">
        <v>67</v>
      </c>
      <c r="H36" s="294">
        <v>0.3</v>
      </c>
      <c r="I36" s="294">
        <v>0.1</v>
      </c>
    </row>
    <row r="37" spans="1:9">
      <c r="C37" s="1"/>
    </row>
    <row r="38" spans="1:9">
      <c r="C38">
        <f>SUM(C30:C36)</f>
        <v>20.387387387387388</v>
      </c>
      <c r="D38" s="291"/>
      <c r="E38" s="291"/>
    </row>
    <row r="40" spans="1:9">
      <c r="C40" s="292"/>
    </row>
  </sheetData>
  <pageMargins left="0.23622047244094491" right="0.23622047244094491" top="0.74803149606299213" bottom="0.74803149606299213" header="0.31496062992125984" footer="0.31496062992125984"/>
  <pageSetup paperSize="9" scale="75" orientation="landscape" r:id="rId1"/>
  <headerFooter>
    <oddFooter>&amp;L&amp;F&amp;R&amp;A</oddFooter>
  </headerFooter>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ull4"/>
  <dimension ref="A1:K19"/>
  <sheetViews>
    <sheetView topLeftCell="E1" workbookViewId="0">
      <selection activeCell="H1" sqref="H1"/>
    </sheetView>
  </sheetViews>
  <sheetFormatPr defaultColWidth="9.109375" defaultRowHeight="15.6"/>
  <cols>
    <col min="1" max="1" width="35.44140625" bestFit="1" customWidth="1"/>
    <col min="2" max="2" width="18.44140625" style="21" bestFit="1" customWidth="1"/>
    <col min="3" max="3" width="17.5546875" style="49" bestFit="1" customWidth="1"/>
    <col min="4" max="4" width="22.5546875" bestFit="1" customWidth="1"/>
    <col min="5" max="5" width="17.5546875" style="35" bestFit="1" customWidth="1"/>
    <col min="6" max="6" width="16" bestFit="1" customWidth="1"/>
    <col min="7" max="7" width="17.5546875" style="35" bestFit="1" customWidth="1"/>
    <col min="8" max="8" width="19.88671875" style="13" customWidth="1"/>
    <col min="9" max="9" width="17.5546875" style="66" bestFit="1" customWidth="1"/>
    <col min="10" max="10" width="19.88671875" style="29" customWidth="1"/>
    <col min="11" max="11" width="17.5546875" style="75" bestFit="1" customWidth="1"/>
  </cols>
  <sheetData>
    <row r="1" spans="1:11" s="84" customFormat="1" ht="45">
      <c r="A1" s="81" t="s">
        <v>21</v>
      </c>
      <c r="B1" s="82"/>
      <c r="C1" s="83"/>
      <c r="E1" s="81"/>
      <c r="G1" s="81"/>
      <c r="H1" s="34"/>
      <c r="I1" s="86"/>
      <c r="J1" s="87"/>
      <c r="K1" s="87"/>
    </row>
    <row r="2" spans="1:11" s="84" customFormat="1" ht="22.5" customHeight="1" thickBot="1">
      <c r="A2" s="81"/>
      <c r="B2" s="82"/>
      <c r="C2" s="83"/>
      <c r="E2" s="81"/>
      <c r="G2" s="81"/>
      <c r="H2" s="85"/>
      <c r="I2" s="86"/>
      <c r="J2" s="87"/>
      <c r="K2" s="87"/>
    </row>
    <row r="3" spans="1:11" s="88" customFormat="1" ht="21.6" thickBot="1">
      <c r="B3" s="495" t="s">
        <v>24</v>
      </c>
      <c r="C3" s="497"/>
      <c r="D3" s="486" t="s">
        <v>8</v>
      </c>
      <c r="E3" s="487"/>
      <c r="F3" s="487"/>
      <c r="G3" s="487"/>
      <c r="H3" s="487"/>
      <c r="I3" s="488"/>
      <c r="J3" s="493" t="s">
        <v>25</v>
      </c>
      <c r="K3" s="494"/>
    </row>
    <row r="4" spans="1:11" s="88" customFormat="1" ht="21.6" thickBot="1">
      <c r="B4" s="495" t="s">
        <v>7</v>
      </c>
      <c r="C4" s="496"/>
      <c r="D4" s="489" t="s">
        <v>9</v>
      </c>
      <c r="E4" s="490"/>
      <c r="F4" s="489" t="s">
        <v>10</v>
      </c>
      <c r="G4" s="490"/>
      <c r="H4" s="491" t="s">
        <v>11</v>
      </c>
      <c r="I4" s="492"/>
      <c r="J4" s="493" t="s">
        <v>12</v>
      </c>
      <c r="K4" s="494"/>
    </row>
    <row r="5" spans="1:11" ht="6" customHeight="1" thickBot="1">
      <c r="B5" s="22"/>
      <c r="C5" s="50"/>
      <c r="D5" s="5"/>
      <c r="E5" s="58"/>
      <c r="F5" s="5"/>
      <c r="G5" s="58"/>
      <c r="H5" s="14"/>
      <c r="I5" s="67"/>
      <c r="J5" s="30"/>
    </row>
    <row r="6" spans="1:11" ht="16.2" thickBot="1">
      <c r="A6" s="8" t="s">
        <v>4</v>
      </c>
      <c r="B6" s="23">
        <v>1568</v>
      </c>
      <c r="C6" s="51"/>
      <c r="D6" s="9">
        <v>1772</v>
      </c>
      <c r="E6" s="59"/>
      <c r="F6" s="9">
        <v>1724</v>
      </c>
      <c r="G6" s="59"/>
      <c r="H6" s="15">
        <v>1695</v>
      </c>
      <c r="I6" s="68"/>
      <c r="J6" s="45">
        <v>1568</v>
      </c>
      <c r="K6" s="76"/>
    </row>
    <row r="7" spans="1:11">
      <c r="A7" s="2"/>
      <c r="B7" s="42"/>
      <c r="C7" s="52" t="s">
        <v>22</v>
      </c>
      <c r="D7" s="43"/>
      <c r="E7" s="60" t="s">
        <v>22</v>
      </c>
      <c r="F7" s="43"/>
      <c r="G7" s="60" t="s">
        <v>22</v>
      </c>
      <c r="H7" s="44"/>
      <c r="I7" s="69" t="s">
        <v>22</v>
      </c>
      <c r="J7" s="31"/>
      <c r="K7" s="77" t="s">
        <v>22</v>
      </c>
    </row>
    <row r="8" spans="1:11" ht="5.25" customHeight="1" thickBot="1">
      <c r="A8" s="3"/>
      <c r="B8" s="24"/>
      <c r="C8" s="52"/>
      <c r="D8" s="6"/>
      <c r="E8" s="60"/>
      <c r="F8" s="6"/>
      <c r="G8" s="60"/>
      <c r="H8" s="16"/>
      <c r="I8" s="69"/>
      <c r="J8" s="31"/>
      <c r="K8" s="77"/>
    </row>
    <row r="9" spans="1:11" s="11" customFormat="1" ht="27" thickTop="1">
      <c r="A9" s="484" t="s">
        <v>5</v>
      </c>
      <c r="B9" s="25" t="s">
        <v>19</v>
      </c>
      <c r="C9" s="53"/>
      <c r="D9" s="10" t="s">
        <v>15</v>
      </c>
      <c r="E9" s="61"/>
      <c r="F9" s="10" t="s">
        <v>13</v>
      </c>
      <c r="G9" s="61"/>
      <c r="H9" s="17" t="s">
        <v>14</v>
      </c>
      <c r="I9" s="70"/>
      <c r="J9" s="46" t="s">
        <v>19</v>
      </c>
      <c r="K9" s="78"/>
    </row>
    <row r="10" spans="1:11" ht="16.2" thickBot="1">
      <c r="A10" s="485"/>
      <c r="B10" s="26">
        <v>25200</v>
      </c>
      <c r="C10" s="54">
        <f>B10/B6</f>
        <v>16.071428571428573</v>
      </c>
      <c r="D10" s="7">
        <v>19927.79</v>
      </c>
      <c r="E10" s="62">
        <f>D10/D6</f>
        <v>11.245931151241535</v>
      </c>
      <c r="F10" s="7">
        <v>24621.040000000001</v>
      </c>
      <c r="G10" s="62">
        <f>F10/F6</f>
        <v>14.281345707656612</v>
      </c>
      <c r="H10" s="18">
        <v>20638.02</v>
      </c>
      <c r="I10" s="71">
        <f>H10/H6</f>
        <v>12.175823008849557</v>
      </c>
      <c r="J10" s="47">
        <v>21000</v>
      </c>
      <c r="K10" s="79">
        <f>J10/J6</f>
        <v>13.392857142857142</v>
      </c>
    </row>
    <row r="11" spans="1:11" ht="27.6" thickTop="1">
      <c r="A11" s="484" t="s">
        <v>6</v>
      </c>
      <c r="B11" s="27" t="s">
        <v>20</v>
      </c>
      <c r="C11" s="55"/>
      <c r="D11" s="12" t="s">
        <v>16</v>
      </c>
      <c r="E11" s="63"/>
      <c r="F11" s="12" t="s">
        <v>17</v>
      </c>
      <c r="G11" s="63"/>
      <c r="H11" s="19" t="s">
        <v>18</v>
      </c>
      <c r="I11" s="72"/>
      <c r="J11" s="33" t="s">
        <v>20</v>
      </c>
      <c r="K11" s="78"/>
    </row>
    <row r="12" spans="1:11" ht="16.2" thickBot="1">
      <c r="A12" s="485"/>
      <c r="B12" s="26">
        <v>19450</v>
      </c>
      <c r="C12" s="54">
        <f>B12/B6</f>
        <v>12.404336734693878</v>
      </c>
      <c r="D12" s="7">
        <v>17570.740000000002</v>
      </c>
      <c r="E12" s="62">
        <f>D12/D6</f>
        <v>9.9157674943566594</v>
      </c>
      <c r="F12" s="7">
        <v>18023.060000000001</v>
      </c>
      <c r="G12" s="62">
        <f>F12/F6</f>
        <v>10.454211136890953</v>
      </c>
      <c r="H12" s="18">
        <v>18688.87</v>
      </c>
      <c r="I12" s="71">
        <f>H12/H6</f>
        <v>11.025882005899705</v>
      </c>
      <c r="J12" s="32">
        <v>18000</v>
      </c>
      <c r="K12" s="79">
        <f>J12/J6</f>
        <v>11.479591836734693</v>
      </c>
    </row>
    <row r="13" spans="1:11" ht="16.2" thickTop="1">
      <c r="B13" s="28"/>
      <c r="C13" s="56"/>
      <c r="D13" s="4"/>
      <c r="E13" s="64"/>
      <c r="F13" s="4"/>
      <c r="G13" s="64"/>
      <c r="H13" s="20"/>
      <c r="I13" s="73"/>
      <c r="J13" s="34"/>
      <c r="K13" s="80"/>
    </row>
    <row r="14" spans="1:11">
      <c r="A14" s="48" t="s">
        <v>23</v>
      </c>
      <c r="B14" s="28"/>
      <c r="C14" s="56"/>
      <c r="D14" s="4"/>
      <c r="E14" s="64"/>
      <c r="F14" s="4"/>
      <c r="G14" s="64"/>
      <c r="H14" s="20"/>
      <c r="I14" s="73"/>
      <c r="J14" s="34"/>
      <c r="K14" s="80"/>
    </row>
    <row r="15" spans="1:11" ht="16.2" thickBot="1">
      <c r="B15" s="28"/>
      <c r="C15" s="56"/>
      <c r="D15" s="4"/>
      <c r="E15" s="64"/>
      <c r="F15" s="4"/>
      <c r="G15" s="64"/>
      <c r="H15" s="20"/>
      <c r="I15" s="73"/>
      <c r="J15" s="34"/>
      <c r="K15" s="80"/>
    </row>
    <row r="16" spans="1:11" ht="16.2" thickBot="1">
      <c r="A16" s="40" t="s">
        <v>2</v>
      </c>
      <c r="B16" s="36"/>
      <c r="C16" s="57"/>
      <c r="D16" s="37">
        <v>23677.64</v>
      </c>
      <c r="E16" s="65">
        <f>D16/D6</f>
        <v>13.362099322799097</v>
      </c>
      <c r="F16" s="37">
        <v>22750.18</v>
      </c>
      <c r="G16" s="65">
        <f>F16/F6</f>
        <v>13.196160092807425</v>
      </c>
      <c r="H16" s="38">
        <v>20638.02</v>
      </c>
      <c r="I16" s="74">
        <f>H16/H6</f>
        <v>12.175823008849557</v>
      </c>
      <c r="J16" s="39"/>
      <c r="K16" s="76"/>
    </row>
    <row r="17" spans="1:11" ht="16.2" thickBot="1">
      <c r="A17" s="41"/>
      <c r="B17" s="28"/>
      <c r="C17" s="56"/>
      <c r="D17" s="4"/>
      <c r="E17" s="64"/>
      <c r="F17" s="4"/>
      <c r="G17" s="64"/>
      <c r="H17" s="20"/>
      <c r="I17" s="73"/>
      <c r="J17" s="34"/>
      <c r="K17" s="80"/>
    </row>
    <row r="18" spans="1:11" ht="16.2" thickBot="1">
      <c r="A18" s="40" t="s">
        <v>3</v>
      </c>
      <c r="B18" s="36"/>
      <c r="C18" s="57"/>
      <c r="D18" s="37">
        <v>19927.79</v>
      </c>
      <c r="E18" s="65">
        <f>D18/D6</f>
        <v>11.245931151241535</v>
      </c>
      <c r="F18" s="37">
        <v>20393.759999999998</v>
      </c>
      <c r="G18" s="65">
        <f>F18/F6</f>
        <v>11.829327146171693</v>
      </c>
      <c r="H18" s="38">
        <v>19262.150000000001</v>
      </c>
      <c r="I18" s="74">
        <f>H18/H6</f>
        <v>11.364100294985251</v>
      </c>
      <c r="J18" s="39"/>
      <c r="K18" s="76"/>
    </row>
    <row r="19" spans="1:11">
      <c r="B19" s="28"/>
      <c r="C19" s="56"/>
      <c r="D19" s="4"/>
      <c r="E19" s="64"/>
      <c r="F19" s="4"/>
      <c r="G19" s="64"/>
      <c r="H19" s="20"/>
      <c r="I19" s="73"/>
      <c r="J19" s="34"/>
    </row>
  </sheetData>
  <mergeCells count="10">
    <mergeCell ref="J4:K4"/>
    <mergeCell ref="B4:C4"/>
    <mergeCell ref="B3:C3"/>
    <mergeCell ref="J3:K3"/>
    <mergeCell ref="A9:A10"/>
    <mergeCell ref="A11:A12"/>
    <mergeCell ref="D3:I3"/>
    <mergeCell ref="D4:E4"/>
    <mergeCell ref="F4:G4"/>
    <mergeCell ref="H4:I4"/>
  </mergeCells>
  <pageMargins left="0.15748031496062992" right="0.23622047244094491" top="0.74803149606299213" bottom="0.74803149606299213" header="0.31496062992125984" footer="0.31496062992125984"/>
  <pageSetup paperSize="8" scale="95" orientation="landscape" r:id="rId1"/>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ull5">
    <pageSetUpPr fitToPage="1"/>
  </sheetPr>
  <dimension ref="A1:D21"/>
  <sheetViews>
    <sheetView workbookViewId="0">
      <selection activeCell="D20" sqref="A3:D20"/>
    </sheetView>
  </sheetViews>
  <sheetFormatPr defaultColWidth="11.5546875" defaultRowHeight="13.2"/>
  <cols>
    <col min="1" max="1" width="41.88671875" style="117" customWidth="1"/>
    <col min="2" max="2" width="13.44140625" bestFit="1" customWidth="1"/>
    <col min="3" max="3" width="14.44140625" bestFit="1" customWidth="1"/>
    <col min="4" max="4" width="14.109375" customWidth="1"/>
  </cols>
  <sheetData>
    <row r="1" spans="1:4" ht="32.4">
      <c r="A1" s="116" t="s">
        <v>36</v>
      </c>
    </row>
    <row r="2" spans="1:4" ht="13.8" thickBot="1"/>
    <row r="3" spans="1:4" ht="53.4" thickTop="1" thickBot="1">
      <c r="A3" s="107" t="s">
        <v>28</v>
      </c>
      <c r="B3" s="95">
        <v>2017</v>
      </c>
      <c r="C3" s="95">
        <v>2018</v>
      </c>
      <c r="D3" s="96" t="s">
        <v>0</v>
      </c>
    </row>
    <row r="4" spans="1:4" ht="14.4">
      <c r="A4" s="118" t="s">
        <v>30</v>
      </c>
      <c r="B4" s="97" t="e">
        <f>ROUND(#REF!/12*6.5,2)</f>
        <v>#REF!</v>
      </c>
      <c r="C4" s="97" t="e">
        <f>ROUND(#REF!/12*5.5,2)</f>
        <v>#REF!</v>
      </c>
      <c r="D4" s="98" t="e">
        <f>SUM(B4:C4)</f>
        <v>#REF!</v>
      </c>
    </row>
    <row r="5" spans="1:4" ht="14.4">
      <c r="A5" s="118"/>
      <c r="B5" s="97"/>
      <c r="C5" s="97"/>
      <c r="D5" s="98"/>
    </row>
    <row r="6" spans="1:4" ht="13.8">
      <c r="A6" s="119" t="s">
        <v>32</v>
      </c>
      <c r="B6" s="108" t="e">
        <f>ROUND(#REF!/12*6.5,2)</f>
        <v>#REF!</v>
      </c>
      <c r="C6" s="108" t="e">
        <f>ROUND(#REF!/12*5.5,2)</f>
        <v>#REF!</v>
      </c>
      <c r="D6" s="109" t="e">
        <f>SUM(B6:C6)</f>
        <v>#REF!</v>
      </c>
    </row>
    <row r="7" spans="1:4" ht="13.8">
      <c r="A7" s="119" t="s">
        <v>38</v>
      </c>
      <c r="B7" s="99" t="e">
        <f>#REF!</f>
        <v>#REF!</v>
      </c>
      <c r="C7" s="99" t="e">
        <f>#REF!</f>
        <v>#REF!</v>
      </c>
      <c r="D7" s="100" t="e">
        <f>#REF!</f>
        <v>#REF!</v>
      </c>
    </row>
    <row r="8" spans="1:4" ht="28.8">
      <c r="A8" s="118" t="s">
        <v>39</v>
      </c>
      <c r="B8" s="97" t="e">
        <f>B6*B7</f>
        <v>#REF!</v>
      </c>
      <c r="C8" s="97" t="e">
        <f>C6*C7</f>
        <v>#REF!</v>
      </c>
      <c r="D8" s="98" t="e">
        <f>SUM(B8:C8)</f>
        <v>#REF!</v>
      </c>
    </row>
    <row r="9" spans="1:4" ht="14.4">
      <c r="A9" s="118"/>
      <c r="B9" s="97"/>
      <c r="C9" s="97"/>
      <c r="D9" s="98"/>
    </row>
    <row r="10" spans="1:4" ht="27.6">
      <c r="A10" s="119" t="s">
        <v>34</v>
      </c>
      <c r="B10" s="108" t="e">
        <f>#REF!/12*6.5</f>
        <v>#REF!</v>
      </c>
      <c r="C10" s="108" t="e">
        <f>#REF!/12*5.5</f>
        <v>#REF!</v>
      </c>
      <c r="D10" s="109" t="e">
        <f>SUM(B10:C10)</f>
        <v>#REF!</v>
      </c>
    </row>
    <row r="11" spans="1:4" ht="27.6">
      <c r="A11" s="119" t="s">
        <v>33</v>
      </c>
      <c r="B11" s="99" t="e">
        <f>#REF!</f>
        <v>#REF!</v>
      </c>
      <c r="C11" s="99" t="e">
        <f>#REF!</f>
        <v>#REF!</v>
      </c>
      <c r="D11" s="100" t="e">
        <f>#REF!</f>
        <v>#REF!</v>
      </c>
    </row>
    <row r="12" spans="1:4" ht="28.8">
      <c r="A12" s="118" t="s">
        <v>35</v>
      </c>
      <c r="B12" s="97" t="e">
        <f>B10*B11</f>
        <v>#REF!</v>
      </c>
      <c r="C12" s="97" t="e">
        <f>C10*C11</f>
        <v>#REF!</v>
      </c>
      <c r="D12" s="98" t="e">
        <f>SUM(B12:C12)</f>
        <v>#REF!</v>
      </c>
    </row>
    <row r="13" spans="1:4" ht="14.4">
      <c r="A13" s="118"/>
      <c r="B13" s="97"/>
      <c r="C13" s="97"/>
      <c r="D13" s="98"/>
    </row>
    <row r="14" spans="1:4" ht="13.8">
      <c r="A14" s="119" t="s">
        <v>31</v>
      </c>
      <c r="B14" s="108" t="e">
        <f>ROUND(#REF!/12*6.5,2)</f>
        <v>#REF!</v>
      </c>
      <c r="C14" s="108" t="e">
        <f>#REF!/12*5.5</f>
        <v>#REF!</v>
      </c>
      <c r="D14" s="109" t="e">
        <f>SUM(B14:C14)</f>
        <v>#REF!</v>
      </c>
    </row>
    <row r="15" spans="1:4" ht="13.8">
      <c r="A15" s="119" t="s">
        <v>37</v>
      </c>
      <c r="B15" s="99" t="e">
        <f>#REF!</f>
        <v>#REF!</v>
      </c>
      <c r="C15" s="99" t="e">
        <f>#REF!</f>
        <v>#REF!</v>
      </c>
      <c r="D15" s="100" t="e">
        <f>#REF!</f>
        <v>#REF!</v>
      </c>
    </row>
    <row r="16" spans="1:4" s="115" customFormat="1" ht="14.4">
      <c r="A16" s="120" t="s">
        <v>41</v>
      </c>
      <c r="B16" s="113">
        <v>-7.0000000000000007E-2</v>
      </c>
      <c r="C16" s="113">
        <v>-0.33</v>
      </c>
      <c r="D16" s="114">
        <f>SUM(B16:C16)</f>
        <v>-0.4</v>
      </c>
    </row>
    <row r="17" spans="1:4" ht="28.8">
      <c r="A17" s="118" t="s">
        <v>40</v>
      </c>
      <c r="B17" s="97" t="e">
        <f>B14*B15+B16</f>
        <v>#REF!</v>
      </c>
      <c r="C17" s="97" t="e">
        <f>C14*C15+C16</f>
        <v>#REF!</v>
      </c>
      <c r="D17" s="98" t="e">
        <f>SUM(B17:C17)</f>
        <v>#REF!</v>
      </c>
    </row>
    <row r="18" spans="1:4" ht="14.4">
      <c r="A18" s="121" t="s">
        <v>29</v>
      </c>
      <c r="B18" s="101" t="e">
        <f>B4+B8+B12+B17</f>
        <v>#REF!</v>
      </c>
      <c r="C18" s="101" t="e">
        <f>C4+C8+C12+C17</f>
        <v>#REF!</v>
      </c>
      <c r="D18" s="102" t="e">
        <f>(D4+D8+D12+D17)</f>
        <v>#REF!</v>
      </c>
    </row>
    <row r="19" spans="1:4" ht="14.4">
      <c r="A19" s="118" t="s">
        <v>26</v>
      </c>
      <c r="B19" s="103" t="e">
        <f>B18*10%</f>
        <v>#REF!</v>
      </c>
      <c r="C19" s="103" t="e">
        <f>C18*10%</f>
        <v>#REF!</v>
      </c>
      <c r="D19" s="104" t="e">
        <f>D18*10%</f>
        <v>#REF!</v>
      </c>
    </row>
    <row r="20" spans="1:4" ht="15" thickBot="1">
      <c r="A20" s="122" t="s">
        <v>27</v>
      </c>
      <c r="B20" s="105" t="e">
        <f>SUM(B18:B19)</f>
        <v>#REF!</v>
      </c>
      <c r="C20" s="105" t="e">
        <f>SUM(C18:C19)</f>
        <v>#REF!</v>
      </c>
      <c r="D20" s="106" t="e">
        <f>SUM(D18:D19)</f>
        <v>#REF!</v>
      </c>
    </row>
    <row r="21" spans="1:4" ht="13.8" thickTop="1"/>
  </sheetData>
  <pageMargins left="0.15748031496062992" right="0.70866141732283472" top="0.74803149606299213" bottom="0.74803149606299213" header="0.31496062992125984" footer="0.31496062992125984"/>
  <pageSetup paperSize="9" orientation="portrait" r:id="rId1"/>
  <headerFooter>
    <oddFooter>&amp;L&amp;F&amp;R&amp;A</oddFooter>
  </headerFooter>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ull7">
    <pageSetUpPr fitToPage="1"/>
  </sheetPr>
  <dimension ref="A1:Q32"/>
  <sheetViews>
    <sheetView topLeftCell="A4" workbookViewId="0">
      <selection activeCell="H13" sqref="H13"/>
    </sheetView>
  </sheetViews>
  <sheetFormatPr defaultColWidth="8.88671875" defaultRowHeight="13.2"/>
  <cols>
    <col min="1" max="1" width="10.44140625" customWidth="1"/>
    <col min="2" max="2" width="9" bestFit="1" customWidth="1"/>
    <col min="3" max="3" width="10.88671875" bestFit="1" customWidth="1"/>
    <col min="4" max="4" width="33.88671875" customWidth="1"/>
    <col min="5" max="5" width="5.109375" customWidth="1"/>
    <col min="6" max="6" width="12.5546875" customWidth="1"/>
    <col min="7" max="7" width="13.109375" customWidth="1"/>
    <col min="8" max="8" width="13.44140625" bestFit="1" customWidth="1"/>
    <col min="9" max="10" width="12.109375" customWidth="1"/>
    <col min="11" max="12" width="11.44140625" bestFit="1" customWidth="1"/>
    <col min="13" max="13" width="13.44140625" bestFit="1" customWidth="1"/>
    <col min="14" max="14" width="15.5546875" customWidth="1"/>
  </cols>
  <sheetData>
    <row r="1" spans="1:17" s="92" customFormat="1" ht="17.399999999999999">
      <c r="A1" s="260" t="s">
        <v>147</v>
      </c>
      <c r="B1" s="89"/>
      <c r="C1" s="90"/>
      <c r="D1" s="91"/>
      <c r="E1" s="91"/>
      <c r="F1" s="254"/>
      <c r="G1" s="255"/>
      <c r="H1" s="259"/>
      <c r="I1" s="259"/>
      <c r="J1" s="259"/>
      <c r="O1" s="93"/>
      <c r="P1" s="93"/>
      <c r="Q1" s="93"/>
    </row>
    <row r="3" spans="1:17">
      <c r="A3" s="2" t="s">
        <v>160</v>
      </c>
      <c r="B3" s="2"/>
      <c r="C3" s="2"/>
    </row>
    <row r="4" spans="1:17">
      <c r="A4" s="2"/>
      <c r="B4" s="2"/>
      <c r="C4" s="2"/>
    </row>
    <row r="5" spans="1:17" ht="13.8">
      <c r="A5" s="498" t="s">
        <v>83</v>
      </c>
      <c r="B5" s="498"/>
      <c r="C5" s="498"/>
      <c r="D5" s="498"/>
      <c r="E5" s="498"/>
      <c r="F5" s="498"/>
      <c r="G5" s="498"/>
      <c r="H5" s="498"/>
      <c r="O5" s="110"/>
      <c r="P5" s="197"/>
    </row>
    <row r="6" spans="1:17" ht="14.4" thickBot="1">
      <c r="A6" s="198"/>
      <c r="B6" s="198"/>
      <c r="C6" s="198"/>
      <c r="E6" s="41" t="s">
        <v>122</v>
      </c>
      <c r="F6" s="303">
        <v>1</v>
      </c>
      <c r="G6" s="304">
        <v>11</v>
      </c>
      <c r="H6" s="303"/>
      <c r="I6" s="305">
        <v>1</v>
      </c>
      <c r="J6" s="305">
        <v>12</v>
      </c>
      <c r="K6" s="305">
        <v>12</v>
      </c>
      <c r="L6" s="305">
        <v>11</v>
      </c>
      <c r="M6" s="199"/>
      <c r="N6" s="137" t="s">
        <v>84</v>
      </c>
      <c r="O6" s="199"/>
      <c r="P6" s="197"/>
    </row>
    <row r="7" spans="1:17" ht="21" thickBot="1">
      <c r="A7" s="198"/>
      <c r="B7" s="198"/>
      <c r="C7" s="198"/>
      <c r="D7" s="200"/>
      <c r="E7" s="201"/>
      <c r="F7" s="201">
        <v>2024</v>
      </c>
      <c r="G7" s="201">
        <v>2025</v>
      </c>
      <c r="H7" s="202" t="s">
        <v>85</v>
      </c>
      <c r="I7" s="201" t="s">
        <v>148</v>
      </c>
      <c r="J7" s="201" t="s">
        <v>143</v>
      </c>
      <c r="K7" s="201" t="s">
        <v>144</v>
      </c>
      <c r="L7" s="201" t="s">
        <v>145</v>
      </c>
      <c r="M7" s="201" t="s">
        <v>49</v>
      </c>
      <c r="N7" s="202" t="s">
        <v>85</v>
      </c>
      <c r="O7" s="110"/>
      <c r="P7" s="197"/>
    </row>
    <row r="8" spans="1:17" ht="14.4" thickBot="1">
      <c r="A8" s="198"/>
      <c r="B8" s="198"/>
      <c r="C8" s="198"/>
      <c r="D8" s="203" t="s">
        <v>86</v>
      </c>
      <c r="E8" s="203"/>
      <c r="F8" s="203"/>
      <c r="G8" s="203"/>
      <c r="H8" s="204"/>
      <c r="I8" s="203"/>
      <c r="J8" s="203"/>
      <c r="K8" s="203"/>
      <c r="L8" s="203"/>
      <c r="M8" s="203"/>
      <c r="N8" s="205"/>
      <c r="O8" s="110"/>
      <c r="P8" s="197"/>
    </row>
    <row r="9" spans="1:17" ht="31.2" thickBot="1">
      <c r="A9" s="206"/>
      <c r="B9" s="206"/>
      <c r="C9" s="206"/>
      <c r="D9" s="207" t="s">
        <v>117</v>
      </c>
      <c r="E9" s="207"/>
      <c r="F9" s="208" t="e">
        <f>#REF!/12*F6</f>
        <v>#REF!</v>
      </c>
      <c r="G9" s="208" t="e">
        <f>#REF!/12*G6+0.005</f>
        <v>#REF!</v>
      </c>
      <c r="H9" s="209" t="e">
        <f>SUM(F9:G9)</f>
        <v>#REF!</v>
      </c>
      <c r="I9" s="208" t="e">
        <f>#REF!/12*I6</f>
        <v>#REF!</v>
      </c>
      <c r="J9" s="208" t="e">
        <f>#REF!/12*J6</f>
        <v>#REF!</v>
      </c>
      <c r="K9" s="208" t="e">
        <f>#REF!/12*K6</f>
        <v>#REF!</v>
      </c>
      <c r="L9" s="208" t="e">
        <f>#REF!/12*L6+0.005</f>
        <v>#REF!</v>
      </c>
      <c r="M9" s="209" t="e">
        <f>SUM(I9:L9)+0.005</f>
        <v>#REF!</v>
      </c>
      <c r="N9" s="209" t="e">
        <f>H9+M9</f>
        <v>#REF!</v>
      </c>
      <c r="O9" s="210"/>
      <c r="P9" s="197"/>
    </row>
    <row r="10" spans="1:17" ht="15" thickBot="1">
      <c r="A10" s="198"/>
      <c r="B10" s="198"/>
      <c r="C10" s="198"/>
      <c r="D10" s="211" t="s">
        <v>87</v>
      </c>
      <c r="E10" s="212"/>
      <c r="F10" s="213" t="e">
        <f t="shared" ref="F10:N10" si="0">SUM(F9:F9)</f>
        <v>#REF!</v>
      </c>
      <c r="G10" s="213" t="e">
        <f t="shared" si="0"/>
        <v>#REF!</v>
      </c>
      <c r="H10" s="214" t="e">
        <f t="shared" si="0"/>
        <v>#REF!</v>
      </c>
      <c r="I10" s="213" t="e">
        <f>SUM(I9:I9)</f>
        <v>#REF!</v>
      </c>
      <c r="J10" s="213" t="e">
        <f>SUM(J9:J9)</f>
        <v>#REF!</v>
      </c>
      <c r="K10" s="213" t="e">
        <f>SUM(K9:K9)</f>
        <v>#REF!</v>
      </c>
      <c r="L10" s="213" t="e">
        <f>SUM(L9:L9)</f>
        <v>#REF!</v>
      </c>
      <c r="M10" s="214" t="e">
        <f>SUM(M9:M9)</f>
        <v>#REF!</v>
      </c>
      <c r="N10" s="215" t="e">
        <f t="shared" si="0"/>
        <v>#REF!</v>
      </c>
      <c r="O10" s="216"/>
      <c r="P10" s="217"/>
    </row>
    <row r="11" spans="1:17" ht="14.4">
      <c r="A11" s="198"/>
      <c r="B11" s="198"/>
      <c r="C11" s="198"/>
      <c r="D11" s="212"/>
      <c r="E11" s="212"/>
      <c r="F11" s="212"/>
      <c r="G11" s="212"/>
      <c r="H11" s="218"/>
      <c r="I11" s="212"/>
      <c r="J11" s="212"/>
      <c r="K11" s="212"/>
      <c r="L11" s="212"/>
      <c r="M11" s="218"/>
      <c r="N11" s="219"/>
      <c r="O11" s="216"/>
      <c r="P11" s="217"/>
    </row>
    <row r="12" spans="1:17" s="94" customFormat="1" ht="21" thickBot="1">
      <c r="A12" s="308" t="s">
        <v>88</v>
      </c>
      <c r="B12" s="308" t="s">
        <v>96</v>
      </c>
      <c r="C12" s="309" t="s">
        <v>123</v>
      </c>
      <c r="D12" s="296" t="s">
        <v>118</v>
      </c>
      <c r="E12" s="220"/>
      <c r="F12" s="220"/>
      <c r="G12" s="220"/>
      <c r="H12" s="221"/>
      <c r="I12" s="220"/>
      <c r="J12" s="220"/>
      <c r="K12" s="220"/>
      <c r="L12" s="220"/>
      <c r="M12" s="221"/>
      <c r="N12" s="222"/>
      <c r="O12" s="243"/>
      <c r="P12" s="244"/>
    </row>
    <row r="13" spans="1:17" ht="21" thickBot="1">
      <c r="A13" s="261" t="e">
        <f>#REF!</f>
        <v>#REF!</v>
      </c>
      <c r="B13" s="258" t="s">
        <v>114</v>
      </c>
      <c r="C13" s="262" t="e">
        <f>#REF!</f>
        <v>#REF!</v>
      </c>
      <c r="D13" s="224" t="s">
        <v>120</v>
      </c>
      <c r="E13" s="224"/>
      <c r="F13" s="208" t="e">
        <f>$A$13*$C$13/12*F6</f>
        <v>#REF!</v>
      </c>
      <c r="G13" s="208" t="e">
        <f>$A$13*$C$13/12*G6</f>
        <v>#REF!</v>
      </c>
      <c r="H13" s="223" t="e">
        <f>SUM(F13:G13)</f>
        <v>#REF!</v>
      </c>
      <c r="I13" s="208" t="e">
        <f>$A$13*$C$13/12*I6</f>
        <v>#REF!</v>
      </c>
      <c r="J13" s="208" t="e">
        <f>$A$13*$C$13/12*J6</f>
        <v>#REF!</v>
      </c>
      <c r="K13" s="208" t="e">
        <f>$A$13*$C$13/12*K6</f>
        <v>#REF!</v>
      </c>
      <c r="L13" s="208" t="e">
        <f>$A$13*$C$13/12*L6</f>
        <v>#REF!</v>
      </c>
      <c r="M13" s="223" t="e">
        <f>SUM(I13:L13)</f>
        <v>#REF!</v>
      </c>
      <c r="N13" s="223" t="e">
        <f>H13+M13</f>
        <v>#REF!</v>
      </c>
      <c r="O13" s="216"/>
      <c r="P13" s="217"/>
    </row>
    <row r="14" spans="1:17" ht="14.4" thickBot="1">
      <c r="A14" s="256" t="e">
        <f>#REF!</f>
        <v>#REF!</v>
      </c>
      <c r="B14" s="258" t="s">
        <v>115</v>
      </c>
      <c r="C14" s="257">
        <v>100</v>
      </c>
      <c r="D14" s="224" t="s">
        <v>116</v>
      </c>
      <c r="E14" s="224"/>
      <c r="F14" s="208" t="e">
        <f>$A$14*$C$14/12*F6</f>
        <v>#REF!</v>
      </c>
      <c r="G14" s="208" t="e">
        <f>$A$14*$C$14/12*G6</f>
        <v>#REF!</v>
      </c>
      <c r="H14" s="225" t="e">
        <f>SUM(F14:G14)</f>
        <v>#REF!</v>
      </c>
      <c r="I14" s="208" t="e">
        <f>$A$14*$C$14/12*I6</f>
        <v>#REF!</v>
      </c>
      <c r="J14" s="208" t="e">
        <f>$A$14*$C$14/12*J6</f>
        <v>#REF!</v>
      </c>
      <c r="K14" s="208" t="e">
        <f>$A$14*$C$14/12*K6</f>
        <v>#REF!</v>
      </c>
      <c r="L14" s="208" t="e">
        <f>$A$14*$C$14/12*L6</f>
        <v>#REF!</v>
      </c>
      <c r="M14" s="225" t="e">
        <f>SUM(I14:L14)</f>
        <v>#REF!</v>
      </c>
      <c r="N14" s="225" t="e">
        <f>H14+M14</f>
        <v>#REF!</v>
      </c>
      <c r="O14" s="216"/>
      <c r="P14" s="217"/>
    </row>
    <row r="15" spans="1:17" ht="14.4" thickBot="1">
      <c r="A15" s="256" t="e">
        <f>#REF!</f>
        <v>#REF!</v>
      </c>
      <c r="B15" s="258" t="s">
        <v>119</v>
      </c>
      <c r="C15" s="257" t="e">
        <f>#REF!</f>
        <v>#REF!</v>
      </c>
      <c r="D15" s="224" t="s">
        <v>97</v>
      </c>
      <c r="E15" s="224"/>
      <c r="F15" s="208" t="e">
        <f>$A$15*$C$15/12*F6</f>
        <v>#REF!</v>
      </c>
      <c r="G15" s="208" t="e">
        <f>$A$15*$C$15/12*G6</f>
        <v>#REF!</v>
      </c>
      <c r="H15" s="225" t="e">
        <f>SUM(F15:G15)</f>
        <v>#REF!</v>
      </c>
      <c r="I15" s="208" t="e">
        <f>$A$15*$C$15/12*I6</f>
        <v>#REF!</v>
      </c>
      <c r="J15" s="208" t="e">
        <f>$A$15*$C$15/12*J6</f>
        <v>#REF!</v>
      </c>
      <c r="K15" s="208" t="e">
        <f>$A$15*$C$15/12*K6</f>
        <v>#REF!</v>
      </c>
      <c r="L15" s="208" t="e">
        <f>$A$15*$C$15/12*L6</f>
        <v>#REF!</v>
      </c>
      <c r="M15" s="225" t="e">
        <f>SUM(I15:L15)</f>
        <v>#REF!</v>
      </c>
      <c r="N15" s="225" t="e">
        <f>H15+M15</f>
        <v>#REF!</v>
      </c>
      <c r="O15" s="216"/>
      <c r="P15" s="217"/>
    </row>
    <row r="16" spans="1:17" ht="15" thickBot="1">
      <c r="A16" s="198"/>
      <c r="B16" s="198"/>
      <c r="C16" s="198"/>
      <c r="D16" s="211" t="s">
        <v>90</v>
      </c>
      <c r="E16" s="226"/>
      <c r="F16" s="227" t="e">
        <f>SUM(F13:F15)</f>
        <v>#REF!</v>
      </c>
      <c r="G16" s="227" t="e">
        <f>SUM(G13:G15)-0.005</f>
        <v>#REF!</v>
      </c>
      <c r="H16" s="228" t="e">
        <f t="shared" ref="H16:N16" si="1">SUM(H13:H15)</f>
        <v>#REF!</v>
      </c>
      <c r="I16" s="227" t="e">
        <f t="shared" si="1"/>
        <v>#REF!</v>
      </c>
      <c r="J16" s="227" t="e">
        <f t="shared" si="1"/>
        <v>#REF!</v>
      </c>
      <c r="K16" s="227" t="e">
        <f t="shared" si="1"/>
        <v>#REF!</v>
      </c>
      <c r="L16" s="227" t="e">
        <f t="shared" si="1"/>
        <v>#REF!</v>
      </c>
      <c r="M16" s="228" t="e">
        <f t="shared" si="1"/>
        <v>#REF!</v>
      </c>
      <c r="N16" s="228" t="e">
        <f t="shared" si="1"/>
        <v>#REF!</v>
      </c>
      <c r="O16" s="216"/>
      <c r="P16" s="217"/>
    </row>
    <row r="17" spans="1:16" ht="15" thickBot="1">
      <c r="A17" s="198"/>
      <c r="B17" s="198"/>
      <c r="C17" s="198"/>
      <c r="D17" s="226"/>
      <c r="E17" s="226"/>
      <c r="F17" s="226"/>
      <c r="G17" s="226"/>
      <c r="H17" s="229"/>
      <c r="I17" s="226"/>
      <c r="J17" s="226"/>
      <c r="K17" s="226"/>
      <c r="L17" s="226"/>
      <c r="M17" s="229"/>
      <c r="N17" s="229"/>
      <c r="O17" s="230"/>
      <c r="P17" s="217"/>
    </row>
    <row r="18" spans="1:16" ht="21" thickBot="1">
      <c r="A18" s="198"/>
      <c r="B18" s="198"/>
      <c r="C18" s="198"/>
      <c r="D18" s="313" t="s">
        <v>111</v>
      </c>
      <c r="E18" s="314"/>
      <c r="F18" s="289" t="e">
        <f>#REF!/12*F6</f>
        <v>#REF!</v>
      </c>
      <c r="G18" s="289" t="e">
        <f>#REF!/12*G6</f>
        <v>#REF!</v>
      </c>
      <c r="H18" s="290" t="e">
        <f>SUM(F18:G18)</f>
        <v>#REF!</v>
      </c>
      <c r="I18" s="289" t="e">
        <f>#REF!/12*I6</f>
        <v>#REF!</v>
      </c>
      <c r="J18" s="289" t="e">
        <f>#REF!/12*J6</f>
        <v>#REF!</v>
      </c>
      <c r="K18" s="289" t="e">
        <f>#REF!/12*K6</f>
        <v>#REF!</v>
      </c>
      <c r="L18" s="289" t="e">
        <f>#REF!/12*L6</f>
        <v>#REF!</v>
      </c>
      <c r="M18" s="290" t="e">
        <f>SUM(I18:L18)+0.01</f>
        <v>#REF!</v>
      </c>
      <c r="N18" s="290" t="e">
        <f>H18+M18</f>
        <v>#REF!</v>
      </c>
      <c r="O18" s="230"/>
      <c r="P18" s="217"/>
    </row>
    <row r="19" spans="1:16" ht="41.4" thickBot="1">
      <c r="A19" s="198"/>
      <c r="B19" s="198"/>
      <c r="C19" s="198"/>
      <c r="D19" s="315" t="s">
        <v>146</v>
      </c>
      <c r="E19" s="314"/>
      <c r="F19" s="316" t="e">
        <f>#REF!/12*F6</f>
        <v>#REF!</v>
      </c>
      <c r="G19" s="316" t="e">
        <f>#REF!/12*G6+0.003</f>
        <v>#REF!</v>
      </c>
      <c r="H19" s="317" t="e">
        <f>SUM(F19:G19)+0.001</f>
        <v>#REF!</v>
      </c>
      <c r="I19" s="316" t="e">
        <f>#REF!/12*I6</f>
        <v>#REF!</v>
      </c>
      <c r="J19" s="316" t="e">
        <f>#REF!/12*J6</f>
        <v>#REF!</v>
      </c>
      <c r="K19" s="316" t="e">
        <f>#REF!/12*K6</f>
        <v>#REF!</v>
      </c>
      <c r="L19" s="316" t="e">
        <f>#REF!/12*L6+0.003</f>
        <v>#REF!</v>
      </c>
      <c r="M19" s="317" t="e">
        <f>SUM(I19:L19)+0.001</f>
        <v>#REF!</v>
      </c>
      <c r="N19" s="317" t="e">
        <f>H19+M19</f>
        <v>#REF!</v>
      </c>
      <c r="O19" s="230"/>
      <c r="P19" s="217"/>
    </row>
    <row r="20" spans="1:16" ht="15" thickBot="1">
      <c r="A20" s="198"/>
      <c r="B20" s="198"/>
      <c r="C20" s="198"/>
      <c r="D20" s="226"/>
      <c r="E20" s="226"/>
      <c r="F20" s="226"/>
      <c r="G20" s="226"/>
      <c r="H20" s="229"/>
      <c r="I20" s="226"/>
      <c r="J20" s="226"/>
      <c r="K20" s="226"/>
      <c r="L20" s="226"/>
      <c r="M20" s="229"/>
      <c r="N20" s="229"/>
      <c r="O20" s="230"/>
      <c r="P20" s="217"/>
    </row>
    <row r="21" spans="1:16" ht="14.4" thickBot="1">
      <c r="A21" s="198"/>
      <c r="B21" s="198"/>
      <c r="C21" s="198"/>
      <c r="D21" s="231" t="s">
        <v>91</v>
      </c>
      <c r="E21" s="231"/>
      <c r="F21" s="232" t="e">
        <f>SUM(F16,F10,F18,F19)-0.005</f>
        <v>#REF!</v>
      </c>
      <c r="G21" s="232" t="e">
        <f>SUM(G16,G10,G18,G19)+0.01</f>
        <v>#REF!</v>
      </c>
      <c r="H21" s="233" t="e">
        <f>SUM(H16,H10,H18,H19)</f>
        <v>#REF!</v>
      </c>
      <c r="I21" s="232" t="e">
        <f>SUM(I16,I10,I18,I19)</f>
        <v>#REF!</v>
      </c>
      <c r="J21" s="232" t="e">
        <f>SUM(J16,J10,J18,J19)</f>
        <v>#REF!</v>
      </c>
      <c r="K21" s="232" t="e">
        <f>SUM(K16,K10,K18,K19)</f>
        <v>#REF!</v>
      </c>
      <c r="L21" s="232" t="e">
        <f>SUM(L16,L10,L18,L19)+0.01</f>
        <v>#REF!</v>
      </c>
      <c r="M21" s="233" t="e">
        <f>SUM(M16,M10,M18,M19)+0.005</f>
        <v>#REF!</v>
      </c>
      <c r="N21" s="233" t="e">
        <f>SUM(N16,N10,N18,N19)+0.008</f>
        <v>#REF!</v>
      </c>
      <c r="O21" s="230"/>
      <c r="P21" s="217"/>
    </row>
    <row r="22" spans="1:16" ht="14.4" thickBot="1">
      <c r="A22" s="198"/>
      <c r="B22" s="198"/>
      <c r="C22" s="198"/>
      <c r="D22" s="234" t="s">
        <v>1</v>
      </c>
      <c r="E22" s="235">
        <v>0.1</v>
      </c>
      <c r="F22" s="236" t="e">
        <f>ROUND(F21*E22,2)</f>
        <v>#REF!</v>
      </c>
      <c r="G22" s="236" t="e">
        <f>G21*E22</f>
        <v>#REF!</v>
      </c>
      <c r="H22" s="237" t="e">
        <f>SUM(F22:G22)</f>
        <v>#REF!</v>
      </c>
      <c r="I22" s="236" t="e">
        <f>ROUND(I21*$E$22,2)</f>
        <v>#REF!</v>
      </c>
      <c r="J22" s="236" t="e">
        <f>ROUND(J21*$E$22,2)</f>
        <v>#REF!</v>
      </c>
      <c r="K22" s="236" t="e">
        <f>ROUND(K21*$E$22,2)</f>
        <v>#REF!</v>
      </c>
      <c r="L22" s="236" t="e">
        <f>ROUND(L21*$E$22,2)</f>
        <v>#REF!</v>
      </c>
      <c r="M22" s="237" t="e">
        <f>SUM(I22:L22)</f>
        <v>#REF!</v>
      </c>
      <c r="N22" s="237" t="e">
        <f>H22+M22</f>
        <v>#REF!</v>
      </c>
      <c r="O22" s="110"/>
      <c r="P22" s="197"/>
    </row>
    <row r="23" spans="1:16" ht="14.4" thickBot="1">
      <c r="A23" s="198"/>
      <c r="B23" s="198"/>
      <c r="C23" s="198"/>
      <c r="D23" s="238" t="s">
        <v>92</v>
      </c>
      <c r="E23" s="238"/>
      <c r="F23" s="239" t="e">
        <f t="shared" ref="F23:K23" si="2">SUM(F21:F22)</f>
        <v>#REF!</v>
      </c>
      <c r="G23" s="239" t="e">
        <f t="shared" si="2"/>
        <v>#REF!</v>
      </c>
      <c r="H23" s="240" t="e">
        <f t="shared" si="2"/>
        <v>#REF!</v>
      </c>
      <c r="I23" s="239" t="e">
        <f t="shared" si="2"/>
        <v>#REF!</v>
      </c>
      <c r="J23" s="239" t="e">
        <f t="shared" si="2"/>
        <v>#REF!</v>
      </c>
      <c r="K23" s="239" t="e">
        <f t="shared" si="2"/>
        <v>#REF!</v>
      </c>
      <c r="L23" s="239" t="e">
        <f>SUM(L21:L22)-0.005</f>
        <v>#REF!</v>
      </c>
      <c r="M23" s="240" t="e">
        <f>SUM(M21:M22)-0.005</f>
        <v>#REF!</v>
      </c>
      <c r="N23" s="241" t="e">
        <f>SUM(N21:N22)-0.005</f>
        <v>#REF!</v>
      </c>
      <c r="O23" s="110"/>
      <c r="P23" s="197"/>
    </row>
    <row r="24" spans="1:16" ht="13.8">
      <c r="A24" s="198"/>
      <c r="B24" s="198"/>
      <c r="C24" s="198"/>
      <c r="H24" s="3"/>
      <c r="M24" s="2"/>
      <c r="N24" s="242"/>
      <c r="O24" s="110"/>
      <c r="P24" s="197"/>
    </row>
    <row r="25" spans="1:16" ht="13.8">
      <c r="G25" s="4"/>
      <c r="H25" s="307"/>
      <c r="M25" s="306"/>
      <c r="N25" s="242"/>
      <c r="O25" s="110"/>
      <c r="P25" s="197"/>
    </row>
    <row r="26" spans="1:16">
      <c r="A26" s="160"/>
      <c r="B26" s="94"/>
      <c r="C26" s="152"/>
      <c r="D26" s="111" t="s">
        <v>93</v>
      </c>
      <c r="E26" s="94"/>
      <c r="F26" s="94"/>
      <c r="G26" s="94"/>
      <c r="H26" s="94"/>
      <c r="I26" s="94"/>
      <c r="J26" s="94"/>
      <c r="K26" s="94"/>
      <c r="L26" s="94"/>
      <c r="M26" s="94"/>
      <c r="N26" s="94"/>
      <c r="O26" s="94"/>
      <c r="P26" s="94"/>
    </row>
    <row r="27" spans="1:16" ht="13.8">
      <c r="A27" s="110"/>
      <c r="B27" s="206"/>
      <c r="C27" s="245"/>
      <c r="D27" s="246"/>
      <c r="E27" s="247"/>
      <c r="F27" s="247"/>
      <c r="G27" s="247"/>
      <c r="H27" s="247"/>
      <c r="I27" s="219"/>
      <c r="J27" s="247"/>
      <c r="K27" s="247"/>
      <c r="L27" s="247"/>
      <c r="M27" s="248"/>
      <c r="N27" s="249"/>
      <c r="O27" s="499" t="s">
        <v>94</v>
      </c>
      <c r="P27" s="499"/>
    </row>
    <row r="28" spans="1:16" ht="21" thickBot="1">
      <c r="A28" s="308" t="s">
        <v>88</v>
      </c>
      <c r="B28" s="308" t="s">
        <v>96</v>
      </c>
      <c r="C28" s="309" t="s">
        <v>123</v>
      </c>
      <c r="D28" s="203" t="s">
        <v>89</v>
      </c>
      <c r="E28" s="220"/>
      <c r="F28" s="220"/>
      <c r="G28" s="220"/>
      <c r="H28" s="221"/>
      <c r="I28" s="220"/>
      <c r="J28" s="220"/>
      <c r="K28" s="220"/>
      <c r="L28" s="220"/>
      <c r="M28" s="220"/>
      <c r="N28" s="250"/>
      <c r="O28" s="251" t="s">
        <v>95</v>
      </c>
      <c r="P28" s="251"/>
    </row>
    <row r="29" spans="1:16" ht="21" thickBot="1">
      <c r="A29" s="261" t="e">
        <f>#REF!</f>
        <v>#REF!</v>
      </c>
      <c r="B29" s="258" t="s">
        <v>114</v>
      </c>
      <c r="C29" s="262" t="e">
        <f>C13*20%</f>
        <v>#REF!</v>
      </c>
      <c r="D29" s="224" t="s">
        <v>121</v>
      </c>
      <c r="E29" s="207"/>
      <c r="F29" s="208">
        <v>0</v>
      </c>
      <c r="G29" s="208" t="e">
        <f>$A$29*$C$29</f>
        <v>#REF!</v>
      </c>
      <c r="H29" s="223" t="e">
        <f>SUM(F29:G29)</f>
        <v>#REF!</v>
      </c>
      <c r="I29" s="208">
        <v>0</v>
      </c>
      <c r="J29" s="208" t="e">
        <f>$A$29*$C$29/12*J6</f>
        <v>#REF!</v>
      </c>
      <c r="K29" s="208" t="e">
        <f>$A$29*$C$29/12*K6</f>
        <v>#REF!</v>
      </c>
      <c r="L29" s="208" t="e">
        <f>$A$29*$C$29</f>
        <v>#REF!</v>
      </c>
      <c r="M29" s="223" t="e">
        <f>SUM(I29:L29)</f>
        <v>#REF!</v>
      </c>
      <c r="N29" s="223" t="e">
        <f>H29+M29</f>
        <v>#REF!</v>
      </c>
      <c r="O29" s="252" t="e">
        <f>H29/$H$21</f>
        <v>#REF!</v>
      </c>
      <c r="P29" s="252"/>
    </row>
    <row r="30" spans="1:16" ht="13.8" thickBot="1">
      <c r="A30" s="256" t="e">
        <f>#REF!</f>
        <v>#REF!</v>
      </c>
      <c r="B30" s="258" t="s">
        <v>115</v>
      </c>
      <c r="C30" s="262">
        <f>C14*20%</f>
        <v>20</v>
      </c>
      <c r="D30" s="224" t="s">
        <v>116</v>
      </c>
      <c r="E30" s="207"/>
      <c r="F30" s="208">
        <v>0</v>
      </c>
      <c r="G30" s="208" t="e">
        <f>$A$30*$C$30</f>
        <v>#REF!</v>
      </c>
      <c r="H30" s="223" t="e">
        <f>SUM(F30:G30)</f>
        <v>#REF!</v>
      </c>
      <c r="I30" s="208">
        <v>0</v>
      </c>
      <c r="J30" s="208" t="e">
        <f>$A$30*$C$30/12*J6</f>
        <v>#REF!</v>
      </c>
      <c r="K30" s="208" t="e">
        <f>$A$30*$C$30/12*K6</f>
        <v>#REF!</v>
      </c>
      <c r="L30" s="208" t="e">
        <f>$A$30*$C$30</f>
        <v>#REF!</v>
      </c>
      <c r="M30" s="223" t="e">
        <f>SUM(I30:L30)</f>
        <v>#REF!</v>
      </c>
      <c r="N30" s="223" t="e">
        <f>H30+M30</f>
        <v>#REF!</v>
      </c>
      <c r="O30" s="252" t="e">
        <f>H30/$H$21</f>
        <v>#REF!</v>
      </c>
      <c r="P30" s="252"/>
    </row>
    <row r="31" spans="1:16" ht="13.8" thickBot="1">
      <c r="A31" s="256" t="e">
        <f>#REF!</f>
        <v>#REF!</v>
      </c>
      <c r="B31" s="258" t="s">
        <v>119</v>
      </c>
      <c r="C31" s="262" t="e">
        <f>C15*20%</f>
        <v>#REF!</v>
      </c>
      <c r="D31" s="224" t="s">
        <v>97</v>
      </c>
      <c r="E31" s="207"/>
      <c r="F31" s="208">
        <v>0</v>
      </c>
      <c r="G31" s="208" t="e">
        <f>$A$31*$C$31</f>
        <v>#REF!</v>
      </c>
      <c r="H31" s="223" t="e">
        <f>SUM(F31:G31)</f>
        <v>#REF!</v>
      </c>
      <c r="I31" s="208">
        <v>0</v>
      </c>
      <c r="J31" s="208" t="e">
        <f>$A$31*$C$31/12*J6</f>
        <v>#REF!</v>
      </c>
      <c r="K31" s="208" t="e">
        <f>$A$31*$C$31/12*K6</f>
        <v>#REF!</v>
      </c>
      <c r="L31" s="208" t="e">
        <f>$A$31*$C$31</f>
        <v>#REF!</v>
      </c>
      <c r="M31" s="223" t="e">
        <f>SUM(I31:L31)</f>
        <v>#REF!</v>
      </c>
      <c r="N31" s="223" t="e">
        <f>H31+M31</f>
        <v>#REF!</v>
      </c>
      <c r="O31" s="252" t="e">
        <f>H31/$H$21</f>
        <v>#REF!</v>
      </c>
      <c r="P31" s="252"/>
    </row>
    <row r="32" spans="1:16" ht="15" thickBot="1">
      <c r="A32" s="110"/>
      <c r="B32" s="258"/>
      <c r="C32" s="245"/>
      <c r="D32" s="211" t="s">
        <v>90</v>
      </c>
      <c r="E32" s="226"/>
      <c r="F32" s="227">
        <f t="shared" ref="F32:N32" si="3">SUM(F29:F31)</f>
        <v>0</v>
      </c>
      <c r="G32" s="227" t="e">
        <f t="shared" si="3"/>
        <v>#REF!</v>
      </c>
      <c r="H32" s="228" t="e">
        <f t="shared" si="3"/>
        <v>#REF!</v>
      </c>
      <c r="I32" s="227">
        <f t="shared" si="3"/>
        <v>0</v>
      </c>
      <c r="J32" s="227" t="e">
        <f t="shared" si="3"/>
        <v>#REF!</v>
      </c>
      <c r="K32" s="227" t="e">
        <f t="shared" si="3"/>
        <v>#REF!</v>
      </c>
      <c r="L32" s="227" t="e">
        <f t="shared" si="3"/>
        <v>#REF!</v>
      </c>
      <c r="M32" s="228" t="e">
        <f t="shared" si="3"/>
        <v>#REF!</v>
      </c>
      <c r="N32" s="253" t="e">
        <f t="shared" si="3"/>
        <v>#REF!</v>
      </c>
      <c r="O32" s="252" t="e">
        <f>H32/$H$21</f>
        <v>#REF!</v>
      </c>
      <c r="P32" s="252"/>
    </row>
  </sheetData>
  <mergeCells count="2">
    <mergeCell ref="A5:H5"/>
    <mergeCell ref="O27:P27"/>
  </mergeCells>
  <pageMargins left="0.23622047244094491" right="0.23622047244094491" top="0.74803149606299213" bottom="0.74803149606299213" header="0.31496062992125984" footer="0.31496062992125984"/>
  <pageSetup paperSize="9" scale="71" orientation="landscape" r:id="rId1"/>
  <headerFooter>
    <oddFooter>&amp;L&amp;F&amp;R&amp;A</oddFooter>
  </headerFooter>
  <customProperties>
    <customPr name="EpmWorksheetKeyString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ull8">
    <tabColor rgb="FF92D050"/>
    <pageSetUpPr fitToPage="1"/>
  </sheetPr>
  <dimension ref="A3:Y26"/>
  <sheetViews>
    <sheetView workbookViewId="0">
      <selection activeCell="R17" sqref="R17"/>
    </sheetView>
  </sheetViews>
  <sheetFormatPr defaultColWidth="8.88671875" defaultRowHeight="13.2"/>
  <cols>
    <col min="1" max="1" width="5.88671875" customWidth="1"/>
    <col min="4" max="4" width="7.88671875" customWidth="1"/>
    <col min="6" max="6" width="10.6640625" customWidth="1"/>
    <col min="7" max="7" width="12" customWidth="1"/>
    <col min="8" max="8" width="15.44140625" bestFit="1" customWidth="1"/>
    <col min="9" max="9" width="5.5546875" bestFit="1" customWidth="1"/>
    <col min="10" max="10" width="11.44140625" bestFit="1" customWidth="1"/>
    <col min="11" max="11" width="13.109375" bestFit="1" customWidth="1"/>
    <col min="12" max="12" width="6.44140625" customWidth="1"/>
    <col min="13" max="14" width="5.88671875" customWidth="1"/>
    <col min="15" max="15" width="4.88671875" customWidth="1"/>
    <col min="17" max="17" width="14.5546875" customWidth="1"/>
    <col min="18" max="18" width="11.88671875" customWidth="1"/>
    <col min="19" max="19" width="15.109375" bestFit="1" customWidth="1"/>
    <col min="20" max="22" width="15.109375" customWidth="1"/>
    <col min="23" max="23" width="16.44140625" bestFit="1" customWidth="1"/>
    <col min="24" max="24" width="16.5546875" customWidth="1"/>
    <col min="25" max="25" width="18.109375" bestFit="1" customWidth="1"/>
  </cols>
  <sheetData>
    <row r="3" spans="1:25">
      <c r="A3" s="445"/>
      <c r="B3" s="445"/>
      <c r="C3" s="445"/>
      <c r="D3" s="445"/>
      <c r="E3" s="445"/>
      <c r="F3" s="445"/>
      <c r="G3" s="445"/>
      <c r="H3" s="445"/>
      <c r="I3" s="445"/>
      <c r="J3" s="445"/>
      <c r="K3" s="445"/>
      <c r="L3" s="445"/>
      <c r="M3" s="445"/>
    </row>
    <row r="4" spans="1:25">
      <c r="A4" s="445"/>
      <c r="M4" s="445"/>
    </row>
    <row r="5" spans="1:25">
      <c r="A5" s="445"/>
      <c r="G5" s="1" t="s">
        <v>185</v>
      </c>
      <c r="M5" s="445"/>
      <c r="S5" s="1" t="s">
        <v>84</v>
      </c>
      <c r="T5" s="1"/>
      <c r="U5" s="3"/>
      <c r="V5" s="3"/>
    </row>
    <row r="6" spans="1:25" ht="13.8" thickBot="1">
      <c r="A6" s="445"/>
      <c r="M6" s="445"/>
    </row>
    <row r="7" spans="1:25" ht="68.400000000000006" customHeight="1" thickTop="1" thickBot="1">
      <c r="A7" s="445"/>
      <c r="C7" s="263" t="s">
        <v>98</v>
      </c>
      <c r="D7" s="264" t="s">
        <v>99</v>
      </c>
      <c r="E7" s="264" t="s">
        <v>100</v>
      </c>
      <c r="F7" s="264" t="s">
        <v>101</v>
      </c>
      <c r="G7" s="264" t="s">
        <v>102</v>
      </c>
      <c r="H7" s="264" t="s">
        <v>103</v>
      </c>
      <c r="I7" s="264" t="s">
        <v>104</v>
      </c>
      <c r="J7" s="264" t="s">
        <v>105</v>
      </c>
      <c r="K7" s="264" t="s">
        <v>106</v>
      </c>
      <c r="M7" s="445"/>
      <c r="P7" s="265" t="s">
        <v>98</v>
      </c>
      <c r="Q7" s="266" t="s">
        <v>107</v>
      </c>
      <c r="R7" s="266" t="s">
        <v>108</v>
      </c>
      <c r="S7" s="266" t="s">
        <v>186</v>
      </c>
      <c r="T7" s="448" t="s">
        <v>188</v>
      </c>
      <c r="U7" s="434" t="s">
        <v>186</v>
      </c>
      <c r="V7" s="438" t="s">
        <v>188</v>
      </c>
      <c r="W7" s="266" t="s">
        <v>109</v>
      </c>
      <c r="X7" s="434"/>
      <c r="Y7" s="441"/>
    </row>
    <row r="8" spans="1:25" ht="18" customHeight="1" thickBot="1">
      <c r="A8" s="445"/>
      <c r="C8" s="267">
        <v>2024</v>
      </c>
      <c r="D8" s="268">
        <v>1</v>
      </c>
      <c r="E8" s="453">
        <v>103</v>
      </c>
      <c r="F8" s="454">
        <v>22732</v>
      </c>
      <c r="G8" s="454">
        <v>23163</v>
      </c>
      <c r="H8" s="269" t="e">
        <f>#REF!</f>
        <v>#REF!</v>
      </c>
      <c r="I8" s="288">
        <v>0.1</v>
      </c>
      <c r="J8" s="269">
        <v>13270.12</v>
      </c>
      <c r="K8" s="270" t="e">
        <f>SUM(H8,J8)</f>
        <v>#REF!</v>
      </c>
      <c r="M8" s="445"/>
      <c r="O8" s="3"/>
      <c r="P8" s="271">
        <v>2024</v>
      </c>
      <c r="Q8" s="274" t="e">
        <f>H8</f>
        <v>#REF!</v>
      </c>
      <c r="R8" s="272"/>
      <c r="S8" s="273"/>
      <c r="T8" s="449"/>
      <c r="U8" s="435"/>
      <c r="V8" s="439"/>
      <c r="W8" s="272" t="e">
        <f>SUM(Q8:S8)</f>
        <v>#REF!</v>
      </c>
      <c r="X8" s="442" t="e">
        <f>W8</f>
        <v>#REF!</v>
      </c>
      <c r="Y8" s="444" t="e">
        <f>Q8</f>
        <v>#REF!</v>
      </c>
    </row>
    <row r="9" spans="1:25" ht="18" customHeight="1" thickBot="1">
      <c r="A9" s="445"/>
      <c r="C9" s="275">
        <v>2025</v>
      </c>
      <c r="D9" s="276">
        <v>11</v>
      </c>
      <c r="E9" s="455">
        <v>103</v>
      </c>
      <c r="F9" s="456">
        <v>22732</v>
      </c>
      <c r="G9" s="456">
        <v>23163</v>
      </c>
      <c r="H9" s="277" t="e">
        <f>#REF!</f>
        <v>#REF!</v>
      </c>
      <c r="I9" s="288">
        <v>0.1</v>
      </c>
      <c r="J9" s="277" t="e">
        <f>H9*I9</f>
        <v>#REF!</v>
      </c>
      <c r="K9" s="277" t="e">
        <f>SUM(H9,J9)</f>
        <v>#REF!</v>
      </c>
      <c r="L9" s="446"/>
      <c r="M9" s="445"/>
      <c r="P9" s="278">
        <v>2025</v>
      </c>
      <c r="Q9" s="274" t="e">
        <f>H9</f>
        <v>#REF!</v>
      </c>
      <c r="R9" s="272" t="e">
        <f>H8</f>
        <v>#REF!</v>
      </c>
      <c r="S9" s="273" t="e">
        <f>(Q9+R9)*10%</f>
        <v>#REF!</v>
      </c>
      <c r="T9" s="449">
        <f>211862.93*20%</f>
        <v>42372.586000000003</v>
      </c>
      <c r="U9" s="435" t="e">
        <f>((#REF!+#REF!)/2)*0.1</f>
        <v>#REF!</v>
      </c>
      <c r="V9" s="439" t="e">
        <f>((#REF!+#REF!)/2)*0.2</f>
        <v>#REF!</v>
      </c>
      <c r="W9" s="272" t="e">
        <f>SUM(Q9:S9)</f>
        <v>#REF!</v>
      </c>
      <c r="X9" s="442" t="e">
        <f>Q9+R9+U9</f>
        <v>#REF!</v>
      </c>
      <c r="Y9" s="444" t="e">
        <f>Q9+R9+V9</f>
        <v>#REF!</v>
      </c>
    </row>
    <row r="10" spans="1:25" ht="25.5" customHeight="1" thickTop="1" thickBot="1">
      <c r="A10" s="445"/>
      <c r="C10" s="279" t="s">
        <v>110</v>
      </c>
      <c r="D10" s="280"/>
      <c r="E10" s="281"/>
      <c r="F10" s="281"/>
      <c r="G10" s="282"/>
      <c r="H10" s="283" t="e">
        <f>SUM(H8:H9)</f>
        <v>#REF!</v>
      </c>
      <c r="I10" s="284"/>
      <c r="J10" s="283" t="e">
        <f>SUM(J8:J9)</f>
        <v>#REF!</v>
      </c>
      <c r="K10" s="283" t="e">
        <f>SUM(K8:K9)</f>
        <v>#REF!</v>
      </c>
      <c r="L10" s="447"/>
      <c r="M10" s="445"/>
      <c r="P10" s="278">
        <v>2026</v>
      </c>
      <c r="Q10" s="274"/>
      <c r="R10" s="272" t="e">
        <f>H10</f>
        <v>#REF!</v>
      </c>
      <c r="S10" s="273" t="e">
        <f t="shared" ref="S10:S12" si="0">(Q10+R10)*10%</f>
        <v>#REF!</v>
      </c>
      <c r="T10" s="449">
        <f>231123.2*20%</f>
        <v>46224.640000000007</v>
      </c>
      <c r="U10" s="435" t="e">
        <f>((#REF!+#REF!+#REF!+#REF!)*0.1)</f>
        <v>#REF!</v>
      </c>
      <c r="V10" s="439" t="e">
        <f>(#REF!+#REF!)*0.2</f>
        <v>#REF!</v>
      </c>
      <c r="W10" s="272" t="e">
        <f>SUM(Q10:S10)</f>
        <v>#REF!</v>
      </c>
      <c r="X10" s="442" t="e">
        <f t="shared" ref="X10:X12" si="1">Q10+R10+U10</f>
        <v>#REF!</v>
      </c>
      <c r="Y10" s="444" t="e">
        <f t="shared" ref="Y10:Y12" si="2">Q10+R10+V10</f>
        <v>#REF!</v>
      </c>
    </row>
    <row r="11" spans="1:25" ht="15" thickTop="1" thickBot="1">
      <c r="A11" s="445"/>
      <c r="M11" s="445"/>
      <c r="P11" s="278">
        <v>2027</v>
      </c>
      <c r="Q11" s="272"/>
      <c r="R11" s="272">
        <v>1592414.25</v>
      </c>
      <c r="S11" s="273">
        <f t="shared" si="0"/>
        <v>159241.42500000002</v>
      </c>
      <c r="T11" s="449">
        <f>231123.2*20%</f>
        <v>46224.640000000007</v>
      </c>
      <c r="U11" s="435" t="e">
        <f>(#REF!+#REF!)*0.1</f>
        <v>#REF!</v>
      </c>
      <c r="V11" s="439" t="e">
        <f>(#REF!+#REF!)*0.2</f>
        <v>#REF!</v>
      </c>
      <c r="W11" s="272">
        <f>SUM(Q11:S11)</f>
        <v>1751655.675</v>
      </c>
      <c r="X11" s="442" t="e">
        <f t="shared" si="1"/>
        <v>#REF!</v>
      </c>
      <c r="Y11" s="444" t="e">
        <f t="shared" si="2"/>
        <v>#REF!</v>
      </c>
    </row>
    <row r="12" spans="1:25" ht="14.4" thickBot="1">
      <c r="A12" s="445"/>
      <c r="B12" s="445"/>
      <c r="C12" s="445"/>
      <c r="D12" s="445"/>
      <c r="E12" s="445"/>
      <c r="F12" s="445"/>
      <c r="G12" s="445"/>
      <c r="H12" s="445"/>
      <c r="I12" s="445"/>
      <c r="J12" s="445"/>
      <c r="K12" s="445"/>
      <c r="L12" s="445"/>
      <c r="M12" s="445"/>
      <c r="P12" s="278">
        <v>2028</v>
      </c>
      <c r="Q12" s="272"/>
      <c r="R12" s="272" t="e">
        <f>$H$9</f>
        <v>#REF!</v>
      </c>
      <c r="S12" s="273" t="e">
        <f t="shared" si="0"/>
        <v>#REF!</v>
      </c>
      <c r="T12" s="449">
        <f>211862.93*20%</f>
        <v>42372.586000000003</v>
      </c>
      <c r="U12" s="435" t="e">
        <f>(#REF!+#REF!)*0.1</f>
        <v>#REF!</v>
      </c>
      <c r="V12" s="439" t="e">
        <f>(#REF!+#REF!)*0.2</f>
        <v>#REF!</v>
      </c>
      <c r="W12" s="272" t="e">
        <f>SUM(Q12:S12)</f>
        <v>#REF!</v>
      </c>
      <c r="X12" s="442" t="e">
        <f t="shared" si="1"/>
        <v>#REF!</v>
      </c>
      <c r="Y12" s="444" t="e">
        <f t="shared" si="2"/>
        <v>#REF!</v>
      </c>
    </row>
    <row r="13" spans="1:25" ht="14.4" thickBot="1">
      <c r="P13" s="285" t="s">
        <v>110</v>
      </c>
      <c r="Q13" s="286" t="e">
        <f>SUM(Q8:Q12)</f>
        <v>#REF!</v>
      </c>
      <c r="R13" s="286" t="e">
        <f>SUM(R9:R12)</f>
        <v>#REF!</v>
      </c>
      <c r="S13" s="361" t="e">
        <f>SUM(S9:S12)</f>
        <v>#REF!</v>
      </c>
      <c r="T13" s="450">
        <f>SUM(T8:T12)</f>
        <v>177194.45200000002</v>
      </c>
      <c r="U13" s="436" t="e">
        <f>SUM(U9:U12)</f>
        <v>#REF!</v>
      </c>
      <c r="V13" s="440" t="e">
        <f>SUM(V9:V12)</f>
        <v>#REF!</v>
      </c>
      <c r="W13" s="286" t="e">
        <f>SUM(W8:W12)+0.01</f>
        <v>#REF!</v>
      </c>
      <c r="X13" s="443" t="e">
        <f>SUM(X8:X12)</f>
        <v>#REF!</v>
      </c>
      <c r="Y13" s="444" t="e">
        <f>SUM(Y8:Y12)</f>
        <v>#REF!</v>
      </c>
    </row>
    <row r="14" spans="1:25">
      <c r="S14" s="362" t="e">
        <f>S13/($Q$13+$R$13)</f>
        <v>#REF!</v>
      </c>
      <c r="T14" s="362" t="e">
        <f>T13/(Q13+R13)</f>
        <v>#REF!</v>
      </c>
      <c r="U14" s="362" t="e">
        <f>U13/(Q13+R13)</f>
        <v>#REF!</v>
      </c>
      <c r="V14" s="362" t="e">
        <f>V13/(Q13+R13)</f>
        <v>#REF!</v>
      </c>
      <c r="W14" s="287"/>
      <c r="X14" s="287"/>
    </row>
    <row r="16" spans="1:25">
      <c r="R16" s="151"/>
      <c r="V16" s="151"/>
    </row>
    <row r="17" spans="5:24">
      <c r="Q17" s="151"/>
      <c r="V17" s="151"/>
    </row>
    <row r="18" spans="5:24">
      <c r="Q18" s="151"/>
      <c r="R18" s="151"/>
      <c r="S18" s="359"/>
      <c r="T18" s="359"/>
      <c r="U18" s="359"/>
      <c r="V18" s="359"/>
      <c r="W18" s="151"/>
    </row>
    <row r="19" spans="5:24">
      <c r="P19" s="437"/>
      <c r="Q19" t="s">
        <v>187</v>
      </c>
      <c r="R19" s="359"/>
      <c r="S19" s="151"/>
      <c r="T19" s="151"/>
      <c r="U19" s="151"/>
      <c r="V19" s="151"/>
      <c r="W19" s="151"/>
    </row>
    <row r="20" spans="5:24">
      <c r="Q20" s="433"/>
      <c r="U20" s="151"/>
      <c r="W20" s="360"/>
    </row>
    <row r="21" spans="5:24">
      <c r="P21" s="441"/>
      <c r="Q21" s="151" t="s">
        <v>189</v>
      </c>
      <c r="U21" s="151"/>
      <c r="W21" s="360"/>
      <c r="X21" s="359"/>
    </row>
    <row r="22" spans="5:24">
      <c r="Q22" s="151"/>
      <c r="W22" s="360"/>
    </row>
    <row r="23" spans="5:24">
      <c r="U23" s="151"/>
    </row>
    <row r="26" spans="5:24" ht="15.6">
      <c r="E26" s="452"/>
      <c r="S26" s="451" t="s">
        <v>190</v>
      </c>
    </row>
  </sheetData>
  <pageMargins left="0.70866141732283472" right="0.70866141732283472" top="0.74803149606299213" bottom="0.74803149606299213" header="0.31496062992125984" footer="0.31496062992125984"/>
  <pageSetup paperSize="9" scale="70" orientation="landscape" r:id="rId1"/>
  <headerFooter>
    <oddFooter>&amp;L&amp;F&amp;R&amp;A</oddFooter>
  </headerFooter>
  <customProperties>
    <customPr name="EpmWorksheetKeyString_GUID" r:id="rId2"/>
  </customProperties>
  <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Y36"/>
  <sheetViews>
    <sheetView tabSelected="1" workbookViewId="0">
      <selection activeCell="H24" sqref="H24"/>
    </sheetView>
  </sheetViews>
  <sheetFormatPr defaultColWidth="10.5546875" defaultRowHeight="14.4"/>
  <cols>
    <col min="1" max="1" width="10.5546875" style="366"/>
    <col min="2" max="2" width="50.109375" style="366" customWidth="1"/>
    <col min="3" max="3" width="19.6640625" style="366" customWidth="1"/>
    <col min="4" max="5" width="15.109375" style="366" customWidth="1"/>
    <col min="6" max="6" width="17.5546875" style="366" bestFit="1" customWidth="1"/>
    <col min="7" max="7" width="25.44140625" style="366" customWidth="1"/>
    <col min="8" max="8" width="18.44140625" style="366" customWidth="1"/>
    <col min="9" max="9" width="10.5546875" style="366"/>
    <col min="10" max="10" width="9.88671875" style="366" customWidth="1"/>
    <col min="11" max="11" width="17.44140625" style="366" hidden="1" customWidth="1"/>
    <col min="12" max="12" width="17.5546875" style="366" customWidth="1"/>
    <col min="13" max="13" width="12.109375" style="366" bestFit="1" customWidth="1"/>
    <col min="14" max="14" width="12.109375" style="368" bestFit="1" customWidth="1"/>
    <col min="15" max="15" width="14.33203125" style="366" bestFit="1" customWidth="1"/>
    <col min="16" max="16" width="16.109375" style="366" bestFit="1" customWidth="1"/>
    <col min="17" max="17" width="15.44140625" style="366" bestFit="1" customWidth="1"/>
    <col min="18" max="16384" width="10.5546875" style="366"/>
  </cols>
  <sheetData>
    <row r="1" spans="1:25">
      <c r="A1" s="503"/>
      <c r="B1" s="503"/>
      <c r="C1" s="503"/>
      <c r="D1" s="503"/>
      <c r="E1" s="503"/>
      <c r="F1" s="503"/>
      <c r="G1" s="503"/>
      <c r="H1" s="503"/>
      <c r="I1" s="470"/>
      <c r="J1" s="363"/>
      <c r="K1" s="364"/>
      <c r="L1" s="364"/>
      <c r="M1" s="364"/>
      <c r="N1" s="365"/>
      <c r="O1" s="364"/>
      <c r="P1" s="364"/>
      <c r="Q1" s="364"/>
      <c r="R1" s="364"/>
      <c r="S1" s="364"/>
      <c r="T1" s="364"/>
      <c r="U1" s="364"/>
      <c r="V1" s="364"/>
      <c r="W1" s="364"/>
      <c r="X1" s="364"/>
      <c r="Y1" s="364"/>
    </row>
    <row r="2" spans="1:25" ht="30.9" customHeight="1">
      <c r="A2" s="470"/>
      <c r="B2" s="504" t="s">
        <v>198</v>
      </c>
      <c r="C2" s="504"/>
      <c r="D2" s="504"/>
      <c r="E2" s="504"/>
      <c r="F2" s="504"/>
      <c r="G2" s="504"/>
      <c r="H2" s="504"/>
      <c r="I2" s="504"/>
      <c r="J2" s="367"/>
      <c r="K2" s="367"/>
      <c r="L2" s="367"/>
      <c r="M2" s="367"/>
      <c r="N2" s="367"/>
      <c r="O2" s="367"/>
      <c r="P2" s="367"/>
      <c r="Q2" s="367"/>
      <c r="R2" s="367"/>
      <c r="S2" s="367"/>
      <c r="T2" s="367"/>
      <c r="U2" s="367"/>
      <c r="V2" s="367"/>
      <c r="W2" s="367"/>
      <c r="X2" s="367"/>
      <c r="Y2" s="367"/>
    </row>
    <row r="3" spans="1:25" ht="23.4" customHeight="1" thickBot="1">
      <c r="A3" s="470"/>
      <c r="B3" s="504"/>
      <c r="C3" s="504"/>
      <c r="D3" s="504"/>
      <c r="E3" s="504"/>
      <c r="F3" s="504"/>
      <c r="G3" s="504"/>
      <c r="H3" s="504"/>
      <c r="I3" s="504"/>
    </row>
    <row r="4" spans="1:25" ht="17.399999999999999">
      <c r="A4" s="470"/>
      <c r="B4" s="471"/>
      <c r="C4" s="472"/>
      <c r="D4" s="473"/>
      <c r="E4" s="473"/>
      <c r="F4" s="473"/>
      <c r="G4" s="474"/>
      <c r="H4" s="473"/>
      <c r="I4" s="475"/>
      <c r="L4" s="369"/>
    </row>
    <row r="5" spans="1:25" ht="25.8">
      <c r="A5" s="470"/>
      <c r="B5" s="458" t="s">
        <v>191</v>
      </c>
      <c r="C5" s="370"/>
      <c r="D5" s="370"/>
      <c r="E5" s="370"/>
      <c r="F5" s="371"/>
      <c r="G5" s="370"/>
      <c r="H5" s="370"/>
      <c r="I5" s="372"/>
      <c r="K5" s="466">
        <v>0.1</v>
      </c>
    </row>
    <row r="6" spans="1:25">
      <c r="A6" s="470"/>
      <c r="B6" s="373"/>
      <c r="C6" s="370"/>
      <c r="D6" s="370"/>
      <c r="E6" s="370"/>
      <c r="F6" s="371"/>
      <c r="G6" s="370"/>
      <c r="H6" s="370"/>
      <c r="I6" s="372"/>
      <c r="K6" s="466">
        <v>0</v>
      </c>
    </row>
    <row r="7" spans="1:25">
      <c r="A7" s="470"/>
      <c r="B7" s="374" t="s">
        <v>162</v>
      </c>
      <c r="C7" s="375" t="s">
        <v>163</v>
      </c>
      <c r="D7" s="375" t="s">
        <v>164</v>
      </c>
      <c r="E7" s="375" t="s">
        <v>165</v>
      </c>
      <c r="F7" s="376" t="s">
        <v>166</v>
      </c>
      <c r="G7" s="375" t="s">
        <v>167</v>
      </c>
      <c r="H7" s="375" t="s">
        <v>168</v>
      </c>
      <c r="I7" s="372"/>
      <c r="K7" s="466"/>
      <c r="M7" s="369"/>
      <c r="O7" s="377"/>
    </row>
    <row r="8" spans="1:25">
      <c r="A8" s="470"/>
      <c r="B8" s="378" t="s">
        <v>169</v>
      </c>
      <c r="C8" s="379" t="s">
        <v>170</v>
      </c>
      <c r="D8" s="380">
        <v>1</v>
      </c>
      <c r="E8" s="381"/>
      <c r="F8" s="381">
        <v>1327591.95</v>
      </c>
      <c r="G8" s="382"/>
      <c r="H8" s="383">
        <f>SUM(D8*G8)</f>
        <v>0</v>
      </c>
      <c r="I8" s="372"/>
      <c r="J8" s="462"/>
      <c r="M8" s="384"/>
      <c r="N8" s="385"/>
      <c r="O8" s="386"/>
      <c r="P8" s="387"/>
    </row>
    <row r="9" spans="1:25">
      <c r="A9" s="470"/>
      <c r="B9" s="388"/>
      <c r="C9" s="389"/>
      <c r="D9" s="505" t="s">
        <v>171</v>
      </c>
      <c r="E9" s="506"/>
      <c r="F9" s="390">
        <f>SUM(F8:F8)</f>
        <v>1327591.95</v>
      </c>
      <c r="G9" s="391" t="s">
        <v>172</v>
      </c>
      <c r="H9" s="392">
        <f>SUM(H8:H8)</f>
        <v>0</v>
      </c>
      <c r="I9" s="372"/>
      <c r="J9" s="463"/>
      <c r="M9" s="394"/>
      <c r="N9" s="395"/>
      <c r="O9" s="396"/>
      <c r="P9" s="397"/>
    </row>
    <row r="10" spans="1:25">
      <c r="A10" s="470"/>
      <c r="B10" s="388"/>
      <c r="C10" s="389"/>
      <c r="D10" s="398"/>
      <c r="E10" s="398"/>
      <c r="F10" s="428"/>
      <c r="G10" s="399"/>
      <c r="H10" s="400"/>
      <c r="I10" s="372"/>
      <c r="J10" s="464"/>
      <c r="M10" s="401"/>
      <c r="N10" s="395"/>
      <c r="O10" s="396"/>
      <c r="P10" s="397"/>
    </row>
    <row r="11" spans="1:25">
      <c r="A11" s="470"/>
      <c r="B11" s="402" t="s">
        <v>173</v>
      </c>
      <c r="C11" s="389"/>
      <c r="D11" s="403"/>
      <c r="E11" s="403"/>
      <c r="F11" s="429"/>
      <c r="G11" s="404"/>
      <c r="H11" s="405"/>
      <c r="I11" s="372"/>
      <c r="J11" s="464"/>
      <c r="K11" s="396"/>
      <c r="L11" s="396"/>
      <c r="M11" s="396"/>
      <c r="N11" s="395"/>
      <c r="O11" s="396"/>
    </row>
    <row r="12" spans="1:25">
      <c r="A12" s="470"/>
      <c r="B12" s="476" t="s">
        <v>197</v>
      </c>
      <c r="C12" s="406" t="s">
        <v>174</v>
      </c>
      <c r="D12" s="407">
        <v>350</v>
      </c>
      <c r="E12" s="408">
        <v>313.60000000000002</v>
      </c>
      <c r="F12" s="383">
        <f>D12*E12</f>
        <v>109760.00000000001</v>
      </c>
      <c r="G12" s="382"/>
      <c r="H12" s="383">
        <f>D12*G12</f>
        <v>0</v>
      </c>
      <c r="I12" s="372"/>
    </row>
    <row r="13" spans="1:25">
      <c r="A13" s="470"/>
      <c r="B13" s="476" t="s">
        <v>182</v>
      </c>
      <c r="C13" s="406" t="s">
        <v>174</v>
      </c>
      <c r="D13" s="407">
        <v>1000</v>
      </c>
      <c r="E13" s="408">
        <v>112</v>
      </c>
      <c r="F13" s="383">
        <f>D13*E13</f>
        <v>112000</v>
      </c>
      <c r="G13" s="382"/>
      <c r="H13" s="383">
        <f>D13*G13</f>
        <v>0</v>
      </c>
      <c r="I13" s="372"/>
    </row>
    <row r="14" spans="1:25">
      <c r="A14" s="470"/>
      <c r="B14" s="477" t="s">
        <v>183</v>
      </c>
      <c r="C14" s="406" t="s">
        <v>174</v>
      </c>
      <c r="D14" s="407">
        <v>220</v>
      </c>
      <c r="E14" s="426">
        <v>42.56</v>
      </c>
      <c r="F14" s="427">
        <f>D14*E14</f>
        <v>9363.2000000000007</v>
      </c>
      <c r="G14" s="382"/>
      <c r="H14" s="383">
        <f>D14*G14</f>
        <v>0</v>
      </c>
      <c r="I14" s="372"/>
    </row>
    <row r="15" spans="1:25" ht="14.4" customHeight="1">
      <c r="A15" s="470"/>
      <c r="B15" s="388"/>
      <c r="C15" s="389"/>
      <c r="D15" s="505" t="s">
        <v>199</v>
      </c>
      <c r="E15" s="506"/>
      <c r="F15" s="390">
        <f>SUM(F12:F14)</f>
        <v>231123.20000000001</v>
      </c>
      <c r="G15" s="391" t="s">
        <v>201</v>
      </c>
      <c r="H15" s="392">
        <f>H12+H13+H14</f>
        <v>0</v>
      </c>
      <c r="I15" s="372"/>
      <c r="J15" s="393"/>
    </row>
    <row r="16" spans="1:25" ht="14.4" customHeight="1">
      <c r="A16" s="470"/>
      <c r="B16" s="402"/>
      <c r="C16" s="389"/>
      <c r="D16" s="403"/>
      <c r="E16" s="403"/>
      <c r="F16" s="430"/>
      <c r="G16" s="404"/>
      <c r="H16" s="405"/>
      <c r="I16" s="372"/>
    </row>
    <row r="17" spans="1:14" ht="14.4" customHeight="1">
      <c r="A17" s="470"/>
      <c r="B17" s="402" t="s">
        <v>192</v>
      </c>
      <c r="C17" s="389"/>
      <c r="D17" s="403"/>
      <c r="E17" s="403"/>
      <c r="F17" s="429"/>
      <c r="G17" s="404"/>
      <c r="H17" s="405"/>
      <c r="I17" s="372"/>
    </row>
    <row r="18" spans="1:14" ht="23.4" customHeight="1">
      <c r="A18" s="470"/>
      <c r="B18" s="478" t="s">
        <v>184</v>
      </c>
      <c r="C18" s="500" t="s">
        <v>196</v>
      </c>
      <c r="D18" s="501"/>
      <c r="E18" s="502"/>
      <c r="F18" s="468">
        <v>23787.599999999999</v>
      </c>
      <c r="G18" s="479"/>
      <c r="H18" s="467"/>
      <c r="I18" s="372"/>
    </row>
    <row r="19" spans="1:14" ht="30.9" customHeight="1">
      <c r="A19" s="470"/>
      <c r="B19" s="478" t="s">
        <v>194</v>
      </c>
      <c r="C19" s="500" t="s">
        <v>196</v>
      </c>
      <c r="D19" s="501"/>
      <c r="E19" s="502"/>
      <c r="F19" s="468">
        <v>9911.5</v>
      </c>
      <c r="G19" s="479"/>
      <c r="H19" s="467"/>
      <c r="I19" s="372"/>
      <c r="J19" s="409"/>
      <c r="K19" s="410"/>
    </row>
    <row r="20" spans="1:14">
      <c r="A20" s="470"/>
      <c r="B20" s="411"/>
      <c r="C20" s="370"/>
      <c r="D20" s="507" t="s">
        <v>175</v>
      </c>
      <c r="E20" s="508"/>
      <c r="F20" s="459">
        <f>SUM(F18:F19)</f>
        <v>33699.1</v>
      </c>
      <c r="G20" s="460" t="s">
        <v>193</v>
      </c>
      <c r="H20" s="461">
        <f>SUM(F18+F19)</f>
        <v>33699.1</v>
      </c>
      <c r="I20" s="372"/>
      <c r="J20" s="393"/>
    </row>
    <row r="21" spans="1:14" ht="14.4" customHeight="1">
      <c r="A21" s="470"/>
      <c r="B21" s="411"/>
      <c r="C21" s="370"/>
      <c r="D21" s="403"/>
      <c r="E21" s="403"/>
      <c r="F21" s="431"/>
      <c r="G21" s="370"/>
      <c r="H21" s="412"/>
      <c r="I21" s="372"/>
    </row>
    <row r="22" spans="1:14">
      <c r="A22" s="470"/>
      <c r="B22" s="411"/>
      <c r="C22" s="509" t="s">
        <v>176</v>
      </c>
      <c r="D22" s="510"/>
      <c r="E22" s="511"/>
      <c r="F22" s="413">
        <f>F9+F15+F20</f>
        <v>1592414.25</v>
      </c>
      <c r="G22" s="414" t="s">
        <v>177</v>
      </c>
      <c r="H22" s="383">
        <f>IF(H9="","",H9+H15+H20)</f>
        <v>33699.1</v>
      </c>
      <c r="I22" s="372"/>
      <c r="J22" s="432"/>
      <c r="K22" s="415"/>
      <c r="N22" s="366"/>
    </row>
    <row r="23" spans="1:14">
      <c r="A23" s="470"/>
      <c r="B23" s="411"/>
      <c r="C23" s="416" t="s">
        <v>178</v>
      </c>
      <c r="D23" s="417"/>
      <c r="E23" s="418">
        <v>0.1</v>
      </c>
      <c r="F23" s="419">
        <f>F22*E23</f>
        <v>159241.42500000002</v>
      </c>
      <c r="G23" s="465"/>
      <c r="H23" s="383">
        <f>$H$22*G23</f>
        <v>0</v>
      </c>
      <c r="I23" s="372"/>
      <c r="N23" s="366"/>
    </row>
    <row r="24" spans="1:14">
      <c r="A24" s="470"/>
      <c r="B24" s="411"/>
      <c r="C24" s="512" t="s">
        <v>179</v>
      </c>
      <c r="D24" s="513"/>
      <c r="E24" s="514"/>
      <c r="F24" s="413">
        <f>SUM(F22:F23)</f>
        <v>1751655.675</v>
      </c>
      <c r="G24" s="420" t="s">
        <v>180</v>
      </c>
      <c r="H24" s="392">
        <f>SUM(H22:H23)</f>
        <v>33699.1</v>
      </c>
      <c r="I24" s="372"/>
      <c r="N24" s="366"/>
    </row>
    <row r="25" spans="1:14">
      <c r="A25" s="470"/>
      <c r="B25" s="411"/>
      <c r="C25" s="370"/>
      <c r="D25" s="421"/>
      <c r="E25" s="422"/>
      <c r="F25" s="423"/>
      <c r="G25" s="399"/>
      <c r="H25" s="400"/>
      <c r="I25" s="372"/>
      <c r="N25" s="366"/>
    </row>
    <row r="26" spans="1:14">
      <c r="A26" s="470"/>
      <c r="B26" s="411"/>
      <c r="C26" s="424" t="s">
        <v>181</v>
      </c>
      <c r="D26" s="424"/>
      <c r="E26" s="424"/>
      <c r="F26" s="425"/>
      <c r="G26" s="483"/>
      <c r="H26" s="424"/>
      <c r="I26" s="372"/>
      <c r="N26" s="366"/>
    </row>
    <row r="27" spans="1:14">
      <c r="A27" s="470"/>
      <c r="B27" s="411"/>
      <c r="C27" s="424"/>
      <c r="D27" s="424"/>
      <c r="E27" s="424"/>
      <c r="F27" s="424"/>
      <c r="G27" s="424"/>
      <c r="H27" s="424"/>
      <c r="I27" s="372"/>
      <c r="N27" s="366"/>
    </row>
    <row r="28" spans="1:14" ht="15" customHeight="1">
      <c r="A28" s="470"/>
      <c r="B28" s="411"/>
      <c r="C28" s="515" t="s">
        <v>200</v>
      </c>
      <c r="D28" s="516"/>
      <c r="E28" s="516"/>
      <c r="F28" s="516"/>
      <c r="G28" s="516"/>
      <c r="H28" s="516"/>
      <c r="I28" s="372"/>
      <c r="N28" s="366"/>
    </row>
    <row r="29" spans="1:14">
      <c r="A29" s="470"/>
      <c r="B29" s="411"/>
      <c r="C29" s="516"/>
      <c r="D29" s="516"/>
      <c r="E29" s="516"/>
      <c r="F29" s="516"/>
      <c r="G29" s="516"/>
      <c r="H29" s="516"/>
      <c r="I29" s="372"/>
      <c r="N29" s="366"/>
    </row>
    <row r="30" spans="1:14">
      <c r="A30" s="470"/>
      <c r="B30" s="411"/>
      <c r="C30" s="516"/>
      <c r="D30" s="516"/>
      <c r="E30" s="516"/>
      <c r="F30" s="516"/>
      <c r="G30" s="516"/>
      <c r="H30" s="516"/>
      <c r="I30" s="372"/>
      <c r="N30" s="366"/>
    </row>
    <row r="31" spans="1:14">
      <c r="A31" s="470"/>
      <c r="B31" s="411"/>
      <c r="C31" s="516"/>
      <c r="D31" s="516"/>
      <c r="E31" s="516"/>
      <c r="F31" s="516"/>
      <c r="G31" s="516"/>
      <c r="H31" s="516"/>
      <c r="I31" s="372"/>
      <c r="N31" s="366"/>
    </row>
    <row r="32" spans="1:14">
      <c r="A32" s="470"/>
      <c r="B32" s="411"/>
      <c r="C32" s="457"/>
      <c r="D32" s="457"/>
      <c r="E32" s="457"/>
      <c r="F32" s="457"/>
      <c r="G32" s="457"/>
      <c r="H32" s="457"/>
      <c r="I32" s="372"/>
      <c r="N32" s="366"/>
    </row>
    <row r="33" spans="1:14">
      <c r="A33" s="470"/>
      <c r="B33" s="469"/>
      <c r="C33" s="517" t="s">
        <v>195</v>
      </c>
      <c r="D33" s="517"/>
      <c r="E33" s="517"/>
      <c r="F33" s="517"/>
      <c r="G33" s="517"/>
      <c r="H33" s="457"/>
      <c r="I33" s="372"/>
      <c r="N33" s="366"/>
    </row>
    <row r="34" spans="1:14">
      <c r="A34" s="470"/>
      <c r="B34" s="411"/>
      <c r="C34" s="457"/>
      <c r="D34" s="457"/>
      <c r="E34" s="457"/>
      <c r="F34" s="457"/>
      <c r="G34" s="457"/>
      <c r="H34" s="457"/>
      <c r="I34" s="372"/>
      <c r="N34" s="366"/>
    </row>
    <row r="35" spans="1:14" ht="15" thickBot="1">
      <c r="A35" s="470"/>
      <c r="B35" s="480"/>
      <c r="C35" s="481"/>
      <c r="D35" s="481"/>
      <c r="E35" s="481"/>
      <c r="F35" s="481"/>
      <c r="G35" s="481"/>
      <c r="H35" s="481"/>
      <c r="I35" s="482"/>
    </row>
    <row r="36" spans="1:14">
      <c r="A36" s="470"/>
      <c r="B36" s="470"/>
      <c r="C36" s="470"/>
      <c r="D36" s="470"/>
      <c r="E36" s="470"/>
      <c r="F36" s="470"/>
      <c r="G36" s="470"/>
      <c r="H36" s="470"/>
      <c r="I36" s="470"/>
    </row>
  </sheetData>
  <sheetProtection password="CED6" sheet="1" objects="1" scenarios="1"/>
  <mergeCells count="11">
    <mergeCell ref="D20:E20"/>
    <mergeCell ref="C22:E22"/>
    <mergeCell ref="C24:E24"/>
    <mergeCell ref="C28:H31"/>
    <mergeCell ref="C33:G33"/>
    <mergeCell ref="C19:E19"/>
    <mergeCell ref="A1:H1"/>
    <mergeCell ref="B2:I3"/>
    <mergeCell ref="D9:E9"/>
    <mergeCell ref="D15:E15"/>
    <mergeCell ref="C18:E18"/>
  </mergeCells>
  <dataValidations count="1">
    <dataValidation type="list" allowBlank="1" showInputMessage="1" showErrorMessage="1" sqref="G23">
      <formula1>$K$5:$K$7</formula1>
    </dataValidation>
  </dataValidations>
  <printOptions horizontalCentered="1"/>
  <pageMargins left="0.70866141732283472" right="0.70866141732283472" top="0.74803149606299213" bottom="0.74803149606299213" header="0.31496062992125984" footer="0.31496062992125984"/>
  <pageSetup paperSize="8" orientation="landscape" r:id="rId1"/>
  <customProperties>
    <customPr name="EpmWorksheetKeyString_GUID" r:id="rId2"/>
  </customProperties>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ull10"/>
  <dimension ref="A3:E15"/>
  <sheetViews>
    <sheetView workbookViewId="0">
      <selection activeCell="A4" sqref="A4:E14"/>
    </sheetView>
  </sheetViews>
  <sheetFormatPr defaultColWidth="11.5546875" defaultRowHeight="13.2"/>
  <cols>
    <col min="1" max="1" width="49.44140625" customWidth="1"/>
    <col min="2" max="2" width="15.109375" bestFit="1" customWidth="1"/>
    <col min="3" max="3" width="16.109375" bestFit="1" customWidth="1"/>
    <col min="4" max="4" width="14" customWidth="1"/>
    <col min="5" max="5" width="19.88671875" customWidth="1"/>
  </cols>
  <sheetData>
    <row r="3" spans="1:5" ht="13.8" thickBot="1"/>
    <row r="4" spans="1:5" ht="42.6" thickTop="1" thickBot="1">
      <c r="A4" s="518" t="s">
        <v>149</v>
      </c>
      <c r="B4" s="519"/>
      <c r="C4" s="319" t="s">
        <v>150</v>
      </c>
      <c r="D4" s="318" t="s">
        <v>151</v>
      </c>
      <c r="E4" s="320" t="s">
        <v>152</v>
      </c>
    </row>
    <row r="5" spans="1:5" ht="15" thickTop="1">
      <c r="A5" s="321" t="s">
        <v>153</v>
      </c>
      <c r="B5" s="322"/>
      <c r="C5" s="323"/>
      <c r="D5" s="324"/>
      <c r="E5" s="325" t="s">
        <v>154</v>
      </c>
    </row>
    <row r="6" spans="1:5" ht="15" thickBot="1">
      <c r="A6" s="326" t="s">
        <v>155</v>
      </c>
      <c r="B6" s="327" t="s">
        <v>156</v>
      </c>
      <c r="C6" s="335">
        <v>1700</v>
      </c>
      <c r="D6" s="327">
        <v>1</v>
      </c>
      <c r="E6" s="328">
        <v>48471.56</v>
      </c>
    </row>
    <row r="7" spans="1:5" ht="15" thickTop="1" thickBot="1">
      <c r="A7" s="329"/>
      <c r="B7" s="330"/>
      <c r="C7" s="351"/>
      <c r="D7" s="331"/>
      <c r="E7" s="332"/>
    </row>
    <row r="8" spans="1:5" ht="15" thickTop="1">
      <c r="A8" s="321" t="s">
        <v>161</v>
      </c>
      <c r="B8" s="324" t="s">
        <v>157</v>
      </c>
      <c r="C8" s="333">
        <f>1700*2</f>
        <v>3400</v>
      </c>
      <c r="D8" s="324">
        <v>2</v>
      </c>
      <c r="E8" s="334">
        <v>40856.36</v>
      </c>
    </row>
    <row r="9" spans="1:5" ht="15" thickBot="1">
      <c r="A9" s="329"/>
      <c r="B9" s="336"/>
      <c r="C9" s="337"/>
      <c r="D9" s="338"/>
      <c r="E9" s="339"/>
    </row>
    <row r="10" spans="1:5" ht="28.2" thickTop="1">
      <c r="A10" s="352" t="s">
        <v>139</v>
      </c>
      <c r="B10" s="520" t="s">
        <v>158</v>
      </c>
      <c r="C10" s="345">
        <v>1700</v>
      </c>
      <c r="D10" s="340">
        <v>1</v>
      </c>
      <c r="E10" s="341">
        <v>31865.96</v>
      </c>
    </row>
    <row r="11" spans="1:5" ht="15" thickBot="1">
      <c r="A11" s="353" t="s">
        <v>138</v>
      </c>
      <c r="B11" s="521"/>
      <c r="C11" s="342">
        <v>1700</v>
      </c>
      <c r="D11" s="343">
        <v>1</v>
      </c>
      <c r="E11" s="344">
        <v>31865.96</v>
      </c>
    </row>
    <row r="12" spans="1:5" ht="15.6" thickTop="1" thickBot="1">
      <c r="A12" s="329"/>
      <c r="B12" s="336"/>
      <c r="C12" s="337"/>
      <c r="D12" s="338"/>
      <c r="E12" s="332"/>
    </row>
    <row r="13" spans="1:5" ht="42.6" thickTop="1" thickBot="1">
      <c r="A13" s="354" t="s">
        <v>159</v>
      </c>
      <c r="B13" s="355" t="s">
        <v>158</v>
      </c>
      <c r="C13" s="356">
        <v>26158.560000000001</v>
      </c>
      <c r="D13" s="357">
        <v>15.387</v>
      </c>
      <c r="E13" s="358">
        <v>37076.379999999997</v>
      </c>
    </row>
    <row r="14" spans="1:5" ht="15" thickTop="1" thickBot="1">
      <c r="A14" s="346"/>
      <c r="B14" s="347"/>
      <c r="C14" s="348"/>
      <c r="D14" s="349"/>
      <c r="E14" s="350"/>
    </row>
    <row r="15" spans="1:5" ht="13.8" thickTop="1"/>
  </sheetData>
  <mergeCells count="2">
    <mergeCell ref="A4:B4"/>
    <mergeCell ref="B10:B11"/>
  </mergeCells>
  <pageMargins left="0.7" right="0.7" top="0.75" bottom="0.75" header="0.3" footer="0.3"/>
  <customProperties>
    <customPr name="EpmWorksheetKeyString_GUID" r:id="rId1"/>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16" workbookViewId="0">
      <selection activeCell="P24" sqref="P24"/>
    </sheetView>
  </sheetViews>
  <sheetFormatPr defaultRowHeight="13.2"/>
  <sheetData/>
  <pageMargins left="0.7" right="0.7" top="0.75" bottom="0.75" header="0.3" footer="0.3"/>
  <customProperties>
    <customPr name="EpmWorksheetKeyString_GUID" r:id="rId1"/>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Fulls de càlcul</vt:lpstr>
      </vt:variant>
      <vt:variant>
        <vt:i4>9</vt:i4>
      </vt:variant>
      <vt:variant>
        <vt:lpstr>Intervals amb nom</vt:lpstr>
      </vt:variant>
      <vt:variant>
        <vt:i4>4</vt:i4>
      </vt:variant>
    </vt:vector>
  </HeadingPairs>
  <TitlesOfParts>
    <vt:vector size="13" baseType="lpstr">
      <vt:lpstr>EST. MITJANA REVISIÓ SALARIS</vt:lpstr>
      <vt:lpstr>Conveni ref-personal necessari</vt:lpstr>
      <vt:lpstr>retribucions-categoria</vt:lpstr>
      <vt:lpstr>resum valoració (2)</vt:lpstr>
      <vt:lpstr>modificacions previstes</vt:lpstr>
      <vt:lpstr>RESUM LICITACIÓ i VEC</vt:lpstr>
      <vt:lpstr>ANNEX4</vt:lpstr>
      <vt:lpstr>profesionals per grups</vt:lpstr>
      <vt:lpstr>Full1</vt:lpstr>
      <vt:lpstr>'Conveni ref-personal necessari'!Àrea_d'impressió</vt:lpstr>
      <vt:lpstr>'EST. MITJANA REVISIÓ SALARIS'!Àrea_d'impressió</vt:lpstr>
      <vt:lpstr>'modificacions previstes'!Àrea_d'impressió</vt:lpstr>
      <vt:lpstr>'resum valoració (2)'!Àrea_d'impressió</vt:lpstr>
    </vt:vector>
  </TitlesOfParts>
  <Company>Ajuntament de Barcelona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 de Xarxa</dc:creator>
  <cp:lastModifiedBy>Ajuntament de Barcelona</cp:lastModifiedBy>
  <cp:lastPrinted>2024-07-22T07:16:19Z</cp:lastPrinted>
  <dcterms:created xsi:type="dcterms:W3CDTF">2005-12-20T09:42:34Z</dcterms:created>
  <dcterms:modified xsi:type="dcterms:W3CDTF">2024-07-23T06:52:29Z</dcterms:modified>
</cp:coreProperties>
</file>