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anteniment\Concursos\2024\Gas\"/>
    </mc:Choice>
  </mc:AlternateContent>
  <xr:revisionPtr revIDLastSave="0" documentId="13_ncr:1_{835FEB0C-0E42-44C9-91DE-B19F642B139E}" xr6:coauthVersionLast="47" xr6:coauthVersionMax="47" xr10:uidLastSave="{00000000-0000-0000-0000-000000000000}"/>
  <bookViews>
    <workbookView xWindow="38280" yWindow="5430" windowWidth="29040" windowHeight="15840" activeTab="1" xr2:uid="{00000000-000D-0000-FFFF-FFFF00000000}"/>
  </bookViews>
  <sheets>
    <sheet name="Simulador Ptv" sheetId="1" r:id="rId1"/>
    <sheet name="Simulador Total Cost Anu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O11" i="1"/>
  <c r="O12" i="1" s="1"/>
  <c r="H14" i="1" s="1"/>
  <c r="I14" i="1" s="1"/>
  <c r="C15" i="2"/>
  <c r="C14" i="2"/>
  <c r="E15" i="2"/>
  <c r="E14" i="2"/>
  <c r="C13" i="2"/>
  <c r="G14" i="2" l="1"/>
  <c r="G18" i="2"/>
  <c r="E19" i="2"/>
  <c r="G19" i="2" s="1"/>
  <c r="E13" i="2"/>
  <c r="G13" i="2" s="1"/>
  <c r="E16" i="2" l="1"/>
  <c r="G16" i="2" s="1"/>
  <c r="J14" i="1"/>
  <c r="G15" i="2" l="1"/>
  <c r="E17" i="2" l="1"/>
  <c r="G17" i="2" s="1"/>
  <c r="G20" i="2" s="1"/>
</calcChain>
</file>

<file path=xl/sharedStrings.xml><?xml version="1.0" encoding="utf-8"?>
<sst xmlns="http://schemas.openxmlformats.org/spreadsheetml/2006/main" count="77" uniqueCount="51">
  <si>
    <t>*</t>
  </si>
  <si>
    <t>Quota GTS</t>
  </si>
  <si>
    <t>Taxa CNMC</t>
  </si>
  <si>
    <t>Terme fix capacitat contractat (€/dia)</t>
  </si>
  <si>
    <t>Càrregs Sistema Gasista  (€/dia)</t>
  </si>
  <si>
    <t>Lloguer equip de mesura (€/mes)</t>
  </si>
  <si>
    <t>Terme Variable energia Consumida (€/kWh)</t>
  </si>
  <si>
    <t>Impost Especial Hodrocarburs (€/kWh)</t>
  </si>
  <si>
    <t>dies</t>
  </si>
  <si>
    <t>mesos</t>
  </si>
  <si>
    <t>kWh</t>
  </si>
  <si>
    <t>€</t>
  </si>
  <si>
    <t>Total Facturació Anual sense IVA</t>
  </si>
  <si>
    <t>€/kWh</t>
  </si>
  <si>
    <t>TTFda</t>
  </si>
  <si>
    <t>Ppv</t>
  </si>
  <si>
    <t xml:space="preserve">Ptv </t>
  </si>
  <si>
    <t>Total Ptv</t>
  </si>
  <si>
    <t>€/MWh</t>
  </si>
  <si>
    <t>Coeficient multiplicador sobre TTFda, deixar en blanc o posar "0" si no es cotitza a mercat TTF</t>
  </si>
  <si>
    <t>Coeficient multiplicador sobre MIBGAS, deixar en blanc o posar "0" si no es cotitza a mercat MIBGAS</t>
  </si>
  <si>
    <t>SIMULADOR CÀLCUL PREU TERME VARIABLE</t>
  </si>
  <si>
    <t>SIMULADOR CÀLCUL PREU FACTURACIÓ ANUAL</t>
  </si>
  <si>
    <t>K1:</t>
  </si>
  <si>
    <t>K2:</t>
  </si>
  <si>
    <t>K3:</t>
  </si>
  <si>
    <t>* Els valors dels coeficients (k) podran ser negatius, zero o positius</t>
  </si>
  <si>
    <t>K2*</t>
  </si>
  <si>
    <t>K3*</t>
  </si>
  <si>
    <t>Dies de l'any</t>
  </si>
  <si>
    <t>Grup Tarifari</t>
  </si>
  <si>
    <t>PEATGES I CÀRRECS APLICATS A SUBMINISTRAMENTS SENSE TELEMESURA</t>
  </si>
  <si>
    <t>Consum anual</t>
  </si>
  <si>
    <t>Peatge sortida xarxa de transport :</t>
  </si>
  <si>
    <t>Peatge d’accés a les xarxes locals:</t>
  </si>
  <si>
    <t>Càrrecs:</t>
  </si>
  <si>
    <t>Quota GTS:</t>
  </si>
  <si>
    <t>Taxa CNMC:</t>
  </si>
  <si>
    <t>Lloguer equip de mesura:</t>
  </si>
  <si>
    <t>Impost Especial Hidrocarburs:</t>
  </si>
  <si>
    <t>P. Recuperació. d’altres costos de regasificació:</t>
  </si>
  <si>
    <t>€/any</t>
  </si>
  <si>
    <t>Sobre Pestges i canons</t>
  </si>
  <si>
    <t>Sobre Pestges, canons i càrrecs</t>
  </si>
  <si>
    <t>Total peatges €/kWh.</t>
  </si>
  <si>
    <t>Total Peatges €/MWh.</t>
  </si>
  <si>
    <t xml:space="preserve">PEATGES I CÀRREGS TERME VARIABLE ENERGIA TARIFA </t>
  </si>
  <si>
    <t>RLTB5</t>
  </si>
  <si>
    <t>K1*</t>
  </si>
  <si>
    <t>MIBGAS diari</t>
  </si>
  <si>
    <t xml:space="preserve">Coeficient sumador, en aquesta casella posarem el preu en €/MWh per afegir un sumatori a la resta de mercats indexats (Fee oferta)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</si>
</sst>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#\ &quot;kWh&quot;"/>
    <numFmt numFmtId="165" formatCode="0\ &quot;dies&quot;"/>
    <numFmt numFmtId="166" formatCode="0.000%"/>
    <numFmt numFmtId="167" formatCode="_-* #,##0.00000\ &quot;€&quot;_-;\-* #,##0.00000\ &quot;€&quot;_-;_-* &quot;-&quot;??\ &quot;€&quot;_-;_-@_-"/>
    <numFmt numFmtId="168" formatCode="#,###\ &quot;mesos&quot;"/>
    <numFmt numFmtId="169" formatCode="#,##0.00_ ;\-#,##0.00\ "/>
    <numFmt numFmtId="170" formatCode="#,##0_ ;\-#,##0\ "/>
    <numFmt numFmtId="171" formatCode="0.00000"/>
    <numFmt numFmtId="172" formatCode="_-* #,##0.000000\ &quot;€&quot;_-;\-* #,##0.000000\ &quot;€&quot;_-;_-* &quot;-&quot;???\ &quot;€&quot;_-;_-@_-"/>
    <numFmt numFmtId="173" formatCode="0.000000"/>
    <numFmt numFmtId="174" formatCode="#,##0.000000"/>
    <numFmt numFmtId="175" formatCode="0.000"/>
    <numFmt numFmtId="176" formatCode="#,##0.0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2" fontId="5" fillId="4" borderId="0" xfId="2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4" fillId="3" borderId="1" xfId="0" applyNumberFormat="1" applyFont="1" applyFill="1" applyBorder="1" applyAlignment="1">
      <alignment vertical="center"/>
    </xf>
    <xf numFmtId="44" fontId="2" fillId="6" borderId="1" xfId="0" applyNumberFormat="1" applyFont="1" applyFill="1" applyBorder="1" applyAlignment="1">
      <alignment vertical="center"/>
    </xf>
    <xf numFmtId="0" fontId="0" fillId="7" borderId="6" xfId="0" applyFill="1" applyBorder="1" applyAlignment="1">
      <alignment vertical="center"/>
    </xf>
    <xf numFmtId="164" fontId="0" fillId="7" borderId="4" xfId="0" applyNumberFormat="1" applyFill="1" applyBorder="1" applyAlignment="1">
      <alignment vertical="center"/>
    </xf>
    <xf numFmtId="44" fontId="0" fillId="7" borderId="4" xfId="2" applyFont="1" applyFill="1" applyBorder="1" applyAlignment="1">
      <alignment vertical="center"/>
    </xf>
    <xf numFmtId="167" fontId="0" fillId="7" borderId="4" xfId="2" applyNumberFormat="1" applyFont="1" applyFill="1" applyBorder="1" applyAlignment="1">
      <alignment vertical="center"/>
    </xf>
    <xf numFmtId="166" fontId="0" fillId="7" borderId="4" xfId="0" applyNumberFormat="1" applyFill="1" applyBorder="1" applyAlignment="1">
      <alignment vertical="center"/>
    </xf>
    <xf numFmtId="0" fontId="0" fillId="7" borderId="5" xfId="0" applyFill="1" applyBorder="1" applyAlignment="1">
      <alignment vertical="center"/>
    </xf>
    <xf numFmtId="165" fontId="0" fillId="7" borderId="6" xfId="0" applyNumberFormat="1" applyFill="1" applyBorder="1" applyAlignment="1">
      <alignment vertical="center"/>
    </xf>
    <xf numFmtId="44" fontId="0" fillId="7" borderId="6" xfId="0" applyNumberFormat="1" applyFill="1" applyBorder="1" applyAlignment="1">
      <alignment vertical="center"/>
    </xf>
    <xf numFmtId="168" fontId="0" fillId="7" borderId="6" xfId="0" applyNumberFormat="1" applyFill="1" applyBorder="1" applyAlignment="1">
      <alignment vertical="center"/>
    </xf>
    <xf numFmtId="164" fontId="0" fillId="7" borderId="6" xfId="0" applyNumberFormat="1" applyFill="1" applyBorder="1" applyAlignment="1">
      <alignment vertical="center"/>
    </xf>
    <xf numFmtId="171" fontId="3" fillId="2" borderId="5" xfId="0" applyNumberFormat="1" applyFont="1" applyFill="1" applyBorder="1" applyAlignment="1">
      <alignment vertical="center"/>
    </xf>
    <xf numFmtId="1" fontId="0" fillId="7" borderId="5" xfId="0" applyNumberFormat="1" applyFill="1" applyBorder="1" applyAlignment="1">
      <alignment vertical="center"/>
    </xf>
    <xf numFmtId="169" fontId="0" fillId="7" borderId="5" xfId="1" applyNumberFormat="1" applyFont="1" applyFill="1" applyBorder="1" applyAlignment="1">
      <alignment vertical="center"/>
    </xf>
    <xf numFmtId="2" fontId="0" fillId="7" borderId="5" xfId="0" applyNumberFormat="1" applyFill="1" applyBorder="1" applyAlignment="1">
      <alignment vertical="center"/>
    </xf>
    <xf numFmtId="170" fontId="0" fillId="7" borderId="5" xfId="1" applyNumberFormat="1" applyFont="1" applyFill="1" applyBorder="1" applyAlignment="1">
      <alignment vertical="center"/>
    </xf>
    <xf numFmtId="0" fontId="10" fillId="5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>
      <alignment horizontal="right" vertical="center"/>
    </xf>
    <xf numFmtId="172" fontId="5" fillId="8" borderId="0" xfId="0" applyNumberFormat="1" applyFont="1" applyFill="1" applyAlignment="1">
      <alignment vertical="center"/>
    </xf>
    <xf numFmtId="44" fontId="0" fillId="0" borderId="0" xfId="0" applyNumberFormat="1"/>
    <xf numFmtId="0" fontId="0" fillId="0" borderId="0" xfId="0" applyAlignment="1">
      <alignment horizontal="left" indent="1"/>
    </xf>
    <xf numFmtId="0" fontId="4" fillId="3" borderId="1" xfId="0" applyFont="1" applyFill="1" applyBorder="1" applyAlignment="1">
      <alignment horizontal="left" indent="1"/>
    </xf>
    <xf numFmtId="0" fontId="0" fillId="9" borderId="1" xfId="0" applyFill="1" applyBorder="1" applyAlignment="1">
      <alignment horizontal="left"/>
    </xf>
    <xf numFmtId="0" fontId="0" fillId="0" borderId="1" xfId="0" applyBorder="1"/>
    <xf numFmtId="3" fontId="0" fillId="9" borderId="1" xfId="1" applyNumberFormat="1" applyFont="1" applyFill="1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9" borderId="1" xfId="0" applyFill="1" applyBorder="1"/>
    <xf numFmtId="173" fontId="0" fillId="9" borderId="1" xfId="0" applyNumberFormat="1" applyFill="1" applyBorder="1"/>
    <xf numFmtId="0" fontId="13" fillId="3" borderId="0" xfId="0" applyFont="1" applyFill="1" applyBorder="1" applyAlignment="1">
      <alignment vertical="center" wrapText="1"/>
    </xf>
    <xf numFmtId="174" fontId="0" fillId="9" borderId="1" xfId="0" applyNumberFormat="1" applyFill="1" applyBorder="1"/>
    <xf numFmtId="166" fontId="0" fillId="9" borderId="1" xfId="3" applyNumberFormat="1" applyFont="1" applyFill="1" applyBorder="1"/>
    <xf numFmtId="175" fontId="5" fillId="4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173" fontId="3" fillId="9" borderId="1" xfId="0" applyNumberFormat="1" applyFont="1" applyFill="1" applyBorder="1"/>
    <xf numFmtId="0" fontId="3" fillId="9" borderId="1" xfId="0" applyFont="1" applyFill="1" applyBorder="1"/>
    <xf numFmtId="175" fontId="3" fillId="9" borderId="1" xfId="0" applyNumberFormat="1" applyFont="1" applyFill="1" applyBorder="1"/>
    <xf numFmtId="176" fontId="7" fillId="2" borderId="0" xfId="0" applyNumberFormat="1" applyFont="1" applyFill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3" fillId="3" borderId="7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2" fillId="6" borderId="4" xfId="0" applyFont="1" applyFill="1" applyBorder="1" applyAlignment="1">
      <alignment vertical="center"/>
    </xf>
    <xf numFmtId="0" fontId="2" fillId="6" borderId="5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wrapText="1" inden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85725</xdr:rowOff>
    </xdr:from>
    <xdr:to>
      <xdr:col>8</xdr:col>
      <xdr:colOff>587011</xdr:colOff>
      <xdr:row>5</xdr:row>
      <xdr:rowOff>21032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C0E44B-5EE8-48FF-B1DD-4E000C8C1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5" y="85725"/>
          <a:ext cx="7523116" cy="883997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22</xdr:row>
      <xdr:rowOff>104775</xdr:rowOff>
    </xdr:from>
    <xdr:to>
      <xdr:col>7</xdr:col>
      <xdr:colOff>1010397</xdr:colOff>
      <xdr:row>25</xdr:row>
      <xdr:rowOff>76276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7BEB4A8-2477-6BD3-491E-C9E97C419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43200" y="4295775"/>
          <a:ext cx="5353797" cy="543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22</xdr:row>
      <xdr:rowOff>142875</xdr:rowOff>
    </xdr:from>
    <xdr:to>
      <xdr:col>6</xdr:col>
      <xdr:colOff>639011</xdr:colOff>
      <xdr:row>26</xdr:row>
      <xdr:rowOff>28665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086C3A-0DA8-4FB3-A64F-040B88552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3762375"/>
          <a:ext cx="5992061" cy="64779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590550</xdr:colOff>
      <xdr:row>1</xdr:row>
      <xdr:rowOff>158612</xdr:rowOff>
    </xdr:from>
    <xdr:to>
      <xdr:col>7</xdr:col>
      <xdr:colOff>247649</xdr:colOff>
      <xdr:row>5</xdr:row>
      <xdr:rowOff>97659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F55588-09B1-4F33-9260-BBECBC075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349112"/>
          <a:ext cx="2971799" cy="701047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1</xdr:row>
      <xdr:rowOff>19050</xdr:rowOff>
    </xdr:from>
    <xdr:to>
      <xdr:col>1</xdr:col>
      <xdr:colOff>876301</xdr:colOff>
      <xdr:row>5</xdr:row>
      <xdr:rowOff>138190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3D34C06-7C25-41B5-94F1-4DCCCFF95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1" y="209550"/>
          <a:ext cx="762000" cy="881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P22"/>
  <sheetViews>
    <sheetView showGridLines="0" workbookViewId="0">
      <selection activeCell="I25" sqref="I25"/>
    </sheetView>
  </sheetViews>
  <sheetFormatPr defaultColWidth="11.44140625" defaultRowHeight="14.4" x14ac:dyDescent="0.3"/>
  <cols>
    <col min="1" max="2" width="11.44140625" style="2"/>
    <col min="3" max="8" width="16.6640625" style="1" customWidth="1"/>
    <col min="9" max="9" width="16.6640625" style="2" customWidth="1"/>
    <col min="10" max="10" width="13.109375" style="2" customWidth="1"/>
    <col min="11" max="11" width="12" style="2" bestFit="1" customWidth="1"/>
    <col min="12" max="12" width="11.44140625" style="2"/>
    <col min="13" max="13" width="29.44140625" style="2" bestFit="1" customWidth="1"/>
    <col min="14" max="16384" width="11.44140625" style="2"/>
  </cols>
  <sheetData>
    <row r="7" spans="2:16" ht="15" customHeight="1" x14ac:dyDescent="0.3">
      <c r="M7" s="52" t="s">
        <v>46</v>
      </c>
      <c r="N7" s="53"/>
      <c r="O7" s="53"/>
      <c r="P7" s="40" t="str">
        <f>'Simulador Total Cost Anual'!K8</f>
        <v>RLTB5</v>
      </c>
    </row>
    <row r="8" spans="2:16" ht="15" customHeight="1" x14ac:dyDescent="0.3">
      <c r="B8" s="58" t="s">
        <v>21</v>
      </c>
      <c r="C8" s="58"/>
      <c r="D8" s="58"/>
      <c r="E8" s="58"/>
      <c r="F8" s="58"/>
      <c r="G8" s="58"/>
      <c r="H8" s="58"/>
      <c r="I8" s="58"/>
      <c r="J8" s="58"/>
    </row>
    <row r="9" spans="2:16" ht="15" customHeight="1" x14ac:dyDescent="0.3">
      <c r="B9" s="58"/>
      <c r="C9" s="58"/>
      <c r="D9" s="58"/>
      <c r="E9" s="58"/>
      <c r="F9" s="58"/>
      <c r="G9" s="58"/>
      <c r="H9" s="58"/>
      <c r="I9" s="58"/>
      <c r="J9" s="58"/>
      <c r="M9" s="56" t="s">
        <v>33</v>
      </c>
      <c r="N9" s="56"/>
      <c r="O9" s="39">
        <v>1.36E-4</v>
      </c>
      <c r="P9" s="38" t="s">
        <v>13</v>
      </c>
    </row>
    <row r="10" spans="2:16" x14ac:dyDescent="0.3">
      <c r="M10" s="56" t="s">
        <v>34</v>
      </c>
      <c r="N10" s="56"/>
      <c r="O10" s="39">
        <v>1.0983E-2</v>
      </c>
      <c r="P10" s="38" t="s">
        <v>13</v>
      </c>
    </row>
    <row r="11" spans="2:16" x14ac:dyDescent="0.3">
      <c r="B11" s="57" t="s">
        <v>16</v>
      </c>
      <c r="C11" s="54" t="s">
        <v>48</v>
      </c>
      <c r="D11" s="6" t="s">
        <v>14</v>
      </c>
      <c r="E11" s="54" t="s">
        <v>27</v>
      </c>
      <c r="F11" s="6" t="s">
        <v>49</v>
      </c>
      <c r="G11" s="6" t="s">
        <v>28</v>
      </c>
      <c r="H11" s="6" t="s">
        <v>15</v>
      </c>
      <c r="I11" s="6" t="s">
        <v>17</v>
      </c>
      <c r="J11" s="6" t="s">
        <v>17</v>
      </c>
      <c r="M11" s="56" t="s">
        <v>44</v>
      </c>
      <c r="N11" s="56"/>
      <c r="O11" s="45">
        <f>SUM(O9:O10)</f>
        <v>1.1119E-2</v>
      </c>
      <c r="P11" s="46" t="s">
        <v>13</v>
      </c>
    </row>
    <row r="12" spans="2:16" x14ac:dyDescent="0.3">
      <c r="B12" s="57"/>
      <c r="C12" s="55"/>
      <c r="D12" s="5" t="s">
        <v>18</v>
      </c>
      <c r="E12" s="55"/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13</v>
      </c>
      <c r="M12" s="56" t="s">
        <v>45</v>
      </c>
      <c r="N12" s="56"/>
      <c r="O12" s="47">
        <f>O11*1000</f>
        <v>11.119</v>
      </c>
      <c r="P12" s="46" t="s">
        <v>18</v>
      </c>
    </row>
    <row r="13" spans="2:16" x14ac:dyDescent="0.3">
      <c r="C13" s="2"/>
      <c r="D13" s="2"/>
      <c r="E13" s="2"/>
      <c r="F13" s="2"/>
      <c r="G13" s="2"/>
      <c r="H13" s="2"/>
    </row>
    <row r="14" spans="2:16" x14ac:dyDescent="0.3">
      <c r="B14" s="4" t="s">
        <v>16</v>
      </c>
      <c r="C14" s="28">
        <v>0</v>
      </c>
      <c r="D14" s="7">
        <v>33.1</v>
      </c>
      <c r="E14" s="28">
        <v>1.0369999999999999</v>
      </c>
      <c r="F14" s="8">
        <v>34.04</v>
      </c>
      <c r="G14" s="28">
        <v>15</v>
      </c>
      <c r="H14" s="43">
        <f>O12</f>
        <v>11.119</v>
      </c>
      <c r="I14" s="48">
        <f>C14*D14+E14*F14+G14+H14</f>
        <v>61.418479999999995</v>
      </c>
      <c r="J14" s="30">
        <f>I14/1000</f>
        <v>6.1418479999999998E-2</v>
      </c>
    </row>
    <row r="16" spans="2:16" x14ac:dyDescent="0.3">
      <c r="B16" s="29" t="s">
        <v>23</v>
      </c>
      <c r="C16" s="51" t="s">
        <v>19</v>
      </c>
      <c r="D16" s="51"/>
      <c r="E16" s="51"/>
      <c r="F16" s="51"/>
      <c r="G16" s="51"/>
      <c r="H16" s="51"/>
      <c r="I16" s="51"/>
      <c r="J16" s="51"/>
    </row>
    <row r="17" spans="2:14" x14ac:dyDescent="0.3">
      <c r="B17" s="29" t="s">
        <v>24</v>
      </c>
      <c r="C17" s="51" t="s">
        <v>20</v>
      </c>
      <c r="D17" s="51"/>
      <c r="E17" s="51"/>
      <c r="F17" s="51"/>
      <c r="G17" s="51"/>
      <c r="H17" s="51"/>
      <c r="I17" s="51"/>
      <c r="J17" s="51"/>
    </row>
    <row r="18" spans="2:14" ht="15" customHeight="1" x14ac:dyDescent="0.3">
      <c r="B18" s="29" t="s">
        <v>25</v>
      </c>
      <c r="C18" s="49" t="s">
        <v>50</v>
      </c>
      <c r="D18" s="49"/>
      <c r="E18" s="49"/>
      <c r="F18" s="49"/>
      <c r="G18" s="49"/>
      <c r="H18" s="49"/>
      <c r="I18" s="49"/>
      <c r="J18" s="49"/>
      <c r="K18" s="44"/>
      <c r="L18" s="44"/>
      <c r="M18" s="44"/>
      <c r="N18" s="44"/>
    </row>
    <row r="19" spans="2:14" x14ac:dyDescent="0.3">
      <c r="B19" s="29"/>
      <c r="C19" s="50"/>
      <c r="D19" s="50"/>
      <c r="E19" s="50"/>
      <c r="F19" s="50"/>
      <c r="G19" s="50"/>
      <c r="H19" s="50"/>
      <c r="I19" s="50"/>
      <c r="J19" s="50"/>
      <c r="K19" s="1"/>
      <c r="L19" s="1"/>
      <c r="M19" s="1"/>
    </row>
    <row r="20" spans="2:14" ht="15" customHeight="1" x14ac:dyDescent="0.3">
      <c r="B20" s="29"/>
      <c r="C20" s="51" t="s">
        <v>26</v>
      </c>
      <c r="D20" s="51"/>
      <c r="E20" s="51"/>
      <c r="F20" s="51"/>
      <c r="G20" s="51"/>
      <c r="H20" s="51"/>
      <c r="I20" s="51"/>
      <c r="J20" s="51"/>
    </row>
    <row r="21" spans="2:14" x14ac:dyDescent="0.3">
      <c r="B21" s="1"/>
      <c r="C21" s="49"/>
      <c r="D21" s="49"/>
      <c r="E21" s="49"/>
      <c r="F21" s="49"/>
      <c r="G21" s="49"/>
      <c r="H21" s="49"/>
      <c r="I21" s="49"/>
      <c r="J21" s="49"/>
    </row>
    <row r="22" spans="2:14" x14ac:dyDescent="0.3">
      <c r="C22" s="49"/>
      <c r="D22" s="49"/>
      <c r="E22" s="49"/>
      <c r="F22" s="49"/>
      <c r="G22" s="49"/>
      <c r="H22" s="49"/>
      <c r="I22" s="49"/>
      <c r="J22" s="49"/>
    </row>
  </sheetData>
  <sheetProtection selectLockedCells="1"/>
  <mergeCells count="15">
    <mergeCell ref="B11:B12"/>
    <mergeCell ref="B8:J9"/>
    <mergeCell ref="C18:J18"/>
    <mergeCell ref="C19:J19"/>
    <mergeCell ref="C20:J20"/>
    <mergeCell ref="C21:J22"/>
    <mergeCell ref="M7:O7"/>
    <mergeCell ref="E11:E12"/>
    <mergeCell ref="C11:C12"/>
    <mergeCell ref="C16:J16"/>
    <mergeCell ref="C17:J17"/>
    <mergeCell ref="M9:N9"/>
    <mergeCell ref="M10:N10"/>
    <mergeCell ref="M11:N11"/>
    <mergeCell ref="M12:N12"/>
  </mergeCells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20"/>
  <sheetViews>
    <sheetView showGridLines="0" tabSelected="1" zoomScale="115" zoomScaleNormal="115" workbookViewId="0">
      <selection activeCell="G21" sqref="G21"/>
    </sheetView>
  </sheetViews>
  <sheetFormatPr defaultColWidth="11.5546875" defaultRowHeight="14.4" x14ac:dyDescent="0.3"/>
  <cols>
    <col min="1" max="1" width="11.44140625" style="2"/>
    <col min="2" max="2" width="41.6640625" style="2" customWidth="1"/>
    <col min="3" max="3" width="17.5546875" style="2" customWidth="1"/>
    <col min="4" max="4" width="1.88671875" style="2" customWidth="1"/>
    <col min="5" max="5" width="13.5546875" style="3" bestFit="1" customWidth="1"/>
    <col min="6" max="6" width="13.5546875" style="2" customWidth="1"/>
    <col min="7" max="7" width="22.5546875" style="2" customWidth="1"/>
    <col min="10" max="10" width="20.88671875" style="32" customWidth="1"/>
    <col min="11" max="11" width="20.33203125" customWidth="1"/>
    <col min="12" max="12" width="16" customWidth="1"/>
    <col min="13" max="13" width="27.6640625" customWidth="1"/>
  </cols>
  <sheetData>
    <row r="6" spans="2:13" x14ac:dyDescent="0.3">
      <c r="J6" s="33" t="s">
        <v>29</v>
      </c>
      <c r="K6" s="34">
        <v>365</v>
      </c>
      <c r="L6" s="35"/>
      <c r="M6" s="35"/>
    </row>
    <row r="7" spans="2:13" x14ac:dyDescent="0.3">
      <c r="J7" s="33" t="s">
        <v>32</v>
      </c>
      <c r="K7" s="36">
        <v>1100000</v>
      </c>
      <c r="L7" s="35"/>
      <c r="M7" s="35"/>
    </row>
    <row r="8" spans="2:13" x14ac:dyDescent="0.3">
      <c r="J8" s="33" t="s">
        <v>30</v>
      </c>
      <c r="K8" s="34" t="s">
        <v>47</v>
      </c>
      <c r="L8" s="35"/>
      <c r="M8" s="35"/>
    </row>
    <row r="9" spans="2:13" x14ac:dyDescent="0.3">
      <c r="J9" s="37"/>
      <c r="K9" s="35"/>
      <c r="L9" s="35"/>
      <c r="M9" s="35"/>
    </row>
    <row r="10" spans="2:13" ht="15" customHeight="1" x14ac:dyDescent="0.3">
      <c r="B10" s="58" t="s">
        <v>22</v>
      </c>
      <c r="C10" s="58"/>
      <c r="D10" s="58"/>
      <c r="E10" s="58"/>
      <c r="F10" s="58"/>
      <c r="G10" s="58"/>
      <c r="J10" s="62" t="s">
        <v>31</v>
      </c>
      <c r="K10" s="62"/>
      <c r="L10" s="62"/>
      <c r="M10" s="62"/>
    </row>
    <row r="11" spans="2:13" ht="15" customHeight="1" x14ac:dyDescent="0.3">
      <c r="B11" s="58"/>
      <c r="C11" s="58"/>
      <c r="D11" s="58"/>
      <c r="E11" s="58"/>
      <c r="F11" s="58"/>
      <c r="G11" s="58"/>
      <c r="J11" s="37"/>
      <c r="K11" s="35"/>
      <c r="L11" s="35"/>
      <c r="M11" s="35"/>
    </row>
    <row r="12" spans="2:13" x14ac:dyDescent="0.3">
      <c r="J12" s="56" t="s">
        <v>33</v>
      </c>
      <c r="K12" s="56"/>
      <c r="L12" s="41">
        <v>591.29330700000003</v>
      </c>
      <c r="M12" s="38" t="s">
        <v>41</v>
      </c>
    </row>
    <row r="13" spans="2:13" ht="15" customHeight="1" x14ac:dyDescent="0.3">
      <c r="B13" s="9" t="s">
        <v>6</v>
      </c>
      <c r="C13" s="14">
        <f>K7</f>
        <v>1100000</v>
      </c>
      <c r="D13" s="18" t="s">
        <v>0</v>
      </c>
      <c r="E13" s="23">
        <f>'Simulador Ptv'!I14/1000</f>
        <v>6.1418479999999998E-2</v>
      </c>
      <c r="F13" s="13" t="s">
        <v>13</v>
      </c>
      <c r="G13" s="10">
        <f>E13*C13</f>
        <v>67560.327999999994</v>
      </c>
      <c r="J13" s="56" t="s">
        <v>34</v>
      </c>
      <c r="K13" s="56"/>
      <c r="L13" s="41">
        <v>1290.2859940000001</v>
      </c>
      <c r="M13" s="38" t="s">
        <v>41</v>
      </c>
    </row>
    <row r="14" spans="2:13" ht="15" customHeight="1" x14ac:dyDescent="0.3">
      <c r="B14" s="9" t="s">
        <v>3</v>
      </c>
      <c r="C14" s="16">
        <f>SUM(L12:L14)/K6</f>
        <v>3.7544569753424666</v>
      </c>
      <c r="D14" s="18" t="s">
        <v>0</v>
      </c>
      <c r="E14" s="24">
        <f>K6</f>
        <v>365</v>
      </c>
      <c r="F14" s="19" t="s">
        <v>8</v>
      </c>
      <c r="G14" s="11">
        <f>C14*E14</f>
        <v>1370.3767960000002</v>
      </c>
      <c r="J14" s="56" t="s">
        <v>40</v>
      </c>
      <c r="K14" s="56"/>
      <c r="L14" s="41">
        <v>-511.20250499999997</v>
      </c>
      <c r="M14" s="38" t="s">
        <v>41</v>
      </c>
    </row>
    <row r="15" spans="2:13" ht="15" customHeight="1" x14ac:dyDescent="0.3">
      <c r="B15" s="9" t="s">
        <v>4</v>
      </c>
      <c r="C15" s="16">
        <f>L15/K6</f>
        <v>6.4301369863013699E-2</v>
      </c>
      <c r="D15" s="18" t="s">
        <v>0</v>
      </c>
      <c r="E15" s="24">
        <f>K6</f>
        <v>365</v>
      </c>
      <c r="F15" s="19" t="s">
        <v>8</v>
      </c>
      <c r="G15" s="11">
        <f>C15*E15</f>
        <v>23.47</v>
      </c>
      <c r="J15" s="56" t="s">
        <v>35</v>
      </c>
      <c r="K15" s="56"/>
      <c r="L15" s="41">
        <v>23.47</v>
      </c>
      <c r="M15" s="38" t="s">
        <v>41</v>
      </c>
    </row>
    <row r="16" spans="2:13" ht="15" customHeight="1" x14ac:dyDescent="0.3">
      <c r="B16" s="9" t="s">
        <v>1</v>
      </c>
      <c r="C16" s="17">
        <v>1.093E-2</v>
      </c>
      <c r="D16" s="18" t="s">
        <v>0</v>
      </c>
      <c r="E16" s="25">
        <f>G14</f>
        <v>1370.3767960000002</v>
      </c>
      <c r="F16" s="20" t="s">
        <v>11</v>
      </c>
      <c r="G16" s="11">
        <f>E16*C16</f>
        <v>14.978218380280003</v>
      </c>
      <c r="I16" s="31"/>
      <c r="J16" s="56" t="s">
        <v>36</v>
      </c>
      <c r="K16" s="56"/>
      <c r="L16" s="42">
        <v>1.093E-2</v>
      </c>
      <c r="M16" s="38" t="s">
        <v>42</v>
      </c>
    </row>
    <row r="17" spans="2:13" ht="15" customHeight="1" x14ac:dyDescent="0.3">
      <c r="B17" s="9" t="s">
        <v>2</v>
      </c>
      <c r="C17" s="17">
        <v>1.4E-3</v>
      </c>
      <c r="D17" s="18" t="s">
        <v>0</v>
      </c>
      <c r="E17" s="25">
        <f>SUM(G14:G15)</f>
        <v>1393.8467960000003</v>
      </c>
      <c r="F17" s="20" t="s">
        <v>11</v>
      </c>
      <c r="G17" s="11">
        <f>E17*C17</f>
        <v>1.9513855144000003</v>
      </c>
      <c r="H17" s="31"/>
      <c r="J17" s="56" t="s">
        <v>37</v>
      </c>
      <c r="K17" s="56"/>
      <c r="L17" s="42">
        <v>1.73E-3</v>
      </c>
      <c r="M17" s="38" t="s">
        <v>43</v>
      </c>
    </row>
    <row r="18" spans="2:13" ht="15" customHeight="1" x14ac:dyDescent="0.3">
      <c r="B18" s="9" t="s">
        <v>5</v>
      </c>
      <c r="C18" s="15">
        <v>30.13</v>
      </c>
      <c r="D18" s="18" t="s">
        <v>0</v>
      </c>
      <c r="E18" s="26">
        <v>12</v>
      </c>
      <c r="F18" s="21" t="s">
        <v>9</v>
      </c>
      <c r="G18" s="11">
        <f>E18*C18</f>
        <v>361.56</v>
      </c>
      <c r="J18" s="56" t="s">
        <v>38</v>
      </c>
      <c r="K18" s="56"/>
      <c r="L18" s="41">
        <v>30.13</v>
      </c>
      <c r="M18" s="38" t="s">
        <v>41</v>
      </c>
    </row>
    <row r="19" spans="2:13" ht="15" customHeight="1" x14ac:dyDescent="0.3">
      <c r="B19" s="9" t="s">
        <v>7</v>
      </c>
      <c r="C19" s="16">
        <v>2.3400000000000001E-3</v>
      </c>
      <c r="D19" s="18" t="s">
        <v>0</v>
      </c>
      <c r="E19" s="27">
        <f>C13</f>
        <v>1100000</v>
      </c>
      <c r="F19" s="22" t="s">
        <v>10</v>
      </c>
      <c r="G19" s="11">
        <f>E19*C19</f>
        <v>2574</v>
      </c>
      <c r="J19" s="56" t="s">
        <v>39</v>
      </c>
      <c r="K19" s="56"/>
      <c r="L19" s="41">
        <v>2.3400000000000001E-3</v>
      </c>
      <c r="M19" s="38" t="s">
        <v>13</v>
      </c>
    </row>
    <row r="20" spans="2:13" ht="15" customHeight="1" x14ac:dyDescent="0.3">
      <c r="B20" s="59" t="s">
        <v>12</v>
      </c>
      <c r="C20" s="60"/>
      <c r="D20" s="60"/>
      <c r="E20" s="60"/>
      <c r="F20" s="61"/>
      <c r="G20" s="12">
        <f>SUM(G13:G19)</f>
        <v>71906.664399894667</v>
      </c>
    </row>
  </sheetData>
  <mergeCells count="11">
    <mergeCell ref="B20:F20"/>
    <mergeCell ref="B10:G11"/>
    <mergeCell ref="J12:K12"/>
    <mergeCell ref="J13:K13"/>
    <mergeCell ref="J14:K14"/>
    <mergeCell ref="J15:K15"/>
    <mergeCell ref="J16:K16"/>
    <mergeCell ref="J17:K17"/>
    <mergeCell ref="J18:K18"/>
    <mergeCell ref="J19:K19"/>
    <mergeCell ref="J10:M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Simulador Ptv</vt:lpstr>
      <vt:lpstr>Simulador Total Cost 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Pelegri</dc:creator>
  <cp:lastModifiedBy>Albert Mesegué</cp:lastModifiedBy>
  <dcterms:created xsi:type="dcterms:W3CDTF">2022-04-26T09:36:11Z</dcterms:created>
  <dcterms:modified xsi:type="dcterms:W3CDTF">2024-07-16T07:19:02Z</dcterms:modified>
</cp:coreProperties>
</file>