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ibañez\Desktop\"/>
    </mc:Choice>
  </mc:AlternateContent>
  <bookViews>
    <workbookView xWindow="120" yWindow="720" windowWidth="19320" windowHeight="11475" tabRatio="704"/>
  </bookViews>
  <sheets>
    <sheet name="LOT 3" sheetId="14" r:id="rId1"/>
  </sheets>
  <externalReferences>
    <externalReference r:id="rId2"/>
  </externalReferences>
  <definedNames>
    <definedName name="_xlnm.Print_Area" localSheetId="0">'LOT 3'!$A$1:$AB$87</definedName>
  </definedNames>
  <calcPr calcId="162913"/>
</workbook>
</file>

<file path=xl/calcChain.xml><?xml version="1.0" encoding="utf-8"?>
<calcChain xmlns="http://schemas.openxmlformats.org/spreadsheetml/2006/main">
  <c r="H36" i="14" l="1"/>
  <c r="H35" i="14"/>
  <c r="Q35" i="14" l="1"/>
  <c r="F35" i="14"/>
  <c r="Q69" i="14" l="1"/>
  <c r="Q68" i="14"/>
  <c r="Q66" i="14"/>
  <c r="Q65" i="14"/>
  <c r="AA66" i="14"/>
  <c r="AA65" i="14"/>
  <c r="N53" i="14" l="1"/>
  <c r="P3" i="14" l="1"/>
  <c r="Z3" i="14" s="1"/>
  <c r="Y35" i="14" l="1"/>
  <c r="M60" i="14" l="1"/>
  <c r="Y34" i="14" l="1"/>
  <c r="X37" i="14"/>
  <c r="X15" i="14"/>
  <c r="AA15" i="14" s="1"/>
  <c r="X26" i="14" l="1"/>
  <c r="Y52" i="14" l="1"/>
  <c r="Q36" i="14" l="1"/>
  <c r="AA35" i="14"/>
  <c r="N17" i="14"/>
  <c r="Q17" i="14" s="1"/>
  <c r="Q34" i="14"/>
  <c r="E37" i="14"/>
  <c r="O36" i="14"/>
  <c r="N37" i="14"/>
  <c r="F36" i="14"/>
  <c r="Q37" i="14" l="1"/>
  <c r="F37" i="14"/>
  <c r="H37" i="14"/>
  <c r="N16" i="14"/>
  <c r="Q16" i="14" s="1"/>
  <c r="N15" i="14"/>
  <c r="Q15" i="14" s="1"/>
  <c r="O35" i="14"/>
  <c r="O37" i="14" s="1"/>
  <c r="O17" i="14"/>
  <c r="N18" i="14"/>
  <c r="Q18" i="14" s="1"/>
  <c r="X18" i="14"/>
  <c r="X28" i="14" s="1"/>
  <c r="AA34" i="14"/>
  <c r="AA36" i="14"/>
  <c r="X17" i="14"/>
  <c r="X16" i="14"/>
  <c r="X27" i="14" s="1"/>
  <c r="AA27" i="14" s="1"/>
  <c r="G37" i="14" l="1"/>
  <c r="P37" i="14"/>
  <c r="AA37" i="14"/>
  <c r="O18" i="14"/>
  <c r="O15" i="14"/>
  <c r="N26" i="14"/>
  <c r="O26" i="14" s="1"/>
  <c r="Y15" i="14"/>
  <c r="N28" i="14"/>
  <c r="Q28" i="14" s="1"/>
  <c r="X29" i="14"/>
  <c r="Y26" i="14"/>
  <c r="O16" i="14"/>
  <c r="Q20" i="14"/>
  <c r="P20" i="14" s="1"/>
  <c r="Z37" i="14" l="1"/>
  <c r="Q26" i="14"/>
  <c r="O28" i="14"/>
  <c r="O20" i="14"/>
  <c r="N27" i="14"/>
  <c r="Q27" i="14" l="1"/>
  <c r="Q29" i="14" s="1"/>
  <c r="Q43" i="14" s="1"/>
  <c r="O27" i="14"/>
  <c r="O29" i="14" s="1"/>
  <c r="N29" i="14"/>
  <c r="P29" i="14" l="1"/>
  <c r="Q44" i="14"/>
  <c r="Q45" i="14" s="1"/>
  <c r="X53" i="14" l="1"/>
  <c r="N54" i="14"/>
  <c r="O54" i="14" s="1"/>
  <c r="O52" i="14"/>
  <c r="X54" i="14" l="1"/>
  <c r="Y54" i="14" s="1"/>
  <c r="Y55" i="14" s="1"/>
  <c r="AA64" i="14" s="1"/>
  <c r="Y53" i="14"/>
  <c r="O53" i="14"/>
  <c r="O55" i="14" l="1"/>
  <c r="Q64" i="14" s="1"/>
  <c r="D18" i="14" l="1"/>
  <c r="E18" i="14" s="1"/>
  <c r="E28" i="14" s="1"/>
  <c r="D17" i="14"/>
  <c r="E17" i="14" s="1"/>
  <c r="D16" i="14"/>
  <c r="E16" i="14" s="1"/>
  <c r="E27" i="14" s="1"/>
  <c r="D15" i="14"/>
  <c r="E15" i="14" s="1"/>
  <c r="E26" i="14" s="1"/>
  <c r="H27" i="14" l="1"/>
  <c r="F27" i="14"/>
  <c r="F26" i="14"/>
  <c r="H26" i="14"/>
  <c r="E29" i="14"/>
  <c r="F28" i="14"/>
  <c r="H28" i="14"/>
  <c r="F15" i="14"/>
  <c r="H15" i="14"/>
  <c r="F18" i="14"/>
  <c r="H18" i="14"/>
  <c r="H16" i="14"/>
  <c r="F16" i="14"/>
  <c r="H17" i="14"/>
  <c r="F17" i="14"/>
  <c r="F29" i="14" l="1"/>
  <c r="H29" i="14"/>
  <c r="H20" i="14"/>
  <c r="G20" i="14" s="1"/>
  <c r="F20" i="14"/>
  <c r="H43" i="14" l="1"/>
  <c r="G29" i="14"/>
  <c r="Y36" i="14"/>
  <c r="Y37" i="14" s="1"/>
  <c r="Y17" i="14"/>
  <c r="Y27" i="14"/>
  <c r="H44" i="14" l="1"/>
  <c r="H45" i="14" s="1"/>
  <c r="AA18" i="14"/>
  <c r="Y28" i="14"/>
  <c r="Y29" i="14" s="1"/>
  <c r="AA17" i="14"/>
  <c r="Y18" i="14"/>
  <c r="Y16" i="14"/>
  <c r="AA16" i="14"/>
  <c r="Y20" i="14" l="1"/>
  <c r="AA20" i="14"/>
  <c r="AA28" i="14"/>
  <c r="AA26" i="14"/>
  <c r="AA29" i="14" s="1"/>
  <c r="AA43" i="14" s="1"/>
  <c r="AA68" i="14" s="1"/>
  <c r="Z20" i="14" l="1"/>
  <c r="Z29" i="14"/>
  <c r="AA44" i="14" l="1"/>
  <c r="AA45" i="14" s="1"/>
  <c r="AA69" i="14" s="1"/>
</calcChain>
</file>

<file path=xl/sharedStrings.xml><?xml version="1.0" encoding="utf-8"?>
<sst xmlns="http://schemas.openxmlformats.org/spreadsheetml/2006/main" count="178" uniqueCount="69">
  <si>
    <t>Esmorzar</t>
  </si>
  <si>
    <t>Dinar</t>
  </si>
  <si>
    <t>Berenar</t>
  </si>
  <si>
    <t>Sopar</t>
  </si>
  <si>
    <t>DESPESES</t>
  </si>
  <si>
    <t>INGRESSOS</t>
  </si>
  <si>
    <t>Preu sense IVA</t>
  </si>
  <si>
    <t>Ponderació per àpat</t>
  </si>
  <si>
    <t>Estimació d'àpats 12 mesos</t>
  </si>
  <si>
    <t>Preu amb IVA 10%</t>
  </si>
  <si>
    <t>persones</t>
  </si>
  <si>
    <t>L'afluència de clients en aquestes cafeteria/es serà la derivada de la següent activitat assistencial:</t>
  </si>
  <si>
    <t>Intervencions</t>
  </si>
  <si>
    <t>Urgències</t>
  </si>
  <si>
    <t>Consultes externes</t>
  </si>
  <si>
    <t>(mitjana aproximada mensual)</t>
  </si>
  <si>
    <t>Hospital de dia</t>
  </si>
  <si>
    <t>Preu sense IVA = 70% basal</t>
  </si>
  <si>
    <t xml:space="preserve">Ingressos </t>
  </si>
  <si>
    <t>Import total sense IVA</t>
  </si>
  <si>
    <t>Estimació aproximada de la xifra d'extres que sol.licita el centre (sense IVA)</t>
  </si>
  <si>
    <t>Import estimatiu total del volum de facturació anual (import de licitació) s/IVA</t>
  </si>
  <si>
    <t>Total cost restauració (Import de facturació anual - Facturació ICS) s/IVA</t>
  </si>
  <si>
    <t>Import estimatiu total del volum de facturació anual (import de licitació) amb/IVA</t>
  </si>
  <si>
    <t>Total a Ingressar amb IVA</t>
  </si>
  <si>
    <t>Total cost restauració (Import de facturació anual - Facturació ICS) amb/IVA</t>
  </si>
  <si>
    <t>Facturació IVA (21%)</t>
  </si>
  <si>
    <t>IVA Restauració (10%)</t>
  </si>
  <si>
    <t>Preu i imports totals de la dieta de pacients</t>
  </si>
  <si>
    <t>Preu i imports totals de la dieta ambulatòria de pacients</t>
  </si>
  <si>
    <t>Import anual del canon</t>
  </si>
  <si>
    <t>Import total estimat anual  de facturació que ingressarà l'ICS sense IVA</t>
  </si>
  <si>
    <t xml:space="preserve">Àpats 12 mesos </t>
  </si>
  <si>
    <t>Àpats 12 mesos</t>
  </si>
  <si>
    <t>Àpats 12 mesos 2022</t>
  </si>
  <si>
    <t>*</t>
  </si>
  <si>
    <t>preu d'un dinar o sopar no d'una dieta sencera</t>
  </si>
  <si>
    <t>LOT 3 -HOSPITAL SOCIOSANITARIO FRANCOLI</t>
  </si>
  <si>
    <t>Preu sense IVA *</t>
  </si>
  <si>
    <t>Preu i imports de les dietes del personal de guardia</t>
  </si>
  <si>
    <t>Total</t>
  </si>
  <si>
    <t>* Escalat de cànon segons volum de vendes cafeteries de personal i de públic:</t>
  </si>
  <si>
    <t>Trams de facturació variable</t>
  </si>
  <si>
    <t>Percentatge sobre vendes MÍNIM</t>
  </si>
  <si>
    <t>Volum vendes públic preus antics</t>
  </si>
  <si>
    <t>Volum vendes personal preus antics</t>
  </si>
  <si>
    <t>Import anual de la facturació per subministraments energies,aigua , etc. per part de l'ICS al licitador</t>
  </si>
  <si>
    <t>Total a Ingressar sense IVA</t>
  </si>
  <si>
    <t>ALTRA INFORMACIÓ</t>
  </si>
  <si>
    <t>Estimació anual tiquets emesos a les cafeteries:</t>
  </si>
  <si>
    <t>tickets cafeteria públic</t>
  </si>
  <si>
    <t>tickets cafeteria personal</t>
  </si>
  <si>
    <t xml:space="preserve">Les cafeteria/es podran donar aprox.  servei a una plantilla de </t>
  </si>
  <si>
    <t xml:space="preserve">Les cafeteria/es podran donar aprox.  servei a una plantilla del sociosanitari de </t>
  </si>
  <si>
    <t>L'afluència de clients a aquestes cafeteria/es serà la derivada de la següent activitat assistencial del sociosanitari francoli:</t>
  </si>
  <si>
    <t>activitat: nomre estades anuals</t>
  </si>
  <si>
    <t>LOT 3 - HOSPITAL VERGE DE LA CINTA</t>
  </si>
  <si>
    <t>fins a 470.000,00 €</t>
  </si>
  <si>
    <t>entre 470.000,00 € i 940.000,00€</t>
  </si>
  <si>
    <t>a partir de 940.000,00€</t>
  </si>
  <si>
    <t>LOT 3 - HOSPITAL JOAN XXIII DE TARRAGONA</t>
  </si>
  <si>
    <t xml:space="preserve"> - No tenen</t>
  </si>
  <si>
    <t>no servim d'aquesta dieta</t>
  </si>
  <si>
    <t>fins a 210.000,00 €</t>
  </si>
  <si>
    <t>entre 210.000,00 € i 420.000,00 €</t>
  </si>
  <si>
    <t>ANNEX XVI  - Oferta economica</t>
  </si>
  <si>
    <t>ANNEX XVI  -  Oferta economica</t>
  </si>
  <si>
    <t>Nom de l'empresa:</t>
  </si>
  <si>
    <t>a partir de 420.000,00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</si>
</sst>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_-* #,##0.0000\ _€_-;\-* #,##0.0000\ _€_-;_-* &quot;-&quot;??\ _€_-;_-@_-"/>
    <numFmt numFmtId="168" formatCode="_-* #,##0.0000\ _€_-;\-* #,##0.0000\ _€_-;_-* &quot;-&quot;????\ _€_-;_-@_-"/>
    <numFmt numFmtId="169" formatCode="#,##0.00\ &quot;€&quot;"/>
    <numFmt numFmtId="170" formatCode="#,##0.00_ ;\-#,##0.0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4" tint="-0.249977111117893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b/>
      <sz val="12"/>
      <color theme="8" tint="0.79998168889431442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  <font>
      <b/>
      <u/>
      <sz val="11"/>
      <color theme="8" tint="0.79998168889431442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2"/>
      <color theme="1" tint="4.9989318521683403E-2"/>
      <name val="Calibri"/>
      <family val="2"/>
      <scheme val="minor"/>
    </font>
    <font>
      <sz val="11"/>
      <color theme="1" tint="4.9989318521683403E-2"/>
      <name val="Arial"/>
      <family val="2"/>
    </font>
    <font>
      <sz val="12"/>
      <color theme="1" tint="4.9989318521683403E-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>
      <alignment vertical="top"/>
    </xf>
    <xf numFmtId="9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0" fillId="7" borderId="0" applyNumberFormat="0" applyBorder="0" applyAlignment="0" applyProtection="0"/>
  </cellStyleXfs>
  <cellXfs count="147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Border="1"/>
    <xf numFmtId="9" fontId="3" fillId="0" borderId="0" xfId="2" applyFont="1"/>
    <xf numFmtId="0" fontId="0" fillId="0" borderId="0" xfId="0"/>
    <xf numFmtId="164" fontId="0" fillId="0" borderId="1" xfId="1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164" fontId="7" fillId="0" borderId="0" xfId="0" applyNumberFormat="1" applyFont="1" applyBorder="1"/>
    <xf numFmtId="0" fontId="0" fillId="0" borderId="0" xfId="0" applyFill="1" applyBorder="1"/>
    <xf numFmtId="0" fontId="13" fillId="0" borderId="0" xfId="0" applyFont="1"/>
    <xf numFmtId="3" fontId="5" fillId="0" borderId="0" xfId="0" applyNumberFormat="1" applyFont="1"/>
    <xf numFmtId="0" fontId="6" fillId="0" borderId="0" xfId="0" applyFont="1" applyFill="1"/>
    <xf numFmtId="3" fontId="5" fillId="0" borderId="0" xfId="0" applyNumberFormat="1" applyFont="1" applyFill="1"/>
    <xf numFmtId="0" fontId="5" fillId="0" borderId="0" xfId="0" applyFont="1" applyFill="1"/>
    <xf numFmtId="168" fontId="5" fillId="0" borderId="0" xfId="0" applyNumberFormat="1" applyFont="1"/>
    <xf numFmtId="0" fontId="14" fillId="0" borderId="0" xfId="0" applyFont="1"/>
    <xf numFmtId="0" fontId="5" fillId="0" borderId="0" xfId="0" applyFont="1" applyBorder="1" applyAlignment="1">
      <alignment horizontal="center" wrapText="1"/>
    </xf>
    <xf numFmtId="0" fontId="5" fillId="0" borderId="1" xfId="0" applyFont="1" applyBorder="1"/>
    <xf numFmtId="9" fontId="5" fillId="0" borderId="1" xfId="2" applyFont="1" applyBorder="1" applyAlignment="1">
      <alignment horizontal="center"/>
    </xf>
    <xf numFmtId="167" fontId="5" fillId="0" borderId="1" xfId="1" applyNumberFormat="1" applyFont="1" applyBorder="1"/>
    <xf numFmtId="164" fontId="5" fillId="0" borderId="1" xfId="1" applyFont="1" applyBorder="1"/>
    <xf numFmtId="164" fontId="5" fillId="0" borderId="1" xfId="0" applyNumberFormat="1" applyFont="1" applyBorder="1"/>
    <xf numFmtId="164" fontId="5" fillId="0" borderId="0" xfId="0" applyNumberFormat="1" applyFont="1" applyBorder="1"/>
    <xf numFmtId="3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64" fontId="5" fillId="0" borderId="0" xfId="0" applyNumberFormat="1" applyFont="1" applyFill="1" applyBorder="1"/>
    <xf numFmtId="166" fontId="5" fillId="0" borderId="0" xfId="2" applyNumberFormat="1" applyFont="1" applyFill="1" applyBorder="1" applyAlignment="1">
      <alignment horizontal="center"/>
    </xf>
    <xf numFmtId="3" fontId="5" fillId="0" borderId="1" xfId="0" applyNumberFormat="1" applyFont="1" applyFill="1" applyBorder="1"/>
    <xf numFmtId="164" fontId="5" fillId="0" borderId="0" xfId="0" applyNumberFormat="1" applyFont="1"/>
    <xf numFmtId="0" fontId="5" fillId="0" borderId="0" xfId="0" applyFont="1" applyBorder="1"/>
    <xf numFmtId="9" fontId="5" fillId="0" borderId="0" xfId="2" applyFont="1" applyBorder="1" applyAlignment="1">
      <alignment horizontal="center"/>
    </xf>
    <xf numFmtId="164" fontId="5" fillId="0" borderId="0" xfId="1" applyFont="1" applyBorder="1"/>
    <xf numFmtId="9" fontId="5" fillId="0" borderId="0" xfId="2" applyFont="1"/>
    <xf numFmtId="164" fontId="5" fillId="0" borderId="1" xfId="1" applyFont="1" applyFill="1" applyBorder="1"/>
    <xf numFmtId="0" fontId="12" fillId="0" borderId="0" xfId="0" applyFont="1" applyAlignment="1">
      <alignment horizontal="right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15" fillId="0" borderId="0" xfId="0" applyFont="1"/>
    <xf numFmtId="164" fontId="15" fillId="0" borderId="1" xfId="0" applyNumberFormat="1" applyFont="1" applyBorder="1"/>
    <xf numFmtId="164" fontId="15" fillId="0" borderId="0" xfId="0" applyNumberFormat="1" applyFont="1" applyBorder="1"/>
    <xf numFmtId="0" fontId="15" fillId="0" borderId="0" xfId="0" applyFont="1" applyAlignment="1">
      <alignment horizontal="right"/>
    </xf>
    <xf numFmtId="164" fontId="6" fillId="0" borderId="0" xfId="0" applyNumberFormat="1" applyFont="1" applyFill="1" applyBorder="1"/>
    <xf numFmtId="164" fontId="6" fillId="0" borderId="1" xfId="0" applyNumberFormat="1" applyFont="1" applyBorder="1"/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8" fillId="0" borderId="0" xfId="0" applyFont="1" applyFill="1"/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3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center"/>
    </xf>
    <xf numFmtId="165" fontId="1" fillId="0" borderId="0" xfId="1" applyNumberFormat="1" applyFont="1" applyFill="1" applyBorder="1"/>
    <xf numFmtId="169" fontId="16" fillId="0" borderId="0" xfId="0" applyNumberFormat="1" applyFont="1" applyFill="1" applyBorder="1"/>
    <xf numFmtId="169" fontId="10" fillId="0" borderId="0" xfId="0" applyNumberFormat="1" applyFont="1" applyFill="1" applyBorder="1"/>
    <xf numFmtId="0" fontId="21" fillId="0" borderId="0" xfId="0" applyFont="1"/>
    <xf numFmtId="164" fontId="21" fillId="0" borderId="1" xfId="1" applyFont="1" applyBorder="1"/>
    <xf numFmtId="9" fontId="21" fillId="0" borderId="1" xfId="2" applyFont="1" applyFill="1" applyBorder="1" applyAlignment="1">
      <alignment horizontal="center"/>
    </xf>
    <xf numFmtId="0" fontId="21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164" fontId="21" fillId="0" borderId="0" xfId="0" applyNumberFormat="1" applyFont="1"/>
    <xf numFmtId="164" fontId="22" fillId="0" borderId="0" xfId="0" applyNumberFormat="1" applyFont="1"/>
    <xf numFmtId="164" fontId="22" fillId="5" borderId="1" xfId="0" applyNumberFormat="1" applyFont="1" applyFill="1" applyBorder="1"/>
    <xf numFmtId="0" fontId="24" fillId="0" borderId="0" xfId="0" applyFont="1" applyAlignment="1">
      <alignment horizontal="right"/>
    </xf>
    <xf numFmtId="0" fontId="25" fillId="0" borderId="0" xfId="0" applyFont="1"/>
    <xf numFmtId="164" fontId="22" fillId="0" borderId="1" xfId="0" applyNumberFormat="1" applyFont="1" applyBorder="1"/>
    <xf numFmtId="0" fontId="24" fillId="0" borderId="0" xfId="0" applyFont="1"/>
    <xf numFmtId="164" fontId="24" fillId="6" borderId="1" xfId="0" applyNumberFormat="1" applyFont="1" applyFill="1" applyBorder="1"/>
    <xf numFmtId="0" fontId="24" fillId="0" borderId="0" xfId="0" applyFont="1" applyFill="1"/>
    <xf numFmtId="0" fontId="27" fillId="6" borderId="0" xfId="0" applyFont="1" applyFill="1"/>
    <xf numFmtId="0" fontId="22" fillId="0" borderId="0" xfId="0" applyFont="1"/>
    <xf numFmtId="0" fontId="28" fillId="0" borderId="0" xfId="0" applyFont="1"/>
    <xf numFmtId="0" fontId="21" fillId="0" borderId="0" xfId="0" applyFont="1" applyAlignment="1">
      <alignment horizontal="left"/>
    </xf>
    <xf numFmtId="165" fontId="22" fillId="0" borderId="0" xfId="1" applyNumberFormat="1" applyFont="1" applyAlignment="1">
      <alignment horizontal="left"/>
    </xf>
    <xf numFmtId="165" fontId="22" fillId="0" borderId="0" xfId="1" applyNumberFormat="1" applyFont="1"/>
    <xf numFmtId="165" fontId="21" fillId="0" borderId="0" xfId="1" applyNumberFormat="1" applyFont="1"/>
    <xf numFmtId="165" fontId="21" fillId="5" borderId="1" xfId="1" applyNumberFormat="1" applyFont="1" applyFill="1" applyBorder="1"/>
    <xf numFmtId="164" fontId="21" fillId="0" borderId="1" xfId="1" applyFont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165" fontId="5" fillId="0" borderId="0" xfId="1" applyNumberFormat="1" applyFont="1" applyFill="1" applyBorder="1"/>
    <xf numFmtId="0" fontId="13" fillId="0" borderId="0" xfId="0" applyFont="1" applyFill="1" applyBorder="1"/>
    <xf numFmtId="164" fontId="15" fillId="0" borderId="0" xfId="0" applyNumberFormat="1" applyFont="1" applyFill="1" applyBorder="1"/>
    <xf numFmtId="0" fontId="15" fillId="0" borderId="0" xfId="0" applyFont="1" applyFill="1" applyBorder="1" applyAlignment="1">
      <alignment horizontal="right"/>
    </xf>
    <xf numFmtId="164" fontId="22" fillId="3" borderId="1" xfId="0" applyNumberFormat="1" applyFont="1" applyFill="1" applyBorder="1"/>
    <xf numFmtId="164" fontId="24" fillId="3" borderId="1" xfId="0" applyNumberFormat="1" applyFont="1" applyFill="1" applyBorder="1"/>
    <xf numFmtId="0" fontId="21" fillId="6" borderId="0" xfId="0" applyFont="1" applyFill="1"/>
    <xf numFmtId="169" fontId="16" fillId="6" borderId="0" xfId="0" applyNumberFormat="1" applyFont="1" applyFill="1" applyBorder="1"/>
    <xf numFmtId="0" fontId="29" fillId="2" borderId="0" xfId="0" applyFont="1" applyFill="1"/>
    <xf numFmtId="0" fontId="19" fillId="2" borderId="0" xfId="0" applyFont="1" applyFill="1"/>
    <xf numFmtId="0" fontId="4" fillId="4" borderId="0" xfId="0" applyFont="1" applyFill="1"/>
    <xf numFmtId="0" fontId="23" fillId="4" borderId="0" xfId="0" applyFont="1" applyFill="1"/>
    <xf numFmtId="164" fontId="23" fillId="4" borderId="0" xfId="0" applyNumberFormat="1" applyFont="1" applyFill="1"/>
    <xf numFmtId="0" fontId="22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/>
    <xf numFmtId="170" fontId="5" fillId="0" borderId="1" xfId="1" applyNumberFormat="1" applyFont="1" applyBorder="1"/>
    <xf numFmtId="9" fontId="5" fillId="0" borderId="3" xfId="2" applyFont="1" applyBorder="1" applyAlignment="1">
      <alignment horizontal="center"/>
    </xf>
    <xf numFmtId="2" fontId="5" fillId="0" borderId="1" xfId="0" applyNumberFormat="1" applyFont="1" applyBorder="1"/>
    <xf numFmtId="2" fontId="5" fillId="0" borderId="1" xfId="1" applyNumberFormat="1" applyFont="1" applyBorder="1"/>
    <xf numFmtId="2" fontId="5" fillId="0" borderId="1" xfId="0" applyNumberFormat="1" applyFont="1" applyFill="1" applyBorder="1"/>
    <xf numFmtId="9" fontId="5" fillId="0" borderId="1" xfId="2" applyFont="1" applyFill="1" applyBorder="1" applyAlignment="1">
      <alignment horizontal="center"/>
    </xf>
    <xf numFmtId="0" fontId="21" fillId="0" borderId="6" xfId="0" applyFont="1" applyBorder="1"/>
    <xf numFmtId="0" fontId="25" fillId="0" borderId="7" xfId="0" applyFont="1" applyBorder="1" applyAlignment="1">
      <alignment horizontal="right"/>
    </xf>
    <xf numFmtId="0" fontId="21" fillId="0" borderId="5" xfId="0" applyFont="1" applyBorder="1"/>
    <xf numFmtId="0" fontId="25" fillId="0" borderId="2" xfId="0" applyFont="1" applyBorder="1" applyAlignment="1">
      <alignment horizontal="right"/>
    </xf>
    <xf numFmtId="0" fontId="21" fillId="0" borderId="8" xfId="0" applyFont="1" applyBorder="1"/>
    <xf numFmtId="0" fontId="21" fillId="0" borderId="9" xfId="0" applyFont="1" applyBorder="1" applyAlignment="1">
      <alignment horizontal="right"/>
    </xf>
    <xf numFmtId="0" fontId="6" fillId="0" borderId="0" xfId="0" applyFont="1" applyBorder="1"/>
    <xf numFmtId="0" fontId="6" fillId="0" borderId="0" xfId="0" applyFont="1" applyFill="1" applyBorder="1"/>
    <xf numFmtId="170" fontId="5" fillId="0" borderId="1" xfId="2" applyNumberFormat="1" applyFont="1" applyBorder="1" applyAlignment="1">
      <alignment horizontal="center"/>
    </xf>
    <xf numFmtId="0" fontId="30" fillId="0" borderId="0" xfId="21" applyFill="1"/>
    <xf numFmtId="164" fontId="21" fillId="0" borderId="0" xfId="1" applyFont="1" applyBorder="1" applyAlignment="1">
      <alignment horizontal="center"/>
    </xf>
    <xf numFmtId="164" fontId="11" fillId="0" borderId="0" xfId="0" applyNumberFormat="1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/>
    </xf>
    <xf numFmtId="164" fontId="21" fillId="0" borderId="0" xfId="0" applyNumberFormat="1" applyFont="1" applyAlignment="1">
      <alignment horizontal="center"/>
    </xf>
    <xf numFmtId="164" fontId="21" fillId="0" borderId="1" xfId="1" applyFont="1" applyFill="1" applyBorder="1"/>
    <xf numFmtId="164" fontId="22" fillId="0" borderId="1" xfId="0" applyNumberFormat="1" applyFont="1" applyFill="1" applyBorder="1"/>
    <xf numFmtId="165" fontId="21" fillId="0" borderId="1" xfId="0" applyNumberFormat="1" applyFont="1" applyFill="1" applyBorder="1"/>
    <xf numFmtId="165" fontId="21" fillId="0" borderId="1" xfId="1" applyNumberFormat="1" applyFont="1" applyFill="1" applyBorder="1"/>
    <xf numFmtId="0" fontId="31" fillId="0" borderId="0" xfId="0" applyFont="1"/>
    <xf numFmtId="170" fontId="21" fillId="0" borderId="1" xfId="1" applyNumberFormat="1" applyFont="1" applyFill="1" applyBorder="1" applyAlignment="1">
      <alignment horizontal="center"/>
    </xf>
    <xf numFmtId="164" fontId="32" fillId="0" borderId="1" xfId="1" applyFont="1" applyBorder="1"/>
    <xf numFmtId="164" fontId="21" fillId="0" borderId="0" xfId="0" applyNumberFormat="1" applyFont="1" applyFill="1"/>
    <xf numFmtId="165" fontId="11" fillId="0" borderId="0" xfId="1" applyNumberFormat="1" applyFont="1" applyFill="1" applyBorder="1"/>
    <xf numFmtId="3" fontId="21" fillId="0" borderId="1" xfId="0" applyNumberFormat="1" applyFont="1" applyFill="1" applyBorder="1"/>
    <xf numFmtId="0" fontId="21" fillId="0" borderId="0" xfId="0" applyFont="1" applyFill="1"/>
    <xf numFmtId="165" fontId="22" fillId="0" borderId="0" xfId="1" applyNumberFormat="1" applyFont="1" applyFill="1"/>
    <xf numFmtId="164" fontId="21" fillId="0" borderId="1" xfId="1" applyFont="1" applyFill="1" applyBorder="1" applyAlignment="1">
      <alignment horizontal="center"/>
    </xf>
    <xf numFmtId="165" fontId="21" fillId="0" borderId="1" xfId="0" applyNumberFormat="1" applyFont="1" applyFill="1" applyBorder="1" applyAlignment="1">
      <alignment horizontal="right"/>
    </xf>
    <xf numFmtId="2" fontId="5" fillId="4" borderId="1" xfId="1" applyNumberFormat="1" applyFont="1" applyFill="1" applyBorder="1" applyProtection="1">
      <protection locked="0"/>
    </xf>
    <xf numFmtId="164" fontId="5" fillId="4" borderId="1" xfId="1" applyFont="1" applyFill="1" applyBorder="1" applyProtection="1">
      <protection locked="0"/>
    </xf>
    <xf numFmtId="9" fontId="21" fillId="3" borderId="1" xfId="2" applyFont="1" applyFill="1" applyBorder="1" applyAlignment="1" applyProtection="1">
      <alignment horizontal="center"/>
      <protection locked="0"/>
    </xf>
    <xf numFmtId="164" fontId="5" fillId="4" borderId="1" xfId="1" applyNumberFormat="1" applyFont="1" applyFill="1" applyBorder="1" applyProtection="1">
      <protection locked="0"/>
    </xf>
    <xf numFmtId="170" fontId="5" fillId="4" borderId="1" xfId="2" applyNumberFormat="1" applyFont="1" applyFill="1" applyBorder="1" applyAlignment="1" applyProtection="1">
      <alignment horizontal="center"/>
      <protection locked="0"/>
    </xf>
    <xf numFmtId="2" fontId="33" fillId="4" borderId="1" xfId="1" applyNumberFormat="1" applyFont="1" applyFill="1" applyBorder="1" applyProtection="1">
      <protection locked="0"/>
    </xf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170" fontId="5" fillId="4" borderId="3" xfId="2" applyNumberFormat="1" applyFont="1" applyFill="1" applyBorder="1" applyAlignment="1" applyProtection="1">
      <alignment horizontal="center"/>
      <protection locked="0"/>
    </xf>
    <xf numFmtId="170" fontId="5" fillId="4" borderId="4" xfId="2" applyNumberFormat="1" applyFont="1" applyFill="1" applyBorder="1" applyAlignment="1" applyProtection="1">
      <alignment horizontal="center"/>
      <protection locked="0"/>
    </xf>
    <xf numFmtId="0" fontId="5" fillId="4" borderId="3" xfId="2" applyNumberFormat="1" applyFont="1" applyFill="1" applyBorder="1" applyAlignment="1" applyProtection="1">
      <alignment horizontal="center"/>
    </xf>
    <xf numFmtId="0" fontId="5" fillId="4" borderId="4" xfId="2" applyNumberFormat="1" applyFont="1" applyFill="1" applyBorder="1" applyAlignment="1" applyProtection="1">
      <alignment horizontal="center"/>
    </xf>
  </cellXfs>
  <cellStyles count="22">
    <cellStyle name="Coma" xfId="1" builtinId="3"/>
    <cellStyle name="Euro" xfId="6"/>
    <cellStyle name="Euro 2" xfId="20"/>
    <cellStyle name="Incorrecte" xfId="21" builtinId="27"/>
    <cellStyle name="Millares 2" xfId="7"/>
    <cellStyle name="Millares 3" xfId="8"/>
    <cellStyle name="Millares 4" xfId="9"/>
    <cellStyle name="Millares 5" xfId="18"/>
    <cellStyle name="Normal" xfId="0" builtinId="0"/>
    <cellStyle name="Normal 2" xfId="3"/>
    <cellStyle name="Normal 2 2" xfId="10"/>
    <cellStyle name="Normal 3" xfId="11"/>
    <cellStyle name="Normal 4" xfId="5"/>
    <cellStyle name="Normal 4 2" xfId="12"/>
    <cellStyle name="Normal 4 3" xfId="13"/>
    <cellStyle name="Percentatge" xfId="2" builtinId="5"/>
    <cellStyle name="Porcentaje 2" xfId="19"/>
    <cellStyle name="Porcentual 2" xfId="4"/>
    <cellStyle name="Porcentual 2 2" xfId="14"/>
    <cellStyle name="Porcentual 3" xfId="15"/>
    <cellStyle name="Porcentual 4" xfId="16"/>
    <cellStyle name="Porcentual 5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594177</xdr:colOff>
      <xdr:row>1</xdr:row>
      <xdr:rowOff>35152</xdr:rowOff>
    </xdr:from>
    <xdr:to>
      <xdr:col>21</xdr:col>
      <xdr:colOff>108855</xdr:colOff>
      <xdr:row>3</xdr:row>
      <xdr:rowOff>54428</xdr:rowOff>
    </xdr:to>
    <xdr:pic>
      <xdr:nvPicPr>
        <xdr:cNvPr id="8" name="Imatge 7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23748" y="239259"/>
          <a:ext cx="1923143" cy="427490"/>
        </a:xfrm>
        <a:prstGeom prst="rect">
          <a:avLst/>
        </a:prstGeom>
      </xdr:spPr>
    </xdr:pic>
    <xdr:clientData/>
  </xdr:twoCellAnchor>
  <xdr:twoCellAnchor editAs="oneCell">
    <xdr:from>
      <xdr:col>1</xdr:col>
      <xdr:colOff>55486</xdr:colOff>
      <xdr:row>0</xdr:row>
      <xdr:rowOff>83910</xdr:rowOff>
    </xdr:from>
    <xdr:to>
      <xdr:col>1</xdr:col>
      <xdr:colOff>2095500</xdr:colOff>
      <xdr:row>3</xdr:row>
      <xdr:rowOff>81643</xdr:rowOff>
    </xdr:to>
    <xdr:pic>
      <xdr:nvPicPr>
        <xdr:cNvPr id="9" name="Imagen 4" descr="C:\Users\34017299T\Desktop\logo s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807" y="83910"/>
          <a:ext cx="2040014" cy="6100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8171</xdr:colOff>
      <xdr:row>1</xdr:row>
      <xdr:rowOff>31750</xdr:rowOff>
    </xdr:from>
    <xdr:to>
      <xdr:col>11</xdr:col>
      <xdr:colOff>72166</xdr:colOff>
      <xdr:row>3</xdr:row>
      <xdr:rowOff>40822</xdr:rowOff>
    </xdr:to>
    <xdr:pic>
      <xdr:nvPicPr>
        <xdr:cNvPr id="10" name="Imatg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1350" y="235857"/>
          <a:ext cx="1860137" cy="4172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NEX%20I%20-%20PLA%20DE%20NECESSITATS%20ANUAL_08_01_24_HJX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HUSM"/>
      <sheetName val="HV"/>
      <sheetName val="HJT"/>
      <sheetName val="HArnau "/>
      <sheetName val="HSFrancoli"/>
      <sheetName val="HUJXIII"/>
      <sheetName val="ANNEX I-PUBLICAT MODEL"/>
    </sheetNames>
    <sheetDataSet>
      <sheetData sheetId="0"/>
      <sheetData sheetId="1"/>
      <sheetData sheetId="2"/>
      <sheetData sheetId="3"/>
      <sheetData sheetId="4"/>
      <sheetData sheetId="5">
        <row r="12">
          <cell r="D12">
            <v>0.12</v>
          </cell>
        </row>
        <row r="13">
          <cell r="D13">
            <v>0.43</v>
          </cell>
        </row>
        <row r="14">
          <cell r="D14">
            <v>7.0000000000000007E-2</v>
          </cell>
        </row>
        <row r="15">
          <cell r="D15">
            <v>0.38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87"/>
  <sheetViews>
    <sheetView showGridLines="0" tabSelected="1" view="pageBreakPreview" topLeftCell="A13" zoomScale="70" zoomScaleNormal="70" zoomScaleSheetLayoutView="70" workbookViewId="0">
      <selection activeCell="E20" sqref="E20"/>
    </sheetView>
  </sheetViews>
  <sheetFormatPr defaultRowHeight="15.75" x14ac:dyDescent="0.25"/>
  <cols>
    <col min="1" max="1" width="9.140625" style="1"/>
    <col min="2" max="2" width="43.42578125" style="1" customWidth="1"/>
    <col min="3" max="3" width="11.7109375" style="1" customWidth="1"/>
    <col min="4" max="4" width="20.7109375" style="1" bestFit="1" customWidth="1"/>
    <col min="5" max="5" width="24.140625" style="1" customWidth="1"/>
    <col min="6" max="6" width="21.85546875" style="1" customWidth="1"/>
    <col min="7" max="7" width="20.140625" style="1" customWidth="1"/>
    <col min="8" max="8" width="21.28515625" style="1" customWidth="1"/>
    <col min="9" max="9" width="12" style="1" customWidth="1"/>
    <col min="10" max="10" width="9.140625" style="1" customWidth="1"/>
    <col min="11" max="11" width="27" style="1" customWidth="1"/>
    <col min="12" max="12" width="11" style="1" customWidth="1"/>
    <col min="13" max="13" width="20.7109375" style="1" bestFit="1" customWidth="1"/>
    <col min="14" max="14" width="20.140625" style="1" customWidth="1"/>
    <col min="15" max="15" width="30" style="1" customWidth="1"/>
    <col min="16" max="16" width="20.140625" style="1" customWidth="1"/>
    <col min="17" max="17" width="25.42578125" style="1" bestFit="1" customWidth="1"/>
    <col min="18" max="18" width="7.28515625" style="1" customWidth="1"/>
    <col min="19" max="20" width="9.140625" style="1"/>
    <col min="21" max="21" width="27" style="1" customWidth="1"/>
    <col min="22" max="22" width="15.85546875" style="1"/>
    <col min="23" max="23" width="25.42578125" style="1" customWidth="1"/>
    <col min="24" max="24" width="20.140625" style="1" customWidth="1"/>
    <col min="25" max="25" width="22.5703125" style="1" customWidth="1"/>
    <col min="26" max="26" width="20.140625" style="1" customWidth="1"/>
    <col min="27" max="27" width="21.28515625" style="1" customWidth="1"/>
    <col min="28" max="28" width="9.140625" style="1"/>
  </cols>
  <sheetData>
    <row r="1" spans="1:28" s="5" customFormat="1" x14ac:dyDescent="0.25">
      <c r="A1" s="15"/>
      <c r="B1" s="2"/>
      <c r="C1" s="2"/>
      <c r="D1" s="1"/>
      <c r="E1" s="1"/>
      <c r="F1" s="1"/>
      <c r="G1" s="1"/>
      <c r="H1" s="1"/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2"/>
      <c r="V1" s="2"/>
      <c r="W1" s="1"/>
      <c r="X1" s="1"/>
      <c r="Y1" s="1"/>
      <c r="Z1" s="1"/>
      <c r="AA1" s="1"/>
      <c r="AB1" s="1"/>
    </row>
    <row r="2" spans="1:28" s="5" customFormat="1" x14ac:dyDescent="0.25">
      <c r="A2" s="1"/>
      <c r="B2" s="11"/>
      <c r="D2" s="11"/>
      <c r="E2" s="11"/>
      <c r="F2" s="11"/>
      <c r="G2" s="11"/>
      <c r="H2" s="11"/>
      <c r="I2" s="11"/>
      <c r="J2" s="1"/>
      <c r="K2" s="11"/>
      <c r="M2" s="11"/>
      <c r="N2" s="11"/>
      <c r="O2" s="11"/>
      <c r="P2" s="11"/>
      <c r="Q2" s="11"/>
      <c r="R2" s="11"/>
      <c r="S2" s="1"/>
      <c r="T2" s="1"/>
      <c r="U2" s="11"/>
      <c r="W2" s="11"/>
      <c r="X2" s="11"/>
      <c r="Y2" s="11"/>
      <c r="Z2" s="11"/>
      <c r="AA2" s="11"/>
      <c r="AB2" s="1"/>
    </row>
    <row r="3" spans="1:28" s="5" customFormat="1" x14ac:dyDescent="0.25">
      <c r="A3" s="1"/>
      <c r="B3" s="1"/>
      <c r="D3" s="1"/>
      <c r="E3" s="1"/>
      <c r="F3" s="13" t="s">
        <v>67</v>
      </c>
      <c r="G3" s="143"/>
      <c r="H3" s="144"/>
      <c r="I3" s="1"/>
      <c r="J3" s="1"/>
      <c r="K3" s="1"/>
      <c r="M3" s="1"/>
      <c r="N3" s="1"/>
      <c r="O3" s="13" t="s">
        <v>67</v>
      </c>
      <c r="P3" s="145">
        <f>G3</f>
        <v>0</v>
      </c>
      <c r="Q3" s="146"/>
      <c r="R3" s="1"/>
      <c r="S3" s="1"/>
      <c r="T3" s="1"/>
      <c r="U3" s="1"/>
      <c r="W3" s="1"/>
      <c r="X3" s="1"/>
      <c r="Y3" s="13" t="s">
        <v>67</v>
      </c>
      <c r="Z3" s="145">
        <f>P3</f>
        <v>0</v>
      </c>
      <c r="AA3" s="146"/>
      <c r="AB3" s="1"/>
    </row>
    <row r="4" spans="1:28" s="5" customFormat="1" x14ac:dyDescent="0.25">
      <c r="A4" s="1"/>
      <c r="B4" s="13"/>
      <c r="D4" s="15"/>
      <c r="E4" s="15"/>
      <c r="I4" s="15"/>
      <c r="J4" s="1"/>
      <c r="K4" s="13"/>
      <c r="M4" s="15"/>
      <c r="N4" s="15"/>
      <c r="O4" s="15"/>
      <c r="P4" s="14"/>
      <c r="Q4" s="15"/>
      <c r="R4" s="15"/>
      <c r="S4" s="1"/>
      <c r="T4" s="1"/>
      <c r="U4" s="13"/>
      <c r="W4" s="15"/>
      <c r="X4" s="15"/>
      <c r="Y4" s="15"/>
      <c r="Z4" s="14"/>
      <c r="AA4" s="15"/>
      <c r="AB4" s="1"/>
    </row>
    <row r="5" spans="1:28" s="5" customFormat="1" x14ac:dyDescent="0.25">
      <c r="A5" s="1"/>
      <c r="B5" s="2" t="s">
        <v>65</v>
      </c>
      <c r="C5" s="47"/>
      <c r="D5" s="15"/>
      <c r="E5" s="15"/>
      <c r="F5" s="15"/>
      <c r="G5" s="14"/>
      <c r="H5" s="15"/>
      <c r="I5" s="15"/>
      <c r="J5" s="1"/>
      <c r="K5" s="2" t="s">
        <v>65</v>
      </c>
      <c r="L5" s="47"/>
      <c r="M5" s="15"/>
      <c r="N5" s="15"/>
      <c r="O5" s="15"/>
      <c r="P5" s="14"/>
      <c r="Q5" s="15"/>
      <c r="R5" s="15"/>
      <c r="S5" s="1"/>
      <c r="T5" s="1"/>
      <c r="U5" s="2" t="s">
        <v>66</v>
      </c>
      <c r="V5" s="47"/>
      <c r="W5" s="15"/>
      <c r="X5" s="15"/>
      <c r="Y5" s="15"/>
      <c r="Z5" s="14"/>
      <c r="AA5" s="15"/>
      <c r="AB5" s="1"/>
    </row>
    <row r="6" spans="1:28" s="5" customFormat="1" x14ac:dyDescent="0.25">
      <c r="A6" s="1"/>
      <c r="B6" s="1"/>
      <c r="C6" s="47"/>
      <c r="D6" s="15"/>
      <c r="E6" s="15"/>
      <c r="F6" s="15"/>
      <c r="G6" s="14"/>
      <c r="H6" s="15"/>
      <c r="I6" s="15"/>
      <c r="J6" s="1"/>
      <c r="K6" s="114"/>
      <c r="L6" s="47"/>
      <c r="M6" s="15"/>
      <c r="N6" s="15"/>
      <c r="O6" s="15"/>
      <c r="P6" s="14"/>
      <c r="Q6" s="15"/>
      <c r="R6" s="15"/>
      <c r="S6" s="1"/>
      <c r="T6" s="1"/>
      <c r="U6" s="1"/>
      <c r="V6" s="47"/>
      <c r="W6" s="15"/>
      <c r="X6" s="15"/>
      <c r="Y6" s="15"/>
      <c r="Z6" s="14"/>
      <c r="AA6" s="15"/>
      <c r="AB6" s="1"/>
    </row>
    <row r="7" spans="1:28" s="5" customFormat="1" x14ac:dyDescent="0.25">
      <c r="A7" s="1"/>
      <c r="B7" s="47" t="s">
        <v>37</v>
      </c>
      <c r="C7" s="47"/>
      <c r="D7" s="15"/>
      <c r="E7" s="15"/>
      <c r="F7" s="15"/>
      <c r="G7" s="14"/>
      <c r="H7" s="15"/>
      <c r="I7" s="15"/>
      <c r="J7" s="1"/>
      <c r="K7" s="47" t="s">
        <v>60</v>
      </c>
      <c r="L7" s="47"/>
      <c r="M7" s="15"/>
      <c r="N7" s="15"/>
      <c r="O7" s="15"/>
      <c r="P7" s="14"/>
      <c r="Q7" s="15"/>
      <c r="R7" s="15"/>
      <c r="S7" s="1"/>
      <c r="T7" s="1"/>
      <c r="U7" s="47" t="s">
        <v>56</v>
      </c>
      <c r="V7" s="47"/>
      <c r="W7" s="15"/>
      <c r="X7" s="15"/>
      <c r="Y7" s="15"/>
      <c r="Z7" s="14"/>
      <c r="AA7" s="15"/>
      <c r="AB7" s="1"/>
    </row>
    <row r="8" spans="1:28" x14ac:dyDescent="0.25">
      <c r="B8" s="15"/>
      <c r="C8" s="15"/>
      <c r="D8" s="15"/>
      <c r="E8" s="15"/>
      <c r="F8" s="15"/>
      <c r="G8" s="14"/>
      <c r="H8" s="15"/>
      <c r="I8" s="15"/>
      <c r="K8" s="15"/>
      <c r="L8" s="15"/>
      <c r="M8" s="15"/>
      <c r="N8" s="15"/>
      <c r="O8" s="15"/>
      <c r="P8" s="14"/>
      <c r="Q8" s="15"/>
      <c r="R8" s="15"/>
      <c r="U8" s="15"/>
      <c r="V8" s="15"/>
      <c r="W8" s="15"/>
      <c r="X8" s="15"/>
      <c r="Y8" s="15"/>
      <c r="Z8" s="14"/>
      <c r="AA8" s="15"/>
    </row>
    <row r="9" spans="1:28" x14ac:dyDescent="0.25">
      <c r="B9" s="92" t="s">
        <v>4</v>
      </c>
      <c r="C9" s="93"/>
      <c r="D9" s="93"/>
      <c r="E9" s="93"/>
      <c r="F9" s="93"/>
      <c r="G9" s="93"/>
      <c r="H9" s="93"/>
      <c r="K9" s="92" t="s">
        <v>4</v>
      </c>
      <c r="L9" s="93"/>
      <c r="M9" s="93"/>
      <c r="N9" s="93"/>
      <c r="O9" s="93"/>
      <c r="P9" s="93"/>
      <c r="Q9" s="93"/>
      <c r="U9" s="92" t="s">
        <v>4</v>
      </c>
      <c r="V9" s="93"/>
      <c r="W9" s="93"/>
      <c r="X9" s="93"/>
      <c r="Y9" s="93"/>
      <c r="Z9" s="93"/>
      <c r="AA9" s="93"/>
    </row>
    <row r="10" spans="1:28" x14ac:dyDescent="0.25">
      <c r="E10" s="16"/>
      <c r="G10" s="12"/>
      <c r="N10" s="16"/>
      <c r="P10" s="12"/>
      <c r="X10" s="16"/>
      <c r="Z10" s="12"/>
    </row>
    <row r="11" spans="1:28" x14ac:dyDescent="0.25">
      <c r="B11" s="17" t="s">
        <v>28</v>
      </c>
      <c r="K11" s="17" t="s">
        <v>28</v>
      </c>
      <c r="U11" s="17" t="s">
        <v>28</v>
      </c>
    </row>
    <row r="13" spans="1:28" x14ac:dyDescent="0.25">
      <c r="I13" s="18"/>
      <c r="R13" s="18"/>
    </row>
    <row r="14" spans="1:28" ht="44.25" customHeight="1" x14ac:dyDescent="0.25">
      <c r="C14" s="48"/>
      <c r="D14" s="48" t="s">
        <v>7</v>
      </c>
      <c r="E14" s="48" t="s">
        <v>6</v>
      </c>
      <c r="F14" s="48" t="s">
        <v>9</v>
      </c>
      <c r="G14" s="48" t="s">
        <v>34</v>
      </c>
      <c r="H14" s="48" t="s">
        <v>19</v>
      </c>
      <c r="I14" s="24"/>
      <c r="L14" s="48"/>
      <c r="M14" s="48" t="s">
        <v>7</v>
      </c>
      <c r="N14" s="48" t="s">
        <v>6</v>
      </c>
      <c r="O14" s="48" t="s">
        <v>9</v>
      </c>
      <c r="P14" s="48" t="s">
        <v>32</v>
      </c>
      <c r="Q14" s="48" t="s">
        <v>19</v>
      </c>
      <c r="R14" s="24"/>
      <c r="V14" s="45"/>
      <c r="W14" s="48" t="s">
        <v>7</v>
      </c>
      <c r="X14" s="48" t="s">
        <v>6</v>
      </c>
      <c r="Y14" s="48" t="s">
        <v>9</v>
      </c>
      <c r="Z14" s="48" t="s">
        <v>33</v>
      </c>
      <c r="AA14" s="48" t="s">
        <v>19</v>
      </c>
    </row>
    <row r="15" spans="1:28" x14ac:dyDescent="0.25">
      <c r="C15" s="50" t="s">
        <v>0</v>
      </c>
      <c r="D15" s="20">
        <f>[1]HSFrancoli!D12</f>
        <v>0.12</v>
      </c>
      <c r="E15" s="113">
        <f>D15*E20</f>
        <v>0</v>
      </c>
      <c r="F15" s="6">
        <f>E15*1.1</f>
        <v>0</v>
      </c>
      <c r="G15" s="25">
        <v>47784</v>
      </c>
      <c r="H15" s="23">
        <f>E15*G15</f>
        <v>0</v>
      </c>
      <c r="I15" s="24"/>
      <c r="L15" s="50" t="s">
        <v>0</v>
      </c>
      <c r="M15" s="20">
        <v>0.12</v>
      </c>
      <c r="N15" s="102">
        <f>M15*N20</f>
        <v>0</v>
      </c>
      <c r="O15" s="22">
        <f>+N15*1.1</f>
        <v>0</v>
      </c>
      <c r="P15" s="25">
        <v>86327</v>
      </c>
      <c r="Q15" s="23">
        <f>+N15*P15</f>
        <v>0</v>
      </c>
      <c r="R15" s="24"/>
      <c r="V15" s="50" t="s">
        <v>0</v>
      </c>
      <c r="W15" s="20">
        <v>0.12</v>
      </c>
      <c r="X15" s="99">
        <f>W15*X20</f>
        <v>0</v>
      </c>
      <c r="Y15" s="22">
        <f>+X15*1.1</f>
        <v>0</v>
      </c>
      <c r="Z15" s="25">
        <v>43203</v>
      </c>
      <c r="AA15" s="23">
        <f>Z15*X15</f>
        <v>0</v>
      </c>
    </row>
    <row r="16" spans="1:28" x14ac:dyDescent="0.25">
      <c r="C16" s="50" t="s">
        <v>1</v>
      </c>
      <c r="D16" s="20">
        <f>[1]HSFrancoli!D13</f>
        <v>0.43</v>
      </c>
      <c r="E16" s="113">
        <f>D16*E20</f>
        <v>0</v>
      </c>
      <c r="F16" s="6">
        <f t="shared" ref="F16" si="0">E16*1.1</f>
        <v>0</v>
      </c>
      <c r="G16" s="25">
        <v>50580</v>
      </c>
      <c r="H16" s="23">
        <f>E16*G16</f>
        <v>0</v>
      </c>
      <c r="I16" s="24"/>
      <c r="L16" s="50" t="s">
        <v>1</v>
      </c>
      <c r="M16" s="20">
        <v>0.43</v>
      </c>
      <c r="N16" s="102">
        <f>M16*N20</f>
        <v>0</v>
      </c>
      <c r="O16" s="22">
        <f>+N16*1.1</f>
        <v>0</v>
      </c>
      <c r="P16" s="25">
        <v>94420</v>
      </c>
      <c r="Q16" s="23">
        <f>+N16*P16</f>
        <v>0</v>
      </c>
      <c r="R16" s="24"/>
      <c r="V16" s="50" t="s">
        <v>1</v>
      </c>
      <c r="W16" s="20">
        <v>0.43</v>
      </c>
      <c r="X16" s="99">
        <f>W16*X20</f>
        <v>0</v>
      </c>
      <c r="Y16" s="22">
        <f t="shared" ref="Y16:Y18" si="1">+X16*1.1</f>
        <v>0</v>
      </c>
      <c r="Z16" s="25">
        <v>47423</v>
      </c>
      <c r="AA16" s="23">
        <f>Z16*X16</f>
        <v>0</v>
      </c>
    </row>
    <row r="17" spans="2:27" x14ac:dyDescent="0.25">
      <c r="C17" s="50" t="s">
        <v>2</v>
      </c>
      <c r="D17" s="20">
        <f>[1]HSFrancoli!D14</f>
        <v>7.0000000000000007E-2</v>
      </c>
      <c r="E17" s="113">
        <f>D17*E20</f>
        <v>0</v>
      </c>
      <c r="F17" s="6">
        <f>E17*1.1</f>
        <v>0</v>
      </c>
      <c r="G17" s="25">
        <v>47784</v>
      </c>
      <c r="H17" s="23">
        <f>E17*G17</f>
        <v>0</v>
      </c>
      <c r="I17" s="24"/>
      <c r="L17" s="50" t="s">
        <v>2</v>
      </c>
      <c r="M17" s="20">
        <v>7.0000000000000007E-2</v>
      </c>
      <c r="N17" s="102">
        <f>M17*N20</f>
        <v>0</v>
      </c>
      <c r="O17" s="22">
        <f>+N17*1.1</f>
        <v>0</v>
      </c>
      <c r="P17" s="25">
        <v>86327</v>
      </c>
      <c r="Q17" s="23">
        <f>+N17*P17</f>
        <v>0</v>
      </c>
      <c r="R17" s="24"/>
      <c r="V17" s="50" t="s">
        <v>2</v>
      </c>
      <c r="W17" s="20">
        <v>7.0000000000000007E-2</v>
      </c>
      <c r="X17" s="99">
        <f>W17*X20</f>
        <v>0</v>
      </c>
      <c r="Y17" s="22">
        <f t="shared" si="1"/>
        <v>0</v>
      </c>
      <c r="Z17" s="25">
        <v>44654</v>
      </c>
      <c r="AA17" s="23">
        <f>Z17*X17</f>
        <v>0</v>
      </c>
    </row>
    <row r="18" spans="2:27" x14ac:dyDescent="0.25">
      <c r="C18" s="50" t="s">
        <v>3</v>
      </c>
      <c r="D18" s="20">
        <f>[1]HSFrancoli!D15</f>
        <v>0.38</v>
      </c>
      <c r="E18" s="113">
        <f>D18*E20</f>
        <v>0</v>
      </c>
      <c r="F18" s="6">
        <f>E18*1.1</f>
        <v>0</v>
      </c>
      <c r="G18" s="25">
        <v>47784</v>
      </c>
      <c r="H18" s="23">
        <f>E18*G18</f>
        <v>0</v>
      </c>
      <c r="I18" s="24"/>
      <c r="L18" s="50" t="s">
        <v>3</v>
      </c>
      <c r="M18" s="100">
        <v>0.38</v>
      </c>
      <c r="N18" s="102">
        <f>M18*N20</f>
        <v>0</v>
      </c>
      <c r="O18" s="22">
        <f>+N18*1.1</f>
        <v>0</v>
      </c>
      <c r="P18" s="25">
        <v>90820</v>
      </c>
      <c r="Q18" s="23">
        <f>+N18*P18</f>
        <v>0</v>
      </c>
      <c r="R18" s="24"/>
      <c r="V18" s="50" t="s">
        <v>3</v>
      </c>
      <c r="W18" s="100">
        <v>0.38</v>
      </c>
      <c r="X18" s="99">
        <f>W18*X20</f>
        <v>0</v>
      </c>
      <c r="Y18" s="22">
        <f t="shared" si="1"/>
        <v>0</v>
      </c>
      <c r="Z18" s="25">
        <v>44654</v>
      </c>
      <c r="AA18" s="23">
        <f>Z18*X18</f>
        <v>0</v>
      </c>
    </row>
    <row r="19" spans="2:27" x14ac:dyDescent="0.25">
      <c r="C19" s="112"/>
      <c r="D19" s="32"/>
      <c r="E19" s="113"/>
      <c r="F19" s="6">
        <v>0</v>
      </c>
      <c r="G19" s="25"/>
      <c r="H19" s="23">
        <v>0</v>
      </c>
      <c r="I19" s="24"/>
      <c r="L19" s="37"/>
      <c r="M19" s="32"/>
      <c r="N19" s="101"/>
      <c r="O19" s="19"/>
      <c r="P19" s="25"/>
      <c r="Q19" s="23"/>
      <c r="R19" s="24"/>
      <c r="V19" s="37"/>
      <c r="W19" s="32"/>
      <c r="X19" s="99"/>
      <c r="Y19" s="22"/>
      <c r="Z19" s="25"/>
      <c r="AA19" s="23"/>
    </row>
    <row r="20" spans="2:27" x14ac:dyDescent="0.25">
      <c r="C20" s="111"/>
      <c r="D20" s="31"/>
      <c r="E20" s="139"/>
      <c r="F20" s="6">
        <f>F15+F16+F17+F18</f>
        <v>0</v>
      </c>
      <c r="G20" s="25" t="e">
        <f>H20/E20</f>
        <v>#DIV/0!</v>
      </c>
      <c r="H20" s="44">
        <f>H15+H16+H17+H18</f>
        <v>0</v>
      </c>
      <c r="I20" s="27"/>
      <c r="L20" s="31"/>
      <c r="M20" s="31"/>
      <c r="N20" s="135"/>
      <c r="O20" s="21">
        <f>+SUM(O15:O18)</f>
        <v>0</v>
      </c>
      <c r="P20" s="26" t="e">
        <f>Q20/N20</f>
        <v>#DIV/0!</v>
      </c>
      <c r="Q20" s="44">
        <f>+SUM(Q15:Q18)</f>
        <v>0</v>
      </c>
      <c r="R20" s="27"/>
      <c r="V20" s="31"/>
      <c r="W20" s="31"/>
      <c r="X20" s="138"/>
      <c r="Y20" s="22">
        <f>SUM(Y15:Y18)</f>
        <v>0</v>
      </c>
      <c r="Z20" s="25" t="e">
        <f>AA20/X20</f>
        <v>#DIV/0!</v>
      </c>
      <c r="AA20" s="44">
        <f>SUM(AA15:AA18)</f>
        <v>0</v>
      </c>
    </row>
    <row r="21" spans="2:27" x14ac:dyDescent="0.25">
      <c r="X21" s="15"/>
      <c r="Y21" s="15"/>
    </row>
    <row r="22" spans="2:27" x14ac:dyDescent="0.25">
      <c r="B22" s="17" t="s">
        <v>29</v>
      </c>
      <c r="D22" s="1" t="s">
        <v>61</v>
      </c>
      <c r="G22" s="28"/>
      <c r="K22" s="17" t="s">
        <v>29</v>
      </c>
      <c r="N22" s="125" t="s">
        <v>62</v>
      </c>
      <c r="P22" s="28"/>
      <c r="U22" s="17" t="s">
        <v>29</v>
      </c>
      <c r="Z22" s="28"/>
    </row>
    <row r="23" spans="2:27" x14ac:dyDescent="0.25">
      <c r="B23" s="17"/>
      <c r="G23" s="28"/>
      <c r="I23" s="18"/>
      <c r="K23" s="17"/>
      <c r="P23" s="28"/>
      <c r="R23" s="18"/>
      <c r="U23" s="17"/>
      <c r="Z23" s="28"/>
    </row>
    <row r="24" spans="2:27" x14ac:dyDescent="0.25">
      <c r="I24" s="24"/>
      <c r="R24" s="24"/>
    </row>
    <row r="25" spans="2:27" ht="54" customHeight="1" x14ac:dyDescent="0.25">
      <c r="C25" s="49"/>
      <c r="D25" s="48" t="s">
        <v>7</v>
      </c>
      <c r="E25" s="48" t="s">
        <v>17</v>
      </c>
      <c r="F25" s="48" t="s">
        <v>9</v>
      </c>
      <c r="G25" s="48" t="s">
        <v>34</v>
      </c>
      <c r="H25" s="48" t="s">
        <v>19</v>
      </c>
      <c r="I25" s="24"/>
      <c r="L25" s="46"/>
      <c r="M25" s="48" t="s">
        <v>7</v>
      </c>
      <c r="N25" s="48" t="s">
        <v>17</v>
      </c>
      <c r="O25" s="48" t="s">
        <v>9</v>
      </c>
      <c r="P25" s="48" t="s">
        <v>34</v>
      </c>
      <c r="Q25" s="48" t="s">
        <v>19</v>
      </c>
      <c r="R25" s="24"/>
      <c r="V25" s="46"/>
      <c r="W25" s="48" t="s">
        <v>7</v>
      </c>
      <c r="X25" s="48" t="s">
        <v>17</v>
      </c>
      <c r="Y25" s="48" t="s">
        <v>9</v>
      </c>
      <c r="Z25" s="48" t="s">
        <v>32</v>
      </c>
      <c r="AA25" s="48" t="s">
        <v>19</v>
      </c>
    </row>
    <row r="26" spans="2:27" x14ac:dyDescent="0.25">
      <c r="C26" s="50" t="s">
        <v>0</v>
      </c>
      <c r="D26" s="20">
        <v>0.1</v>
      </c>
      <c r="E26" s="22">
        <f>E15*0.7</f>
        <v>0</v>
      </c>
      <c r="F26" s="22">
        <f>E26*1.1</f>
        <v>0</v>
      </c>
      <c r="G26" s="29">
        <v>0</v>
      </c>
      <c r="H26" s="23">
        <f>E26*G26</f>
        <v>0</v>
      </c>
      <c r="I26" s="24"/>
      <c r="L26" s="50" t="s">
        <v>0</v>
      </c>
      <c r="M26" s="104">
        <v>0.1</v>
      </c>
      <c r="N26" s="22">
        <f>N15*0.7</f>
        <v>0</v>
      </c>
      <c r="O26" s="22">
        <f>N26*1.1</f>
        <v>0</v>
      </c>
      <c r="P26" s="29">
        <v>0</v>
      </c>
      <c r="Q26" s="23">
        <f>N26*P26</f>
        <v>0</v>
      </c>
      <c r="R26" s="24"/>
      <c r="V26" s="50" t="s">
        <v>0</v>
      </c>
      <c r="W26" s="20">
        <v>0.1</v>
      </c>
      <c r="X26" s="22">
        <f>X15*0.7</f>
        <v>0</v>
      </c>
      <c r="Y26" s="22">
        <f>X26*1.1</f>
        <v>0</v>
      </c>
      <c r="Z26" s="29">
        <v>0</v>
      </c>
      <c r="AA26" s="23">
        <f>Z26*X26</f>
        <v>0</v>
      </c>
    </row>
    <row r="27" spans="2:27" x14ac:dyDescent="0.25">
      <c r="C27" s="50" t="s">
        <v>1</v>
      </c>
      <c r="D27" s="20">
        <v>0.45</v>
      </c>
      <c r="E27" s="22">
        <f>E16*0.7</f>
        <v>0</v>
      </c>
      <c r="F27" s="22">
        <f t="shared" ref="F27:F28" si="2">E27*1.1</f>
        <v>0</v>
      </c>
      <c r="G27" s="29">
        <v>0</v>
      </c>
      <c r="H27" s="23">
        <f>E27*G27</f>
        <v>0</v>
      </c>
      <c r="I27" s="24"/>
      <c r="L27" s="50" t="s">
        <v>1</v>
      </c>
      <c r="M27" s="104">
        <v>0.45</v>
      </c>
      <c r="N27" s="22">
        <f>N16*0.7</f>
        <v>0</v>
      </c>
      <c r="O27" s="22">
        <f>N27*1.1</f>
        <v>0</v>
      </c>
      <c r="P27" s="29">
        <v>0</v>
      </c>
      <c r="Q27" s="23">
        <f>N27*P27</f>
        <v>0</v>
      </c>
      <c r="R27" s="24"/>
      <c r="V27" s="50" t="s">
        <v>1</v>
      </c>
      <c r="W27" s="20">
        <v>0.45</v>
      </c>
      <c r="X27" s="22">
        <f>X16*0.7</f>
        <v>0</v>
      </c>
      <c r="Y27" s="22">
        <f t="shared" ref="Y27:Y28" si="3">X27*1.1</f>
        <v>0</v>
      </c>
      <c r="Z27" s="29">
        <v>0</v>
      </c>
      <c r="AA27" s="23">
        <f>Z27*X27</f>
        <v>0</v>
      </c>
    </row>
    <row r="28" spans="2:27" x14ac:dyDescent="0.25">
      <c r="C28" s="50" t="s">
        <v>3</v>
      </c>
      <c r="D28" s="20">
        <v>0.45</v>
      </c>
      <c r="E28" s="22">
        <f>E18*0.7</f>
        <v>0</v>
      </c>
      <c r="F28" s="22">
        <f t="shared" si="2"/>
        <v>0</v>
      </c>
      <c r="G28" s="29">
        <v>0</v>
      </c>
      <c r="H28" s="23">
        <f>E28*G28</f>
        <v>0</v>
      </c>
      <c r="I28" s="24"/>
      <c r="L28" s="50" t="s">
        <v>3</v>
      </c>
      <c r="M28" s="104">
        <v>0.45</v>
      </c>
      <c r="N28" s="22">
        <f>N18*0.7</f>
        <v>0</v>
      </c>
      <c r="O28" s="22">
        <f>N28*1.1</f>
        <v>0</v>
      </c>
      <c r="P28" s="29">
        <v>0</v>
      </c>
      <c r="Q28" s="23">
        <f>N28*P28</f>
        <v>0</v>
      </c>
      <c r="R28" s="24"/>
      <c r="V28" s="50" t="s">
        <v>3</v>
      </c>
      <c r="W28" s="20">
        <v>0.45</v>
      </c>
      <c r="X28" s="22">
        <f>X18*0.7</f>
        <v>0</v>
      </c>
      <c r="Y28" s="22">
        <f t="shared" si="3"/>
        <v>0</v>
      </c>
      <c r="Z28" s="29">
        <v>0</v>
      </c>
      <c r="AA28" s="23">
        <f>Z28*X28</f>
        <v>0</v>
      </c>
    </row>
    <row r="29" spans="2:27" x14ac:dyDescent="0.25">
      <c r="E29" s="23">
        <f>SUM(E26:E28)</f>
        <v>0</v>
      </c>
      <c r="F29" s="23">
        <f>SUM(F26:F28)</f>
        <v>0</v>
      </c>
      <c r="G29" s="23" t="e">
        <f>H29/E29</f>
        <v>#DIV/0!</v>
      </c>
      <c r="H29" s="44">
        <f>SUM(H26:H28)</f>
        <v>0</v>
      </c>
      <c r="I29" s="24"/>
      <c r="N29" s="23">
        <f>SUM(N26:N28)</f>
        <v>0</v>
      </c>
      <c r="O29" s="23">
        <f>SUM(O26:O28)</f>
        <v>0</v>
      </c>
      <c r="P29" s="23" t="e">
        <f>Q29/N29</f>
        <v>#DIV/0!</v>
      </c>
      <c r="Q29" s="44">
        <f>SUM(Q26:Q28)</f>
        <v>0</v>
      </c>
      <c r="R29" s="24"/>
      <c r="X29" s="23">
        <f>SUM(X26:X28)</f>
        <v>0</v>
      </c>
      <c r="Y29" s="23">
        <f>SUM(Y26:Y28)</f>
        <v>0</v>
      </c>
      <c r="Z29" s="23" t="e">
        <f>AA29/X29</f>
        <v>#DIV/0!</v>
      </c>
      <c r="AA29" s="44">
        <f>SUM(AA26:AA28)</f>
        <v>0</v>
      </c>
    </row>
    <row r="30" spans="2:27" x14ac:dyDescent="0.25">
      <c r="B30" s="4" t="s">
        <v>39</v>
      </c>
      <c r="C30" s="34"/>
      <c r="D30" s="34"/>
      <c r="E30" s="34"/>
      <c r="F30" s="34"/>
      <c r="G30" s="34"/>
      <c r="H30" s="34"/>
      <c r="I30" s="34"/>
      <c r="K30" s="4" t="s">
        <v>39</v>
      </c>
      <c r="L30" s="34"/>
      <c r="M30" s="34"/>
      <c r="N30" s="34"/>
      <c r="O30" s="34"/>
      <c r="P30" s="34"/>
      <c r="Q30" s="34"/>
      <c r="R30" s="34"/>
      <c r="U30" s="4" t="s">
        <v>39</v>
      </c>
      <c r="V30" s="31"/>
      <c r="W30" s="32"/>
      <c r="X30" s="33"/>
      <c r="Y30" s="33"/>
      <c r="Z30" s="33"/>
      <c r="AA30" s="24"/>
    </row>
    <row r="32" spans="2:27" x14ac:dyDescent="0.25">
      <c r="I32" s="18"/>
      <c r="R32" s="18"/>
    </row>
    <row r="33" spans="1:28" ht="46.5" customHeight="1" x14ac:dyDescent="0.25">
      <c r="C33" s="46"/>
      <c r="D33" s="48" t="s">
        <v>7</v>
      </c>
      <c r="E33" s="48" t="s">
        <v>38</v>
      </c>
      <c r="F33" s="48" t="s">
        <v>9</v>
      </c>
      <c r="G33" s="48" t="s">
        <v>8</v>
      </c>
      <c r="H33" s="48" t="s">
        <v>19</v>
      </c>
      <c r="I33" s="24"/>
      <c r="L33" s="49"/>
      <c r="M33" s="48" t="s">
        <v>7</v>
      </c>
      <c r="N33" s="48" t="s">
        <v>6</v>
      </c>
      <c r="O33" s="48" t="s">
        <v>9</v>
      </c>
      <c r="P33" s="48" t="s">
        <v>8</v>
      </c>
      <c r="Q33" s="48" t="s">
        <v>19</v>
      </c>
      <c r="R33" s="24"/>
      <c r="V33" s="49"/>
      <c r="W33" s="48" t="s">
        <v>7</v>
      </c>
      <c r="X33" s="48" t="s">
        <v>6</v>
      </c>
      <c r="Y33" s="48" t="s">
        <v>9</v>
      </c>
      <c r="Z33" s="48" t="s">
        <v>8</v>
      </c>
      <c r="AA33" s="48" t="s">
        <v>19</v>
      </c>
    </row>
    <row r="34" spans="1:28" x14ac:dyDescent="0.25">
      <c r="C34" s="50" t="s">
        <v>0</v>
      </c>
      <c r="D34" s="20"/>
      <c r="E34" s="140"/>
      <c r="F34" s="22"/>
      <c r="G34" s="29"/>
      <c r="H34" s="23"/>
      <c r="I34" s="24"/>
      <c r="L34" s="50" t="s">
        <v>0</v>
      </c>
      <c r="M34" s="104"/>
      <c r="N34" s="136"/>
      <c r="O34" s="22"/>
      <c r="P34" s="29"/>
      <c r="Q34" s="23">
        <f>N34*P34</f>
        <v>0</v>
      </c>
      <c r="R34" s="24"/>
      <c r="V34" s="50" t="s">
        <v>0</v>
      </c>
      <c r="W34" s="20"/>
      <c r="X34" s="136"/>
      <c r="Y34" s="22">
        <f>+X34*1.1</f>
        <v>0</v>
      </c>
      <c r="Z34" s="29">
        <v>0</v>
      </c>
      <c r="AA34" s="23">
        <f>+Z34*X34</f>
        <v>0</v>
      </c>
    </row>
    <row r="35" spans="1:28" x14ac:dyDescent="0.25">
      <c r="C35" s="50" t="s">
        <v>1</v>
      </c>
      <c r="D35" s="20">
        <v>0.5</v>
      </c>
      <c r="E35" s="135"/>
      <c r="F35" s="22">
        <f>E35*1.1</f>
        <v>0</v>
      </c>
      <c r="G35" s="29">
        <v>6156</v>
      </c>
      <c r="H35" s="23">
        <f>E35*G35</f>
        <v>0</v>
      </c>
      <c r="I35" s="24"/>
      <c r="L35" s="50" t="s">
        <v>1</v>
      </c>
      <c r="M35" s="20">
        <v>0.5</v>
      </c>
      <c r="N35" s="136"/>
      <c r="O35" s="22">
        <f>N35*1.1</f>
        <v>0</v>
      </c>
      <c r="P35" s="29">
        <v>18621</v>
      </c>
      <c r="Q35" s="23">
        <f>N35*P35</f>
        <v>0</v>
      </c>
      <c r="R35" s="24"/>
      <c r="V35" s="50" t="s">
        <v>1</v>
      </c>
      <c r="W35" s="20">
        <v>0.5</v>
      </c>
      <c r="X35" s="135"/>
      <c r="Y35" s="22">
        <f>+X35*1.1</f>
        <v>0</v>
      </c>
      <c r="Z35" s="29">
        <v>8489</v>
      </c>
      <c r="AA35" s="23">
        <f>Z35*X35</f>
        <v>0</v>
      </c>
    </row>
    <row r="36" spans="1:28" x14ac:dyDescent="0.25">
      <c r="C36" s="50" t="s">
        <v>3</v>
      </c>
      <c r="D36" s="20">
        <v>0.5</v>
      </c>
      <c r="E36" s="135"/>
      <c r="F36" s="22">
        <f t="shared" ref="F36" si="4">E36*1.1</f>
        <v>0</v>
      </c>
      <c r="G36" s="29">
        <v>6156</v>
      </c>
      <c r="H36" s="23">
        <f>E36*G36</f>
        <v>0</v>
      </c>
      <c r="I36" s="24"/>
      <c r="L36" s="50" t="s">
        <v>3</v>
      </c>
      <c r="M36" s="20">
        <v>0.5</v>
      </c>
      <c r="N36" s="136"/>
      <c r="O36" s="22">
        <f>N36*1.1</f>
        <v>0</v>
      </c>
      <c r="P36" s="29">
        <v>16459</v>
      </c>
      <c r="Q36" s="23">
        <f>N36*P36</f>
        <v>0</v>
      </c>
      <c r="R36" s="24"/>
      <c r="V36" s="50" t="s">
        <v>3</v>
      </c>
      <c r="W36" s="20">
        <v>0.5</v>
      </c>
      <c r="X36" s="135"/>
      <c r="Y36" s="22">
        <f>+X36*1.1</f>
        <v>0</v>
      </c>
      <c r="Z36" s="29">
        <v>7747</v>
      </c>
      <c r="AA36" s="23">
        <f>Z36*X36</f>
        <v>0</v>
      </c>
    </row>
    <row r="37" spans="1:28" x14ac:dyDescent="0.25">
      <c r="C37" s="31"/>
      <c r="D37" s="31"/>
      <c r="E37" s="35">
        <f>SUM(E34:E36)</f>
        <v>0</v>
      </c>
      <c r="F37" s="22">
        <f>SUM(F34:F36)</f>
        <v>0</v>
      </c>
      <c r="G37" s="29" t="e">
        <f>H37/E37</f>
        <v>#DIV/0!</v>
      </c>
      <c r="H37" s="44">
        <f>SUM(H34:H36)</f>
        <v>0</v>
      </c>
      <c r="L37" s="111"/>
      <c r="M37" s="31"/>
      <c r="N37" s="35">
        <f>SUM(N34:N36)</f>
        <v>0</v>
      </c>
      <c r="O37" s="35">
        <f>SUM(O34:O36)</f>
        <v>0</v>
      </c>
      <c r="P37" s="103" t="e">
        <f>Q37/N37</f>
        <v>#DIV/0!</v>
      </c>
      <c r="Q37" s="23">
        <f>SUM(Q34:Q36)</f>
        <v>0</v>
      </c>
      <c r="V37" s="31"/>
      <c r="W37" s="31"/>
      <c r="X37" s="35">
        <f>SUM(X34:X36)</f>
        <v>0</v>
      </c>
      <c r="Y37" s="35">
        <f>SUM(Y34:Y36)</f>
        <v>0</v>
      </c>
      <c r="Z37" s="101" t="e">
        <f>AA37/X37</f>
        <v>#DIV/0!</v>
      </c>
      <c r="AA37" s="44">
        <f>SUM(AA34:AA36)</f>
        <v>0</v>
      </c>
    </row>
    <row r="38" spans="1:28" x14ac:dyDescent="0.25">
      <c r="B38" s="36" t="s">
        <v>35</v>
      </c>
      <c r="C38" s="37" t="s">
        <v>36</v>
      </c>
      <c r="G38" s="30"/>
      <c r="P38" s="30"/>
      <c r="Z38" s="30"/>
    </row>
    <row r="39" spans="1:28" x14ac:dyDescent="0.25">
      <c r="B39" s="17" t="s">
        <v>20</v>
      </c>
      <c r="H39" s="98">
        <v>12250</v>
      </c>
      <c r="I39" s="38"/>
      <c r="K39" s="17" t="s">
        <v>20</v>
      </c>
      <c r="Q39" s="98">
        <v>153900</v>
      </c>
      <c r="R39" s="38"/>
      <c r="U39" s="17" t="s">
        <v>20</v>
      </c>
      <c r="AA39" s="98">
        <v>75452.990000000005</v>
      </c>
    </row>
    <row r="43" spans="1:28" x14ac:dyDescent="0.25">
      <c r="B43" s="39" t="s">
        <v>21</v>
      </c>
      <c r="C43" s="39"/>
      <c r="D43" s="39"/>
      <c r="E43" s="39"/>
      <c r="F43" s="39"/>
      <c r="G43" s="39"/>
      <c r="H43" s="40">
        <f>+H39+H37+H29+H20</f>
        <v>12250</v>
      </c>
      <c r="I43" s="41"/>
      <c r="K43" s="39" t="s">
        <v>21</v>
      </c>
      <c r="L43" s="39"/>
      <c r="M43" s="39"/>
      <c r="N43" s="39"/>
      <c r="O43" s="39"/>
      <c r="P43" s="39"/>
      <c r="Q43" s="40">
        <f>+Q39+Q37+Q29+Q20</f>
        <v>153900</v>
      </c>
      <c r="R43" s="41"/>
      <c r="U43" s="39" t="s">
        <v>21</v>
      </c>
      <c r="V43" s="39"/>
      <c r="W43" s="39"/>
      <c r="X43" s="39"/>
      <c r="Y43" s="39"/>
      <c r="Z43" s="39"/>
      <c r="AA43" s="40">
        <f>+AA39+AA37+AA29+AA20</f>
        <v>75452.990000000005</v>
      </c>
    </row>
    <row r="44" spans="1:28" x14ac:dyDescent="0.25">
      <c r="B44" s="39"/>
      <c r="C44" s="39"/>
      <c r="D44" s="39"/>
      <c r="E44" s="39"/>
      <c r="F44" s="39"/>
      <c r="G44" s="42" t="s">
        <v>27</v>
      </c>
      <c r="H44" s="40">
        <f>H43*0.1</f>
        <v>1225</v>
      </c>
      <c r="I44" s="41"/>
      <c r="K44" s="39"/>
      <c r="L44" s="39"/>
      <c r="M44" s="39"/>
      <c r="N44" s="39"/>
      <c r="O44" s="39"/>
      <c r="P44" s="42" t="s">
        <v>27</v>
      </c>
      <c r="Q44" s="40">
        <f>Q43*0.1</f>
        <v>15390</v>
      </c>
      <c r="R44" s="41"/>
      <c r="U44" s="39"/>
      <c r="V44" s="39"/>
      <c r="W44" s="39"/>
      <c r="X44" s="39"/>
      <c r="Y44" s="39"/>
      <c r="Z44" s="42" t="s">
        <v>27</v>
      </c>
      <c r="AA44" s="41">
        <f>AA43*0.1</f>
        <v>7545.2990000000009</v>
      </c>
    </row>
    <row r="45" spans="1:28" x14ac:dyDescent="0.25">
      <c r="B45" s="39" t="s">
        <v>23</v>
      </c>
      <c r="C45" s="11"/>
      <c r="D45" s="11"/>
      <c r="E45" s="11"/>
      <c r="F45" s="11"/>
      <c r="G45" s="42"/>
      <c r="H45" s="40">
        <f>SUM(H43:H44)</f>
        <v>13475</v>
      </c>
      <c r="I45" s="41"/>
      <c r="K45" s="39" t="s">
        <v>23</v>
      </c>
      <c r="L45" s="11"/>
      <c r="M45" s="11"/>
      <c r="N45" s="11"/>
      <c r="O45" s="11"/>
      <c r="P45" s="42"/>
      <c r="Q45" s="40">
        <f>SUM(Q43:Q44)</f>
        <v>169290</v>
      </c>
      <c r="R45" s="41"/>
      <c r="U45" s="39" t="s">
        <v>23</v>
      </c>
      <c r="V45" s="11"/>
      <c r="W45" s="11"/>
      <c r="X45" s="11"/>
      <c r="Y45" s="11"/>
      <c r="Z45" s="42"/>
      <c r="AA45" s="40">
        <f>AA43+AA44</f>
        <v>82998.289000000004</v>
      </c>
    </row>
    <row r="46" spans="1:28" x14ac:dyDescent="0.25">
      <c r="G46" s="36"/>
      <c r="H46" s="30"/>
      <c r="I46" s="30"/>
      <c r="P46" s="36"/>
      <c r="Q46" s="30"/>
      <c r="R46" s="30"/>
      <c r="Z46" s="36"/>
      <c r="AA46" s="30"/>
    </row>
    <row r="47" spans="1:28" ht="18.75" x14ac:dyDescent="0.3">
      <c r="A47" s="37"/>
      <c r="B47" s="59"/>
      <c r="C47" s="59"/>
      <c r="D47" s="59"/>
      <c r="E47" s="59"/>
      <c r="F47" s="59"/>
      <c r="G47" s="59"/>
      <c r="H47" s="57"/>
      <c r="I47" s="27"/>
      <c r="J47" s="37"/>
      <c r="K47" s="94" t="s">
        <v>5</v>
      </c>
      <c r="L47" s="95"/>
      <c r="M47" s="95"/>
      <c r="N47" s="95"/>
      <c r="O47" s="95"/>
      <c r="P47" s="95"/>
      <c r="Q47" s="96"/>
      <c r="R47" s="27"/>
      <c r="S47" s="37"/>
      <c r="T47" s="37"/>
      <c r="U47" s="94" t="s">
        <v>5</v>
      </c>
      <c r="V47" s="95"/>
      <c r="W47" s="95"/>
      <c r="X47" s="95"/>
      <c r="Y47" s="95"/>
      <c r="Z47" s="95"/>
      <c r="AA47" s="96"/>
      <c r="AB47" s="37"/>
    </row>
    <row r="48" spans="1:28" ht="18.75" x14ac:dyDescent="0.3">
      <c r="A48" s="37"/>
      <c r="B48" s="59"/>
      <c r="C48" s="59"/>
      <c r="D48" s="59"/>
      <c r="E48" s="59"/>
      <c r="F48" s="59"/>
      <c r="G48" s="59"/>
      <c r="H48" s="58"/>
      <c r="I48" s="27"/>
      <c r="J48" s="37"/>
      <c r="K48" s="5"/>
      <c r="L48" s="5"/>
      <c r="M48" s="5"/>
      <c r="N48" s="5"/>
      <c r="O48" s="5"/>
      <c r="P48" s="5"/>
      <c r="Q48" s="5"/>
      <c r="R48" s="27"/>
      <c r="S48" s="37"/>
      <c r="T48" s="37"/>
      <c r="U48" s="5"/>
      <c r="V48" s="5"/>
      <c r="W48" s="5"/>
      <c r="X48" s="5"/>
      <c r="Y48" s="5"/>
      <c r="Z48" s="5"/>
      <c r="AA48" s="5"/>
      <c r="AB48" s="37"/>
    </row>
    <row r="49" spans="1:28" x14ac:dyDescent="0.25">
      <c r="A49" s="37"/>
      <c r="B49" s="74" t="s">
        <v>53</v>
      </c>
      <c r="C49" s="74"/>
      <c r="D49" s="74"/>
      <c r="E49" s="74"/>
      <c r="F49" s="123">
        <v>300</v>
      </c>
      <c r="G49" s="76" t="s">
        <v>10</v>
      </c>
      <c r="H49" s="10"/>
      <c r="I49" s="27"/>
      <c r="J49" s="37"/>
      <c r="K49" s="7"/>
      <c r="L49" s="5"/>
      <c r="M49" s="5"/>
      <c r="N49" s="5"/>
      <c r="O49" s="5"/>
      <c r="P49" s="5"/>
      <c r="Q49" s="5"/>
      <c r="R49" s="27"/>
      <c r="S49" s="37"/>
      <c r="T49" s="37"/>
      <c r="U49" s="7"/>
      <c r="V49" s="5"/>
      <c r="W49" s="5"/>
      <c r="X49" s="5"/>
      <c r="Y49" s="5"/>
      <c r="Z49" s="5"/>
      <c r="AA49" s="5"/>
      <c r="AB49" s="37"/>
    </row>
    <row r="50" spans="1:28" ht="45" customHeight="1" x14ac:dyDescent="0.25">
      <c r="A50" s="37"/>
      <c r="B50" s="59"/>
      <c r="C50" s="59"/>
      <c r="D50" s="59"/>
      <c r="E50" s="59"/>
      <c r="F50" s="59"/>
      <c r="G50" s="59"/>
      <c r="H50" s="9"/>
      <c r="I50" s="27"/>
      <c r="J50" s="37"/>
      <c r="K50" s="5"/>
      <c r="L50" s="5"/>
      <c r="M50" s="8"/>
      <c r="N50" s="5"/>
      <c r="O50" s="5"/>
      <c r="P50" s="5"/>
      <c r="Q50" s="5"/>
      <c r="R50" s="27"/>
      <c r="S50" s="37"/>
      <c r="T50" s="37"/>
      <c r="U50" s="5"/>
      <c r="V50" s="5"/>
      <c r="W50" s="8"/>
      <c r="X50" s="5"/>
      <c r="Y50" s="5"/>
      <c r="Z50" s="5"/>
      <c r="AA50" s="3"/>
      <c r="AB50" s="37"/>
    </row>
    <row r="51" spans="1:28" ht="45" customHeight="1" x14ac:dyDescent="0.25">
      <c r="A51" s="37"/>
      <c r="B51" s="77" t="s">
        <v>54</v>
      </c>
      <c r="C51" s="78"/>
      <c r="D51" s="78"/>
      <c r="E51" s="78"/>
      <c r="F51" s="78"/>
      <c r="G51" s="79"/>
      <c r="H51" s="9"/>
      <c r="I51" s="37"/>
      <c r="J51" s="37"/>
      <c r="K51" s="141" t="s">
        <v>41</v>
      </c>
      <c r="L51" s="142"/>
      <c r="M51" s="97" t="s">
        <v>42</v>
      </c>
      <c r="N51" s="97" t="s">
        <v>43</v>
      </c>
      <c r="O51" s="97" t="s">
        <v>30</v>
      </c>
      <c r="P51" s="118"/>
      <c r="Q51" s="10"/>
      <c r="R51" s="37"/>
      <c r="S51" s="37"/>
      <c r="T51" s="37"/>
      <c r="U51" s="141" t="s">
        <v>41</v>
      </c>
      <c r="V51" s="142"/>
      <c r="W51" s="97" t="s">
        <v>42</v>
      </c>
      <c r="X51" s="97" t="s">
        <v>43</v>
      </c>
      <c r="Y51" s="97" t="s">
        <v>30</v>
      </c>
      <c r="Z51" s="117"/>
      <c r="AA51" s="115"/>
      <c r="AB51" s="37"/>
    </row>
    <row r="52" spans="1:28" ht="19.5" customHeight="1" x14ac:dyDescent="0.25">
      <c r="A52" s="37"/>
      <c r="B52" s="77"/>
      <c r="C52" s="78"/>
      <c r="D52" s="78"/>
      <c r="E52" s="78"/>
      <c r="F52" s="78"/>
      <c r="G52" s="79"/>
      <c r="H52" s="10"/>
      <c r="I52" s="37"/>
      <c r="J52" s="37"/>
      <c r="K52" s="105"/>
      <c r="L52" s="106" t="s">
        <v>57</v>
      </c>
      <c r="M52" s="126">
        <v>470000</v>
      </c>
      <c r="N52" s="137"/>
      <c r="O52" s="82">
        <f>M52*N52</f>
        <v>0</v>
      </c>
      <c r="P52" s="119"/>
      <c r="Q52" s="10"/>
      <c r="R52" s="37"/>
      <c r="S52" s="37"/>
      <c r="T52" s="37"/>
      <c r="U52" s="105"/>
      <c r="V52" s="106" t="s">
        <v>63</v>
      </c>
      <c r="W52" s="133">
        <v>210000</v>
      </c>
      <c r="X52" s="137"/>
      <c r="Y52" s="82">
        <f>W52*X52</f>
        <v>0</v>
      </c>
      <c r="Z52" s="116"/>
      <c r="AA52" s="115"/>
      <c r="AB52" s="37"/>
    </row>
    <row r="53" spans="1:28" x14ac:dyDescent="0.25">
      <c r="A53" s="37"/>
      <c r="B53" s="78" t="s">
        <v>55</v>
      </c>
      <c r="C53" s="79"/>
      <c r="D53" s="79"/>
      <c r="E53" s="79"/>
      <c r="F53" s="124">
        <v>54020</v>
      </c>
      <c r="G53" s="79"/>
      <c r="H53" s="10"/>
      <c r="I53" s="37"/>
      <c r="J53" s="37"/>
      <c r="K53" s="107"/>
      <c r="L53" s="108" t="s">
        <v>58</v>
      </c>
      <c r="M53" s="126">
        <v>940000</v>
      </c>
      <c r="N53" s="61">
        <f>+N52+4%</f>
        <v>0.04</v>
      </c>
      <c r="O53" s="82">
        <f>(M53-M52)*N53</f>
        <v>18800</v>
      </c>
      <c r="P53" s="119"/>
      <c r="Q53" s="10"/>
      <c r="R53" s="37"/>
      <c r="S53" s="37"/>
      <c r="T53" s="37"/>
      <c r="U53" s="107"/>
      <c r="V53" s="108" t="s">
        <v>64</v>
      </c>
      <c r="W53" s="133">
        <v>420000</v>
      </c>
      <c r="X53" s="61">
        <f>+X52+4%</f>
        <v>0.04</v>
      </c>
      <c r="Y53" s="82">
        <f>(W53-W52)*X53</f>
        <v>8400</v>
      </c>
      <c r="Z53" s="116"/>
      <c r="AA53" s="115"/>
      <c r="AB53" s="37"/>
    </row>
    <row r="54" spans="1:28" x14ac:dyDescent="0.25">
      <c r="A54" s="37"/>
      <c r="B54" s="78"/>
      <c r="C54" s="79"/>
      <c r="D54" s="79"/>
      <c r="E54" s="79"/>
      <c r="F54" s="79"/>
      <c r="G54" s="79"/>
      <c r="H54" s="10"/>
      <c r="I54" s="37"/>
      <c r="J54" s="37"/>
      <c r="K54" s="109"/>
      <c r="L54" s="110" t="s">
        <v>59</v>
      </c>
      <c r="M54" s="81">
        <v>1408927</v>
      </c>
      <c r="N54" s="61">
        <f>+N53+4%</f>
        <v>0.08</v>
      </c>
      <c r="O54" s="82">
        <f>+(M54-M53)*N54</f>
        <v>37514.160000000003</v>
      </c>
      <c r="P54" s="117"/>
      <c r="Q54" s="10"/>
      <c r="R54" s="37"/>
      <c r="S54" s="37"/>
      <c r="T54" s="37"/>
      <c r="U54" s="109"/>
      <c r="V54" s="110" t="s">
        <v>68</v>
      </c>
      <c r="W54" s="60">
        <v>860114.57</v>
      </c>
      <c r="X54" s="61">
        <f>+X53+4%</f>
        <v>0.08</v>
      </c>
      <c r="Y54" s="82">
        <f>+(W54-W53)*X54</f>
        <v>35209.1656</v>
      </c>
      <c r="Z54" s="10"/>
      <c r="AA54" s="10"/>
      <c r="AB54" s="37"/>
    </row>
    <row r="55" spans="1:28" x14ac:dyDescent="0.25">
      <c r="A55" s="37"/>
      <c r="B55" s="78"/>
      <c r="C55" s="79"/>
      <c r="D55" s="79"/>
      <c r="E55" s="79"/>
      <c r="F55" s="79"/>
      <c r="G55" s="79"/>
      <c r="H55" s="10"/>
      <c r="I55" s="37"/>
      <c r="J55" s="37"/>
      <c r="K55" s="59"/>
      <c r="L55" s="63"/>
      <c r="M55" s="120"/>
      <c r="N55" s="83" t="s">
        <v>40</v>
      </c>
      <c r="O55" s="65">
        <f>SUM(O52:O54)</f>
        <v>56314.16</v>
      </c>
      <c r="P55" s="10"/>
      <c r="Q55" s="10"/>
      <c r="R55" s="37"/>
      <c r="S55" s="37"/>
      <c r="T55" s="37"/>
      <c r="U55" s="59"/>
      <c r="V55" s="63"/>
      <c r="W55" s="128"/>
      <c r="X55" s="83" t="s">
        <v>40</v>
      </c>
      <c r="Y55" s="65">
        <f>SUM(Y52:Y54)</f>
        <v>43609.1656</v>
      </c>
      <c r="Z55" s="10"/>
      <c r="AA55" s="10"/>
      <c r="AB55" s="37"/>
    </row>
    <row r="56" spans="1:28" x14ac:dyDescent="0.25">
      <c r="A56" s="37"/>
      <c r="B56" s="78"/>
      <c r="C56" s="79"/>
      <c r="D56" s="79"/>
      <c r="E56" s="79"/>
      <c r="F56" s="79"/>
      <c r="G56" s="79"/>
      <c r="H56" s="10"/>
      <c r="I56" s="55"/>
      <c r="J56" s="37"/>
      <c r="K56" s="59"/>
      <c r="L56" s="59"/>
      <c r="M56" s="64"/>
      <c r="N56" s="59"/>
      <c r="O56" s="65"/>
      <c r="P56" s="10"/>
      <c r="Q56" s="53"/>
      <c r="R56" s="55"/>
      <c r="S56" s="37"/>
      <c r="T56" s="37"/>
      <c r="U56" s="59"/>
      <c r="V56" s="59"/>
      <c r="W56" s="128"/>
      <c r="X56" s="59"/>
      <c r="Y56" s="65"/>
      <c r="Z56" s="10"/>
      <c r="AA56" s="53"/>
      <c r="AB56" s="37"/>
    </row>
    <row r="57" spans="1:28" s="5" customFormat="1" x14ac:dyDescent="0.25">
      <c r="A57" s="37"/>
      <c r="B57" s="37"/>
      <c r="C57" s="85"/>
      <c r="D57" s="85"/>
      <c r="E57" s="85"/>
      <c r="F57" s="37"/>
      <c r="G57" s="79"/>
      <c r="H57" s="10"/>
      <c r="I57" s="55"/>
      <c r="J57" s="37"/>
      <c r="K57" s="59"/>
      <c r="L57" s="59"/>
      <c r="M57" s="64"/>
      <c r="N57" s="59"/>
      <c r="O57" s="65"/>
      <c r="P57" s="10"/>
      <c r="Q57" s="53"/>
      <c r="R57" s="55"/>
      <c r="S57" s="37"/>
      <c r="T57" s="37"/>
      <c r="U57" s="59"/>
      <c r="V57" s="59"/>
      <c r="W57" s="128"/>
      <c r="X57" s="59"/>
      <c r="Y57" s="65"/>
      <c r="Z57" s="10"/>
      <c r="AA57" s="53"/>
      <c r="AB57" s="37"/>
    </row>
    <row r="58" spans="1:28" x14ac:dyDescent="0.25">
      <c r="A58" s="37"/>
      <c r="B58" s="85"/>
      <c r="C58" s="85"/>
      <c r="D58" s="85"/>
      <c r="E58" s="85"/>
      <c r="F58" s="10"/>
      <c r="G58" s="37"/>
      <c r="H58" s="37"/>
      <c r="I58" s="55"/>
      <c r="J58" s="37"/>
      <c r="K58" s="59"/>
      <c r="L58" s="62" t="s">
        <v>44</v>
      </c>
      <c r="M58" s="121">
        <v>515752.16</v>
      </c>
      <c r="N58" s="59"/>
      <c r="O58" s="65"/>
      <c r="P58" s="51"/>
      <c r="Q58" s="55"/>
      <c r="R58" s="55"/>
      <c r="S58" s="37"/>
      <c r="T58" s="37"/>
      <c r="U58" s="59"/>
      <c r="V58" s="62" t="s">
        <v>44</v>
      </c>
      <c r="W58" s="121">
        <v>617421.31999999995</v>
      </c>
      <c r="X58" s="59"/>
      <c r="Y58" s="65"/>
      <c r="Z58" s="51"/>
      <c r="AA58" s="55"/>
      <c r="AB58" s="37"/>
    </row>
    <row r="59" spans="1:28" x14ac:dyDescent="0.25">
      <c r="A59" s="37"/>
      <c r="B59" s="37"/>
      <c r="C59" s="37"/>
      <c r="D59" s="37"/>
      <c r="E59" s="37"/>
      <c r="F59" s="37"/>
      <c r="G59" s="10"/>
      <c r="H59" s="10"/>
      <c r="I59" s="37"/>
      <c r="J59" s="37"/>
      <c r="K59" s="59"/>
      <c r="L59" s="62" t="s">
        <v>45</v>
      </c>
      <c r="M59" s="121">
        <v>938679.32</v>
      </c>
      <c r="N59" s="59"/>
      <c r="O59" s="65"/>
      <c r="P59" s="52"/>
      <c r="Q59" s="10"/>
      <c r="R59" s="37"/>
      <c r="S59" s="37"/>
      <c r="T59" s="37"/>
      <c r="U59" s="59"/>
      <c r="V59" s="62" t="s">
        <v>45</v>
      </c>
      <c r="W59" s="121">
        <v>242693.25</v>
      </c>
      <c r="X59" s="59"/>
      <c r="Y59" s="65"/>
      <c r="Z59" s="52"/>
      <c r="AA59" s="10"/>
      <c r="AB59" s="37"/>
    </row>
    <row r="60" spans="1:28" x14ac:dyDescent="0.25">
      <c r="A60" s="37"/>
      <c r="G60" s="37"/>
      <c r="H60" s="43"/>
      <c r="I60" s="84"/>
      <c r="J60" s="37"/>
      <c r="K60" s="59"/>
      <c r="L60" s="59"/>
      <c r="M60" s="60">
        <f>M54</f>
        <v>1408927</v>
      </c>
      <c r="N60" s="59"/>
      <c r="O60" s="59"/>
      <c r="P60" s="10"/>
      <c r="Q60" s="10"/>
      <c r="R60" s="84"/>
      <c r="S60" s="37"/>
      <c r="T60" s="37"/>
      <c r="U60" s="59"/>
      <c r="V60" s="59"/>
      <c r="W60" s="60">
        <v>860114.57</v>
      </c>
      <c r="X60" s="59"/>
      <c r="Y60" s="59"/>
      <c r="Z60" s="10"/>
      <c r="AA60" s="10"/>
      <c r="AB60" s="37"/>
    </row>
    <row r="61" spans="1:28" x14ac:dyDescent="0.25">
      <c r="A61" s="37"/>
      <c r="I61" s="84"/>
      <c r="J61" s="37"/>
      <c r="K61" s="54"/>
      <c r="L61" s="10"/>
      <c r="M61" s="10"/>
      <c r="N61" s="10"/>
      <c r="O61" s="10"/>
      <c r="P61" s="10"/>
      <c r="Q61" s="56"/>
      <c r="R61" s="84"/>
      <c r="S61" s="37"/>
      <c r="T61" s="37"/>
      <c r="U61" s="54"/>
      <c r="V61" s="10"/>
      <c r="W61" s="10"/>
      <c r="X61" s="10"/>
      <c r="Y61" s="10"/>
      <c r="Z61" s="10"/>
      <c r="AA61" s="129"/>
      <c r="AB61" s="37"/>
    </row>
    <row r="62" spans="1:28" x14ac:dyDescent="0.25">
      <c r="A62" s="37"/>
      <c r="I62" s="84"/>
      <c r="J62" s="37"/>
      <c r="K62" s="59" t="s">
        <v>46</v>
      </c>
      <c r="L62" s="59"/>
      <c r="M62" s="59"/>
      <c r="N62" s="59"/>
      <c r="O62" s="59"/>
      <c r="P62" s="59"/>
      <c r="Q62" s="66">
        <v>120594.366658635</v>
      </c>
      <c r="R62" s="84"/>
      <c r="S62" s="37"/>
      <c r="T62" s="37"/>
      <c r="U62" s="59" t="s">
        <v>46</v>
      </c>
      <c r="V62" s="59"/>
      <c r="W62" s="59"/>
      <c r="X62" s="59"/>
      <c r="Y62" s="59"/>
      <c r="Z62" s="59"/>
      <c r="AA62" s="122">
        <v>60297.183329317486</v>
      </c>
      <c r="AB62" s="37"/>
    </row>
    <row r="63" spans="1:28" x14ac:dyDescent="0.25">
      <c r="A63" s="37"/>
      <c r="I63" s="84"/>
      <c r="J63" s="37"/>
      <c r="K63" s="59"/>
      <c r="L63" s="59"/>
      <c r="M63" s="59"/>
      <c r="N63" s="59"/>
      <c r="O63" s="59"/>
      <c r="P63" s="59"/>
      <c r="Q63" s="59"/>
      <c r="R63" s="84"/>
      <c r="S63" s="37"/>
      <c r="T63" s="37"/>
      <c r="U63" s="59"/>
      <c r="V63" s="59"/>
      <c r="W63" s="59"/>
      <c r="X63" s="59"/>
      <c r="Y63" s="59"/>
      <c r="Z63" s="59"/>
      <c r="AA63" s="59"/>
      <c r="AB63" s="37"/>
    </row>
    <row r="64" spans="1:28" x14ac:dyDescent="0.25">
      <c r="A64" s="37"/>
      <c r="I64" s="84"/>
      <c r="J64" s="37"/>
      <c r="K64" s="59" t="s">
        <v>31</v>
      </c>
      <c r="L64" s="59"/>
      <c r="M64" s="59"/>
      <c r="N64" s="59"/>
      <c r="O64" s="59"/>
      <c r="P64" s="67" t="s">
        <v>47</v>
      </c>
      <c r="Q64" s="88">
        <f>O55+Q62</f>
        <v>176908.526658635</v>
      </c>
      <c r="R64" s="84"/>
      <c r="S64" s="37"/>
      <c r="T64" s="37"/>
      <c r="U64" s="59" t="s">
        <v>31</v>
      </c>
      <c r="V64" s="59"/>
      <c r="W64" s="59"/>
      <c r="X64" s="59"/>
      <c r="Y64" s="59"/>
      <c r="Z64" s="67" t="s">
        <v>47</v>
      </c>
      <c r="AA64" s="88">
        <f>Y55+AA62</f>
        <v>103906.34892931749</v>
      </c>
      <c r="AB64" s="37"/>
    </row>
    <row r="65" spans="1:28" x14ac:dyDescent="0.25">
      <c r="A65" s="37"/>
      <c r="I65" s="84"/>
      <c r="J65" s="37"/>
      <c r="K65" s="68"/>
      <c r="L65" s="68"/>
      <c r="M65" s="68"/>
      <c r="N65" s="68"/>
      <c r="O65" s="68"/>
      <c r="P65" s="67" t="s">
        <v>26</v>
      </c>
      <c r="Q65" s="69">
        <f>Q64*0.21</f>
        <v>37150.790598313346</v>
      </c>
      <c r="R65" s="84"/>
      <c r="S65" s="37"/>
      <c r="T65" s="37"/>
      <c r="U65" s="68"/>
      <c r="V65" s="68"/>
      <c r="W65" s="68"/>
      <c r="X65" s="68"/>
      <c r="Y65" s="68"/>
      <c r="Z65" s="67" t="s">
        <v>26</v>
      </c>
      <c r="AA65" s="69">
        <f>AA64*0.21</f>
        <v>21820.333275156674</v>
      </c>
      <c r="AB65" s="37"/>
    </row>
    <row r="66" spans="1:28" x14ac:dyDescent="0.25">
      <c r="A66" s="37"/>
      <c r="I66" s="84"/>
      <c r="J66" s="37"/>
      <c r="K66" s="68"/>
      <c r="L66" s="68"/>
      <c r="M66" s="68"/>
      <c r="N66" s="68"/>
      <c r="O66" s="68"/>
      <c r="P66" s="67" t="s">
        <v>24</v>
      </c>
      <c r="Q66" s="89">
        <f>Q65+Q64</f>
        <v>214059.31725694836</v>
      </c>
      <c r="R66" s="84"/>
      <c r="S66" s="37"/>
      <c r="T66" s="37"/>
      <c r="U66" s="68"/>
      <c r="V66" s="68"/>
      <c r="W66" s="68"/>
      <c r="X66" s="68"/>
      <c r="Y66" s="68"/>
      <c r="Z66" s="67" t="s">
        <v>24</v>
      </c>
      <c r="AA66" s="89">
        <f>AA65+AA64</f>
        <v>125726.68220447417</v>
      </c>
      <c r="AB66" s="37"/>
    </row>
    <row r="67" spans="1:28" x14ac:dyDescent="0.25">
      <c r="A67" s="37"/>
      <c r="I67" s="37"/>
      <c r="J67" s="37"/>
      <c r="K67" s="68"/>
      <c r="L67" s="68"/>
      <c r="M67" s="68"/>
      <c r="N67" s="68"/>
      <c r="O67" s="68"/>
      <c r="P67" s="67"/>
      <c r="Q67" s="59"/>
      <c r="R67" s="37"/>
      <c r="S67" s="37"/>
      <c r="T67" s="37"/>
      <c r="U67" s="68"/>
      <c r="V67" s="68"/>
      <c r="W67" s="68"/>
      <c r="X67" s="68"/>
      <c r="Y67" s="68"/>
      <c r="Z67" s="67"/>
      <c r="AA67" s="59"/>
      <c r="AB67" s="37"/>
    </row>
    <row r="68" spans="1:28" x14ac:dyDescent="0.25">
      <c r="A68" s="37"/>
      <c r="I68" s="37"/>
      <c r="J68" s="37"/>
      <c r="K68" s="70" t="s">
        <v>22</v>
      </c>
      <c r="L68" s="70"/>
      <c r="M68" s="70"/>
      <c r="N68" s="70"/>
      <c r="O68" s="70"/>
      <c r="P68" s="70"/>
      <c r="Q68" s="71">
        <f>+Q43-Q64</f>
        <v>-23008.526658635004</v>
      </c>
      <c r="R68" s="37"/>
      <c r="S68" s="37"/>
      <c r="T68" s="37"/>
      <c r="U68" s="70" t="s">
        <v>22</v>
      </c>
      <c r="V68" s="70"/>
      <c r="W68" s="70"/>
      <c r="X68" s="70"/>
      <c r="Y68" s="70"/>
      <c r="Z68" s="70"/>
      <c r="AA68" s="71">
        <f>+AA43-AA64</f>
        <v>-28453.358929317488</v>
      </c>
      <c r="AB68" s="37"/>
    </row>
    <row r="69" spans="1:28" x14ac:dyDescent="0.25">
      <c r="A69" s="37"/>
      <c r="I69" s="37"/>
      <c r="J69" s="37"/>
      <c r="K69" s="72" t="s">
        <v>25</v>
      </c>
      <c r="L69" s="72"/>
      <c r="M69" s="72"/>
      <c r="N69" s="72"/>
      <c r="O69" s="72"/>
      <c r="P69" s="72"/>
      <c r="Q69" s="71">
        <f>Q45-Q66</f>
        <v>-44769.317256948358</v>
      </c>
      <c r="R69" s="37"/>
      <c r="S69" s="37"/>
      <c r="T69" s="37"/>
      <c r="U69" s="72" t="s">
        <v>25</v>
      </c>
      <c r="V69" s="72"/>
      <c r="W69" s="72"/>
      <c r="X69" s="72"/>
      <c r="Y69" s="72"/>
      <c r="Z69" s="72"/>
      <c r="AA69" s="71">
        <f>AA45-AA66</f>
        <v>-42728.393204474167</v>
      </c>
      <c r="AB69" s="37"/>
    </row>
    <row r="70" spans="1:28" x14ac:dyDescent="0.25">
      <c r="A70" s="37"/>
      <c r="I70" s="43"/>
      <c r="J70" s="37"/>
      <c r="K70" s="37"/>
      <c r="L70" s="37"/>
      <c r="M70" s="37"/>
      <c r="N70" s="37"/>
      <c r="O70" s="37"/>
      <c r="P70" s="37"/>
      <c r="Q70" s="43"/>
      <c r="R70" s="43"/>
      <c r="S70" s="37"/>
      <c r="T70" s="37"/>
      <c r="U70" s="37"/>
      <c r="V70" s="37"/>
      <c r="W70" s="37"/>
      <c r="X70" s="37"/>
      <c r="Y70" s="37"/>
      <c r="Z70" s="37"/>
      <c r="AA70" s="43"/>
      <c r="AB70" s="37"/>
    </row>
    <row r="71" spans="1:28" ht="18.75" x14ac:dyDescent="0.3">
      <c r="A71" s="37"/>
      <c r="I71" s="43"/>
      <c r="J71" s="37"/>
      <c r="K71" s="73" t="s">
        <v>48</v>
      </c>
      <c r="L71" s="90"/>
      <c r="M71" s="90"/>
      <c r="N71" s="90"/>
      <c r="O71" s="90"/>
      <c r="P71" s="90"/>
      <c r="Q71" s="91"/>
      <c r="R71" s="43"/>
      <c r="S71" s="37"/>
      <c r="T71" s="37"/>
      <c r="U71" s="73" t="s">
        <v>48</v>
      </c>
      <c r="V71" s="90"/>
      <c r="W71" s="90"/>
      <c r="X71" s="90"/>
      <c r="Y71" s="90"/>
      <c r="Z71" s="90"/>
      <c r="AA71" s="91"/>
      <c r="AB71" s="37"/>
    </row>
    <row r="72" spans="1:28" ht="18.75" x14ac:dyDescent="0.3">
      <c r="A72" s="37"/>
      <c r="I72" s="43"/>
      <c r="J72" s="37"/>
      <c r="K72" s="59"/>
      <c r="L72" s="59"/>
      <c r="M72" s="59"/>
      <c r="N72" s="59"/>
      <c r="O72" s="59"/>
      <c r="P72" s="59"/>
      <c r="Q72" s="57"/>
      <c r="R72" s="43"/>
      <c r="S72" s="37"/>
      <c r="T72" s="37"/>
      <c r="U72" s="59"/>
      <c r="V72" s="59"/>
      <c r="W72" s="59"/>
      <c r="X72" s="59"/>
      <c r="Y72" s="59"/>
      <c r="Z72" s="59"/>
      <c r="AA72" s="57"/>
      <c r="AB72" s="37"/>
    </row>
    <row r="73" spans="1:28" ht="18.75" x14ac:dyDescent="0.3">
      <c r="A73" s="37"/>
      <c r="I73" s="86"/>
      <c r="J73" s="37"/>
      <c r="K73" s="59"/>
      <c r="L73" s="59"/>
      <c r="M73" s="59"/>
      <c r="N73" s="59"/>
      <c r="O73" s="59"/>
      <c r="P73" s="59"/>
      <c r="Q73" s="58"/>
      <c r="R73" s="86"/>
      <c r="S73" s="37"/>
      <c r="T73" s="37"/>
      <c r="U73" s="59"/>
      <c r="V73" s="59"/>
      <c r="W73" s="59"/>
      <c r="X73" s="59"/>
      <c r="Y73" s="59"/>
      <c r="Z73" s="59"/>
      <c r="AA73" s="58"/>
      <c r="AB73" s="37"/>
    </row>
    <row r="74" spans="1:28" ht="18.75" x14ac:dyDescent="0.3">
      <c r="A74" s="37"/>
      <c r="I74" s="86"/>
      <c r="J74" s="37"/>
      <c r="K74" s="74" t="s">
        <v>49</v>
      </c>
      <c r="L74" s="75"/>
      <c r="M74" s="74"/>
      <c r="N74" s="59"/>
      <c r="O74" s="60">
        <v>93908</v>
      </c>
      <c r="P74" s="76" t="s">
        <v>50</v>
      </c>
      <c r="Q74" s="58"/>
      <c r="R74" s="86"/>
      <c r="S74" s="37"/>
      <c r="T74" s="37"/>
      <c r="U74" s="74" t="s">
        <v>49</v>
      </c>
      <c r="V74" s="75"/>
      <c r="W74" s="74"/>
      <c r="X74" s="59"/>
      <c r="Y74" s="130">
        <v>149509</v>
      </c>
      <c r="Z74" s="76" t="s">
        <v>50</v>
      </c>
      <c r="AA74" s="58"/>
      <c r="AB74" s="37"/>
    </row>
    <row r="75" spans="1:28" ht="18.75" x14ac:dyDescent="0.3">
      <c r="A75" s="37"/>
      <c r="I75" s="86"/>
      <c r="J75" s="37"/>
      <c r="K75" s="74"/>
      <c r="L75" s="75"/>
      <c r="M75" s="74"/>
      <c r="N75" s="59"/>
      <c r="O75" s="127">
        <v>343909</v>
      </c>
      <c r="P75" s="76" t="s">
        <v>51</v>
      </c>
      <c r="Q75" s="58"/>
      <c r="R75" s="86"/>
      <c r="S75" s="37"/>
      <c r="T75" s="37"/>
      <c r="U75" s="74"/>
      <c r="V75" s="75"/>
      <c r="W75" s="74"/>
      <c r="X75" s="59"/>
      <c r="Y75" s="130">
        <v>91992</v>
      </c>
      <c r="Z75" s="76" t="s">
        <v>51</v>
      </c>
      <c r="AA75" s="58"/>
      <c r="AB75" s="37"/>
    </row>
    <row r="76" spans="1:28" x14ac:dyDescent="0.25">
      <c r="A76" s="37"/>
      <c r="I76" s="43"/>
      <c r="J76" s="37"/>
      <c r="K76" s="74" t="s">
        <v>52</v>
      </c>
      <c r="L76" s="74"/>
      <c r="M76" s="74"/>
      <c r="N76" s="74"/>
      <c r="O76" s="123">
        <v>2151</v>
      </c>
      <c r="P76" s="76" t="s">
        <v>10</v>
      </c>
      <c r="Q76" s="10"/>
      <c r="R76" s="43"/>
      <c r="S76" s="37"/>
      <c r="T76" s="37"/>
      <c r="U76" s="74" t="s">
        <v>52</v>
      </c>
      <c r="V76" s="74"/>
      <c r="W76" s="74"/>
      <c r="X76" s="74"/>
      <c r="Y76" s="134">
        <v>1048</v>
      </c>
      <c r="Z76" s="76" t="s">
        <v>10</v>
      </c>
      <c r="AA76" s="10"/>
      <c r="AB76" s="37"/>
    </row>
    <row r="77" spans="1:28" x14ac:dyDescent="0.25">
      <c r="A77" s="37"/>
      <c r="I77" s="43"/>
      <c r="J77" s="37"/>
      <c r="K77" s="59"/>
      <c r="L77" s="59"/>
      <c r="M77" s="59"/>
      <c r="N77" s="59"/>
      <c r="O77" s="59"/>
      <c r="P77" s="59"/>
      <c r="Q77" s="9"/>
      <c r="R77" s="43"/>
      <c r="S77" s="37"/>
      <c r="T77" s="37"/>
      <c r="U77" s="59"/>
      <c r="V77" s="59"/>
      <c r="W77" s="59"/>
      <c r="X77" s="59"/>
      <c r="Y77" s="131"/>
      <c r="Z77" s="59"/>
      <c r="AA77" s="9"/>
      <c r="AB77" s="37"/>
    </row>
    <row r="78" spans="1:28" x14ac:dyDescent="0.25">
      <c r="A78" s="37"/>
      <c r="I78" s="43"/>
      <c r="J78" s="37"/>
      <c r="K78" s="77" t="s">
        <v>11</v>
      </c>
      <c r="L78" s="78"/>
      <c r="M78" s="78"/>
      <c r="N78" s="78"/>
      <c r="O78" s="78"/>
      <c r="P78" s="79"/>
      <c r="Q78" s="9"/>
      <c r="R78" s="43"/>
      <c r="S78" s="37"/>
      <c r="T78" s="37"/>
      <c r="U78" s="77" t="s">
        <v>11</v>
      </c>
      <c r="V78" s="78"/>
      <c r="W78" s="78"/>
      <c r="X78" s="78"/>
      <c r="Y78" s="132"/>
      <c r="Z78" s="79"/>
      <c r="AA78" s="9"/>
      <c r="AB78" s="37"/>
    </row>
    <row r="79" spans="1:28" s="10" customFormat="1" ht="24.75" customHeight="1" x14ac:dyDescent="0.25">
      <c r="A79" s="37"/>
      <c r="B79" s="1"/>
      <c r="C79" s="1"/>
      <c r="D79" s="1"/>
      <c r="E79" s="1"/>
      <c r="F79" s="1"/>
      <c r="G79" s="1"/>
      <c r="H79" s="1"/>
      <c r="I79" s="37"/>
      <c r="J79" s="37"/>
      <c r="K79" s="77" t="s">
        <v>15</v>
      </c>
      <c r="L79" s="78"/>
      <c r="M79" s="78"/>
      <c r="N79" s="78"/>
      <c r="O79" s="78"/>
      <c r="P79" s="79"/>
      <c r="R79" s="37"/>
      <c r="S79" s="37"/>
      <c r="T79" s="37"/>
      <c r="U79" s="77" t="s">
        <v>15</v>
      </c>
      <c r="V79" s="78"/>
      <c r="W79" s="78"/>
      <c r="X79" s="78"/>
      <c r="Y79" s="132"/>
      <c r="Z79" s="79"/>
      <c r="AB79" s="37"/>
    </row>
    <row r="80" spans="1:28" s="10" customFormat="1" ht="27.75" customHeight="1" x14ac:dyDescent="0.25">
      <c r="A80" s="37"/>
      <c r="B80" s="1"/>
      <c r="C80" s="1"/>
      <c r="D80" s="1"/>
      <c r="E80" s="1"/>
      <c r="F80" s="1"/>
      <c r="G80" s="1"/>
      <c r="H80" s="1"/>
      <c r="I80" s="37"/>
      <c r="J80" s="37"/>
      <c r="K80" s="78" t="s">
        <v>18</v>
      </c>
      <c r="L80" s="79"/>
      <c r="M80" s="79"/>
      <c r="N80" s="79"/>
      <c r="O80" s="80">
        <v>1519</v>
      </c>
      <c r="P80" s="79"/>
      <c r="R80" s="37"/>
      <c r="S80" s="37"/>
      <c r="T80" s="37"/>
      <c r="U80" s="78" t="s">
        <v>18</v>
      </c>
      <c r="V80" s="79"/>
      <c r="W80" s="79"/>
      <c r="X80" s="79"/>
      <c r="Y80" s="124">
        <v>1000</v>
      </c>
      <c r="Z80" s="79"/>
      <c r="AB80" s="37"/>
    </row>
    <row r="81" spans="1:28" s="10" customFormat="1" ht="18.75" customHeight="1" x14ac:dyDescent="0.25">
      <c r="A81" s="37"/>
      <c r="B81" s="1"/>
      <c r="C81" s="1"/>
      <c r="D81" s="1"/>
      <c r="E81" s="1"/>
      <c r="F81" s="1"/>
      <c r="G81" s="1"/>
      <c r="H81" s="1"/>
      <c r="I81" s="37"/>
      <c r="J81" s="37"/>
      <c r="K81" s="78" t="s">
        <v>12</v>
      </c>
      <c r="L81" s="79"/>
      <c r="M81" s="79"/>
      <c r="N81" s="79"/>
      <c r="O81" s="80">
        <v>1062</v>
      </c>
      <c r="P81" s="79"/>
      <c r="R81" s="37"/>
      <c r="S81" s="37"/>
      <c r="T81" s="37"/>
      <c r="U81" s="78" t="s">
        <v>12</v>
      </c>
      <c r="V81" s="79"/>
      <c r="W81" s="79"/>
      <c r="X81" s="79"/>
      <c r="Y81" s="124">
        <v>500</v>
      </c>
      <c r="Z81" s="79"/>
      <c r="AB81" s="37"/>
    </row>
    <row r="82" spans="1:28" s="10" customFormat="1" x14ac:dyDescent="0.25">
      <c r="A82" s="37"/>
      <c r="B82" s="1"/>
      <c r="C82" s="1"/>
      <c r="D82" s="1"/>
      <c r="E82" s="1"/>
      <c r="F82" s="1"/>
      <c r="G82" s="1"/>
      <c r="H82" s="1"/>
      <c r="I82" s="37"/>
      <c r="J82" s="37"/>
      <c r="K82" s="78" t="s">
        <v>13</v>
      </c>
      <c r="L82" s="79"/>
      <c r="M82" s="79"/>
      <c r="N82" s="79"/>
      <c r="O82" s="80">
        <v>8498</v>
      </c>
      <c r="P82" s="79"/>
      <c r="R82" s="37"/>
      <c r="S82" s="37"/>
      <c r="T82" s="37"/>
      <c r="U82" s="78" t="s">
        <v>13</v>
      </c>
      <c r="V82" s="79"/>
      <c r="W82" s="79"/>
      <c r="X82" s="79"/>
      <c r="Y82" s="124">
        <v>3500</v>
      </c>
      <c r="Z82" s="79"/>
      <c r="AB82" s="37"/>
    </row>
    <row r="83" spans="1:28" s="10" customFormat="1" x14ac:dyDescent="0.25">
      <c r="A83" s="37"/>
      <c r="B83" s="1"/>
      <c r="C83" s="1"/>
      <c r="D83" s="1"/>
      <c r="E83" s="1"/>
      <c r="F83" s="1"/>
      <c r="G83" s="1"/>
      <c r="H83" s="1"/>
      <c r="I83" s="43"/>
      <c r="J83" s="37"/>
      <c r="K83" s="78" t="s">
        <v>14</v>
      </c>
      <c r="L83" s="79"/>
      <c r="M83" s="79"/>
      <c r="N83" s="79"/>
      <c r="O83" s="80">
        <v>19495</v>
      </c>
      <c r="P83" s="79"/>
      <c r="R83" s="43"/>
      <c r="S83" s="37"/>
      <c r="T83" s="37"/>
      <c r="U83" s="78" t="s">
        <v>14</v>
      </c>
      <c r="V83" s="79"/>
      <c r="W83" s="79"/>
      <c r="X83" s="79"/>
      <c r="Y83" s="124">
        <v>9000</v>
      </c>
      <c r="Z83" s="79"/>
      <c r="AB83" s="37"/>
    </row>
    <row r="84" spans="1:28" s="10" customFormat="1" x14ac:dyDescent="0.25">
      <c r="A84" s="37"/>
      <c r="B84" s="1"/>
      <c r="C84" s="1"/>
      <c r="D84" s="1"/>
      <c r="E84" s="1"/>
      <c r="F84" s="1"/>
      <c r="G84" s="1"/>
      <c r="H84" s="1"/>
      <c r="I84" s="43"/>
      <c r="J84" s="37"/>
      <c r="K84" s="78" t="s">
        <v>16</v>
      </c>
      <c r="L84" s="79"/>
      <c r="M84" s="79"/>
      <c r="N84" s="79"/>
      <c r="O84" s="80">
        <v>2383</v>
      </c>
      <c r="P84" s="79"/>
      <c r="R84" s="43"/>
      <c r="S84" s="37"/>
      <c r="T84" s="37"/>
      <c r="U84" s="78" t="s">
        <v>16</v>
      </c>
      <c r="V84" s="79"/>
      <c r="W84" s="79"/>
      <c r="X84" s="79"/>
      <c r="Y84" s="124">
        <v>3000</v>
      </c>
      <c r="Z84" s="79"/>
      <c r="AB84" s="37"/>
    </row>
    <row r="85" spans="1:28" s="10" customFormat="1" x14ac:dyDescent="0.25">
      <c r="A85" s="37"/>
      <c r="B85" s="1"/>
      <c r="C85" s="1"/>
      <c r="D85" s="1"/>
      <c r="E85" s="1"/>
      <c r="F85" s="1"/>
      <c r="G85" s="1"/>
      <c r="H85" s="1"/>
      <c r="I85" s="86"/>
      <c r="J85" s="37"/>
      <c r="K85" s="37"/>
      <c r="L85" s="85"/>
      <c r="M85" s="85"/>
      <c r="N85" s="85"/>
      <c r="O85" s="37"/>
      <c r="P85" s="37"/>
      <c r="Q85" s="37"/>
      <c r="R85" s="86"/>
      <c r="S85" s="37"/>
      <c r="T85" s="37"/>
      <c r="U85" s="37"/>
      <c r="V85" s="85"/>
      <c r="W85" s="85"/>
      <c r="X85" s="85"/>
      <c r="Y85" s="37"/>
      <c r="Z85" s="37"/>
      <c r="AA85" s="37"/>
      <c r="AB85" s="37"/>
    </row>
    <row r="86" spans="1:28" s="10" customFormat="1" ht="17.25" customHeight="1" x14ac:dyDescent="0.25">
      <c r="A86" s="37"/>
      <c r="B86" s="1"/>
      <c r="C86" s="1"/>
      <c r="D86" s="1"/>
      <c r="E86" s="1"/>
      <c r="F86" s="1"/>
      <c r="G86" s="1"/>
      <c r="H86" s="1"/>
      <c r="I86" s="86"/>
      <c r="J86" s="37"/>
      <c r="K86" s="85"/>
      <c r="L86" s="85"/>
      <c r="M86" s="85"/>
      <c r="N86" s="85"/>
      <c r="R86" s="86"/>
      <c r="S86" s="37"/>
      <c r="T86" s="37"/>
      <c r="U86" s="85"/>
      <c r="V86" s="85"/>
      <c r="W86" s="85"/>
      <c r="X86" s="85"/>
      <c r="Y86" s="85"/>
      <c r="Z86" s="87"/>
      <c r="AA86" s="86"/>
      <c r="AB86" s="37"/>
    </row>
    <row r="87" spans="1:28" s="10" customFormat="1" x14ac:dyDescent="0.25">
      <c r="A87" s="37"/>
      <c r="B87" s="1"/>
      <c r="C87" s="1"/>
      <c r="D87" s="1"/>
      <c r="E87" s="1"/>
      <c r="F87" s="1"/>
      <c r="G87" s="1"/>
      <c r="H87" s="1"/>
      <c r="I87" s="37"/>
      <c r="J87" s="37"/>
      <c r="K87" s="37"/>
      <c r="L87" s="37"/>
      <c r="M87" s="37"/>
      <c r="N87" s="37"/>
      <c r="O87" s="85"/>
      <c r="Q87" s="43"/>
      <c r="R87" s="37"/>
      <c r="S87" s="37"/>
      <c r="T87" s="37"/>
      <c r="U87" s="37"/>
      <c r="V87" s="37"/>
      <c r="W87" s="37"/>
      <c r="X87" s="37"/>
      <c r="Y87" s="37"/>
      <c r="Z87" s="37"/>
      <c r="AA87" s="43"/>
      <c r="AB87" s="37"/>
    </row>
  </sheetData>
  <sheetProtection algorithmName="SHA-512" hashValue="5igH6p+rqBABsT7r7BTV1eSpdQAg/kleuLsIEffTvexCDSL0JiDUIhBUqW+OP2nj1L3OuGxGpMU5q0XlVSfX5g==" saltValue="LpqrVyTNY5I8QFqUFvdxSA==" spinCount="100000" sheet="1" selectLockedCells="1"/>
  <mergeCells count="5">
    <mergeCell ref="U51:V51"/>
    <mergeCell ref="K51:L51"/>
    <mergeCell ref="G3:H3"/>
    <mergeCell ref="P3:Q3"/>
    <mergeCell ref="Z3:AA3"/>
  </mergeCells>
  <pageMargins left="0.7" right="0.7" top="0.75" bottom="0.75" header="0.3" footer="0.3"/>
  <pageSetup paperSize="9" scale="41" orientation="portrait" r:id="rId1"/>
  <colBreaks count="2" manualBreakCount="2">
    <brk id="9" max="84" man="1"/>
    <brk id="19" max="8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LOT 3</vt:lpstr>
      <vt:lpstr>'LOT 3'!Àrea_d'impressió</vt:lpstr>
    </vt:vector>
  </TitlesOfParts>
  <Company>CTTI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Parés Massagué</dc:creator>
  <cp:lastModifiedBy>Laura Ibañez Gomez</cp:lastModifiedBy>
  <cp:lastPrinted>2017-07-27T11:08:42Z</cp:lastPrinted>
  <dcterms:created xsi:type="dcterms:W3CDTF">2016-06-29T14:24:16Z</dcterms:created>
  <dcterms:modified xsi:type="dcterms:W3CDTF">2024-07-05T12:14:25Z</dcterms:modified>
</cp:coreProperties>
</file>