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 SERVEIS GENERALS\000 SERVEIS ANY 2024\1101395334_ RESTAURACIÓ HOSPITALS\000 RETROACCIÓ\"/>
    </mc:Choice>
  </mc:AlternateContent>
  <bookViews>
    <workbookView xWindow="0" yWindow="0" windowWidth="28800" windowHeight="9900"/>
  </bookViews>
  <sheets>
    <sheet name="DESPESES" sheetId="1" r:id="rId1"/>
  </sheets>
  <definedNames>
    <definedName name="_xlnm.Print_Area" localSheetId="0">DESPESES!$A$1:$Z$20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R19" i="1"/>
  <c r="T12" i="1"/>
  <c r="T14" i="1"/>
  <c r="T17" i="1"/>
  <c r="T18" i="1"/>
  <c r="P19" i="1"/>
  <c r="P11" i="1"/>
  <c r="T11" i="1" s="1"/>
  <c r="P12" i="1"/>
  <c r="P13" i="1"/>
  <c r="T13" i="1" s="1"/>
  <c r="X13" i="1" s="1"/>
  <c r="P14" i="1"/>
  <c r="P15" i="1"/>
  <c r="T15" i="1" s="1"/>
  <c r="X15" i="1" s="1"/>
  <c r="P16" i="1"/>
  <c r="P17" i="1"/>
  <c r="X17" i="1" s="1"/>
  <c r="P18" i="1"/>
  <c r="P10" i="1"/>
  <c r="Q10" i="1" s="1"/>
  <c r="X14" i="1"/>
  <c r="R11" i="1"/>
  <c r="R12" i="1"/>
  <c r="R13" i="1"/>
  <c r="R14" i="1"/>
  <c r="R15" i="1"/>
  <c r="R16" i="1"/>
  <c r="R17" i="1"/>
  <c r="R18" i="1"/>
  <c r="R10" i="1"/>
  <c r="S10" i="1" s="1"/>
  <c r="M10" i="1"/>
  <c r="M11" i="1"/>
  <c r="M12" i="1"/>
  <c r="M13" i="1"/>
  <c r="M14" i="1"/>
  <c r="M15" i="1"/>
  <c r="M16" i="1"/>
  <c r="M17" i="1"/>
  <c r="M18" i="1"/>
  <c r="X10" i="1" l="1"/>
  <c r="T16" i="1"/>
  <c r="X16" i="1" s="1"/>
  <c r="X11" i="1"/>
  <c r="X18" i="1"/>
  <c r="X12" i="1"/>
  <c r="T19" i="1"/>
  <c r="X19" i="1" l="1"/>
  <c r="W11" i="1"/>
  <c r="W12" i="1"/>
  <c r="W13" i="1"/>
  <c r="W14" i="1"/>
  <c r="W15" i="1"/>
  <c r="W16" i="1"/>
  <c r="W17" i="1"/>
  <c r="W18" i="1"/>
  <c r="W10" i="1"/>
  <c r="W19" i="1"/>
  <c r="U11" i="1"/>
  <c r="U12" i="1"/>
  <c r="U13" i="1"/>
  <c r="U14" i="1"/>
  <c r="U15" i="1"/>
  <c r="U16" i="1"/>
  <c r="U17" i="1"/>
  <c r="U18" i="1"/>
  <c r="U10" i="1"/>
  <c r="E10" i="1"/>
  <c r="S11" i="1"/>
  <c r="S12" i="1"/>
  <c r="S13" i="1"/>
  <c r="S14" i="1"/>
  <c r="S15" i="1"/>
  <c r="S16" i="1"/>
  <c r="S17" i="1"/>
  <c r="S18" i="1"/>
  <c r="Q11" i="1"/>
  <c r="Q12" i="1"/>
  <c r="Q13" i="1"/>
  <c r="Q14" i="1"/>
  <c r="Y14" i="1" s="1"/>
  <c r="Q15" i="1"/>
  <c r="Y15" i="1" s="1"/>
  <c r="Q16" i="1"/>
  <c r="Y16" i="1" s="1"/>
  <c r="Q17" i="1"/>
  <c r="Y17" i="1" s="1"/>
  <c r="Q18" i="1"/>
  <c r="O11" i="1"/>
  <c r="O12" i="1"/>
  <c r="O13" i="1"/>
  <c r="O14" i="1"/>
  <c r="O15" i="1"/>
  <c r="O16" i="1"/>
  <c r="O17" i="1"/>
  <c r="O18" i="1"/>
  <c r="O10" i="1"/>
  <c r="B19" i="1"/>
  <c r="H19" i="1"/>
  <c r="J19" i="1"/>
  <c r="L19" i="1"/>
  <c r="N19" i="1"/>
  <c r="V19" i="1"/>
  <c r="F19" i="1"/>
  <c r="K11" i="1"/>
  <c r="K12" i="1"/>
  <c r="K13" i="1"/>
  <c r="K14" i="1"/>
  <c r="K15" i="1"/>
  <c r="K16" i="1"/>
  <c r="K17" i="1"/>
  <c r="K18" i="1"/>
  <c r="K10" i="1"/>
  <c r="I11" i="1"/>
  <c r="I12" i="1"/>
  <c r="I13" i="1"/>
  <c r="I14" i="1"/>
  <c r="I15" i="1"/>
  <c r="I16" i="1"/>
  <c r="I17" i="1"/>
  <c r="I18" i="1"/>
  <c r="I10" i="1"/>
  <c r="I19" i="1" s="1"/>
  <c r="G11" i="1"/>
  <c r="G12" i="1"/>
  <c r="G13" i="1"/>
  <c r="G14" i="1"/>
  <c r="G15" i="1"/>
  <c r="G16" i="1"/>
  <c r="G17" i="1"/>
  <c r="G18" i="1"/>
  <c r="G10" i="1"/>
  <c r="E11" i="1"/>
  <c r="E12" i="1"/>
  <c r="E13" i="1"/>
  <c r="E14" i="1"/>
  <c r="E15" i="1"/>
  <c r="E16" i="1"/>
  <c r="E17" i="1"/>
  <c r="E18" i="1"/>
  <c r="Y13" i="1" l="1"/>
  <c r="S19" i="1"/>
  <c r="Y10" i="1"/>
  <c r="Y12" i="1"/>
  <c r="Y11" i="1"/>
  <c r="Y18" i="1"/>
  <c r="Q19" i="1"/>
  <c r="Y19" i="1"/>
  <c r="K19" i="1"/>
  <c r="G19" i="1"/>
  <c r="E19" i="1"/>
  <c r="C19" i="1"/>
  <c r="U19" i="1"/>
  <c r="O19" i="1"/>
  <c r="M19" i="1"/>
</calcChain>
</file>

<file path=xl/sharedStrings.xml><?xml version="1.0" encoding="utf-8"?>
<sst xmlns="http://schemas.openxmlformats.org/spreadsheetml/2006/main" count="49" uniqueCount="29">
  <si>
    <t>DESPESES</t>
  </si>
  <si>
    <t>TOTAL</t>
  </si>
  <si>
    <t>2024 
4 mesos 1 quatrimestre</t>
  </si>
  <si>
    <t>2028 4 mesos 3er quatrimestre</t>
  </si>
  <si>
    <t>2029  2 quatrimestres</t>
  </si>
  <si>
    <t>Pressupost de  Licitació</t>
  </si>
  <si>
    <t xml:space="preserve">Adequacions instal.lacions  20% </t>
  </si>
  <si>
    <t xml:space="preserve">LOT 1 -HOSPITAL UNIVERSITARI DE BELLVITGE </t>
  </si>
  <si>
    <t>LOT 1 -HOSPITAL DE VILADECANS</t>
  </si>
  <si>
    <t xml:space="preserve">LOT 2 - HOSPITAL UNIVERSITARI DR. JOSEP TRUETA </t>
  </si>
  <si>
    <t>LOT 2 - TRUETA ICO</t>
  </si>
  <si>
    <t>LOT 3- HOSPITAL JOAN XXIII</t>
  </si>
  <si>
    <t xml:space="preserve">LOT 3 -HOSPITAL SOCIOSANITARI FRANCOLÍ </t>
  </si>
  <si>
    <t>LOT 3 -HOSPITAL  VERGE DE LA CINTA</t>
  </si>
  <si>
    <t xml:space="preserve">LOT 4 - HOSPITAL UNIVERSITARI ARNAU DE VILANOVA </t>
  </si>
  <si>
    <t>LOT 4 -HOSPITAL UNIVERSITARI SANTA MARIA DE LLEIDA (GSS)</t>
  </si>
  <si>
    <t>Pròrroga</t>
  </si>
  <si>
    <t>Modificacions i adequacions</t>
  </si>
  <si>
    <t xml:space="preserve">TOTAL Licitació </t>
  </si>
  <si>
    <t>Total Pròrroga</t>
  </si>
  <si>
    <t>Increments:</t>
  </si>
  <si>
    <t>Sense IVA</t>
  </si>
  <si>
    <t>10% IVA Inclòs</t>
  </si>
  <si>
    <t>Pressupost de  Licitació ( 4 anys)</t>
  </si>
  <si>
    <t>12 mesos</t>
  </si>
  <si>
    <t>Possible modificació 15%</t>
  </si>
  <si>
    <t>21% IVA Inclòs</t>
  </si>
  <si>
    <t>pròrroga + possibles modificacions + adequacions</t>
  </si>
  <si>
    <t>Diferents IVA's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</si>
</sst>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4" tint="0.39997558519241921"/>
      <name val="Arial"/>
      <family val="2"/>
    </font>
    <font>
      <b/>
      <sz val="11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/>
    <xf numFmtId="0" fontId="5" fillId="0" borderId="0" xfId="0" applyFont="1" applyFill="1"/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4" fontId="3" fillId="10" borderId="12" xfId="0" applyNumberFormat="1" applyFont="1" applyFill="1" applyBorder="1" applyAlignment="1">
      <alignment horizontal="center" vertical="center"/>
    </xf>
    <xf numFmtId="4" fontId="3" fillId="10" borderId="13" xfId="0" applyNumberFormat="1" applyFont="1" applyFill="1" applyBorder="1" applyAlignment="1">
      <alignment horizontal="center" vertical="center"/>
    </xf>
    <xf numFmtId="4" fontId="3" fillId="10" borderId="15" xfId="0" applyNumberFormat="1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4" fontId="3" fillId="10" borderId="26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4" fontId="0" fillId="9" borderId="7" xfId="0" applyNumberFormat="1" applyFill="1" applyBorder="1" applyAlignment="1">
      <alignment horizontal="center" vertical="center"/>
    </xf>
    <xf numFmtId="4" fontId="0" fillId="9" borderId="4" xfId="0" applyNumberForma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 wrapText="1"/>
    </xf>
    <xf numFmtId="164" fontId="0" fillId="9" borderId="7" xfId="0" applyNumberFormat="1" applyFill="1" applyBorder="1" applyAlignment="1">
      <alignment horizontal="center" vertical="center"/>
    </xf>
    <xf numFmtId="164" fontId="0" fillId="9" borderId="4" xfId="0" applyNumberForma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 wrapText="1"/>
    </xf>
    <xf numFmtId="164" fontId="0" fillId="9" borderId="3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 wrapText="1"/>
    </xf>
    <xf numFmtId="164" fontId="0" fillId="9" borderId="25" xfId="0" applyNumberFormat="1" applyFill="1" applyBorder="1" applyAlignment="1">
      <alignment horizontal="center" vertical="center"/>
    </xf>
    <xf numFmtId="164" fontId="0" fillId="9" borderId="11" xfId="0" applyNumberFormat="1" applyFill="1" applyBorder="1" applyAlignment="1">
      <alignment horizontal="center" vertical="center"/>
    </xf>
    <xf numFmtId="4" fontId="0" fillId="2" borderId="24" xfId="0" applyNumberForma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left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6" fillId="15" borderId="13" xfId="0" applyFont="1" applyFill="1" applyBorder="1" applyAlignment="1">
      <alignment horizontal="center" vertical="center" wrapText="1"/>
    </xf>
    <xf numFmtId="164" fontId="0" fillId="15" borderId="25" xfId="0" applyNumberForma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 wrapText="1"/>
    </xf>
    <xf numFmtId="164" fontId="0" fillId="16" borderId="24" xfId="0" applyNumberFormat="1" applyFill="1" applyBorder="1" applyAlignment="1">
      <alignment horizontal="center" vertical="center"/>
    </xf>
    <xf numFmtId="4" fontId="1" fillId="17" borderId="12" xfId="0" applyNumberFormat="1" applyFont="1" applyFill="1" applyBorder="1" applyAlignment="1">
      <alignment horizontal="center" vertical="center"/>
    </xf>
    <xf numFmtId="4" fontId="1" fillId="17" borderId="13" xfId="0" applyNumberFormat="1" applyFont="1" applyFill="1" applyBorder="1" applyAlignment="1">
      <alignment horizontal="center" vertical="center"/>
    </xf>
    <xf numFmtId="4" fontId="3" fillId="8" borderId="12" xfId="0" applyNumberFormat="1" applyFont="1" applyFill="1" applyBorder="1" applyAlignment="1">
      <alignment horizontal="center" vertical="center"/>
    </xf>
    <xf numFmtId="4" fontId="3" fillId="8" borderId="15" xfId="0" applyNumberFormat="1" applyFont="1" applyFill="1" applyBorder="1" applyAlignment="1">
      <alignment horizontal="center" vertical="center"/>
    </xf>
    <xf numFmtId="4" fontId="3" fillId="8" borderId="13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4" fontId="3" fillId="7" borderId="12" xfId="0" applyNumberFormat="1" applyFont="1" applyFill="1" applyBorder="1" applyAlignment="1">
      <alignment horizontal="center" vertical="center"/>
    </xf>
    <xf numFmtId="4" fontId="3" fillId="7" borderId="26" xfId="0" applyNumberFormat="1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64" fontId="0" fillId="5" borderId="24" xfId="0" applyNumberForma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 wrapText="1"/>
    </xf>
    <xf numFmtId="164" fontId="0" fillId="11" borderId="3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4" fontId="3" fillId="14" borderId="16" xfId="0" applyNumberFormat="1" applyFont="1" applyFill="1" applyBorder="1" applyAlignment="1">
      <alignment horizontal="center" vertical="center"/>
    </xf>
    <xf numFmtId="4" fontId="3" fillId="14" borderId="13" xfId="0" applyNumberFormat="1" applyFont="1" applyFill="1" applyBorder="1" applyAlignment="1">
      <alignment horizontal="center" vertical="center"/>
    </xf>
    <xf numFmtId="0" fontId="6" fillId="12" borderId="28" xfId="0" applyFon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 wrapText="1"/>
    </xf>
    <xf numFmtId="164" fontId="0" fillId="13" borderId="25" xfId="0" applyNumberFormat="1" applyFill="1" applyBorder="1" applyAlignment="1">
      <alignment horizontal="center" vertical="center"/>
    </xf>
    <xf numFmtId="164" fontId="0" fillId="13" borderId="11" xfId="0" applyNumberFormat="1" applyFill="1" applyBorder="1" applyAlignment="1">
      <alignment horizontal="center" vertical="center"/>
    </xf>
    <xf numFmtId="9" fontId="1" fillId="10" borderId="1" xfId="0" applyNumberFormat="1" applyFont="1" applyFill="1" applyBorder="1" applyAlignment="1">
      <alignment horizontal="center" vertical="center"/>
    </xf>
    <xf numFmtId="9" fontId="1" fillId="10" borderId="29" xfId="0" applyNumberFormat="1" applyFont="1" applyFill="1" applyBorder="1" applyAlignment="1">
      <alignment horizontal="center" vertical="center"/>
    </xf>
    <xf numFmtId="0" fontId="1" fillId="14" borderId="27" xfId="0" applyFont="1" applyFill="1" applyBorder="1" applyAlignment="1">
      <alignment horizontal="center" vertical="center"/>
    </xf>
    <xf numFmtId="0" fontId="1" fillId="14" borderId="29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17" borderId="27" xfId="0" applyFont="1" applyFill="1" applyBorder="1" applyAlignment="1">
      <alignment horizontal="center" vertical="center" wrapText="1"/>
    </xf>
    <xf numFmtId="0" fontId="1" fillId="17" borderId="29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9" fontId="1" fillId="10" borderId="27" xfId="0" applyNumberFormat="1" applyFont="1" applyFill="1" applyBorder="1" applyAlignment="1">
      <alignment horizontal="center" vertical="center"/>
    </xf>
    <xf numFmtId="9" fontId="1" fillId="10" borderId="2" xfId="0" applyNumberFormat="1" applyFont="1" applyFill="1" applyBorder="1" applyAlignment="1">
      <alignment horizontal="center" vertical="center"/>
    </xf>
    <xf numFmtId="9" fontId="1" fillId="10" borderId="19" xfId="0" applyNumberFormat="1" applyFont="1" applyFill="1" applyBorder="1" applyAlignment="1">
      <alignment horizontal="center" vertical="center"/>
    </xf>
    <xf numFmtId="9" fontId="1" fillId="10" borderId="20" xfId="0" applyNumberFormat="1" applyFont="1" applyFill="1" applyBorder="1" applyAlignment="1">
      <alignment horizontal="center" vertical="center"/>
    </xf>
    <xf numFmtId="9" fontId="1" fillId="10" borderId="14" xfId="0" applyNumberFormat="1" applyFont="1" applyFill="1" applyBorder="1" applyAlignment="1">
      <alignment horizontal="center" vertical="center"/>
    </xf>
    <xf numFmtId="9" fontId="1" fillId="10" borderId="8" xfId="0" applyNumberFormat="1" applyFont="1" applyFill="1" applyBorder="1" applyAlignment="1">
      <alignment horizontal="center" vertical="center"/>
    </xf>
    <xf numFmtId="9" fontId="1" fillId="10" borderId="9" xfId="0" applyNumberFormat="1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17" borderId="8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200024</xdr:rowOff>
    </xdr:from>
    <xdr:to>
      <xdr:col>2</xdr:col>
      <xdr:colOff>375311</xdr:colOff>
      <xdr:row>3</xdr:row>
      <xdr:rowOff>63499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49" y="200024"/>
          <a:ext cx="3137561" cy="62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tabSelected="1" zoomScale="60" zoomScaleNormal="60" zoomScalePageLayoutView="80" workbookViewId="0">
      <selection activeCell="A18" sqref="A18"/>
    </sheetView>
  </sheetViews>
  <sheetFormatPr defaultColWidth="20.7109375" defaultRowHeight="20.100000000000001" customHeight="1" x14ac:dyDescent="0.25"/>
  <cols>
    <col min="5" max="5" width="19.5703125" customWidth="1"/>
    <col min="7" max="7" width="23.28515625" customWidth="1"/>
    <col min="12" max="13" width="22.42578125" customWidth="1"/>
    <col min="26" max="26" width="9.7109375" customWidth="1"/>
  </cols>
  <sheetData>
    <row r="1" spans="1:25" ht="20.100000000000001" customHeight="1" x14ac:dyDescent="0.2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ht="20.100000000000001" customHeight="1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5" ht="20.100000000000001" customHeight="1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5" ht="20.100000000000001" customHeight="1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5" ht="20.100000000000001" customHeight="1" x14ac:dyDescent="0.25">
      <c r="A5" s="2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5" ht="20.100000000000001" customHeight="1" thickBot="1" x14ac:dyDescent="0.3">
      <c r="A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5" s="6" customFormat="1" ht="15.75" thickBot="1" x14ac:dyDescent="0.3">
      <c r="B7" s="88" t="s">
        <v>20</v>
      </c>
      <c r="C7" s="89"/>
      <c r="D7" s="83">
        <v>0.05</v>
      </c>
      <c r="E7" s="84"/>
      <c r="F7" s="83">
        <v>0.03</v>
      </c>
      <c r="G7" s="84"/>
      <c r="H7" s="83">
        <v>0.03</v>
      </c>
      <c r="I7" s="84"/>
      <c r="J7" s="83">
        <v>0.03</v>
      </c>
      <c r="K7" s="85"/>
      <c r="L7" s="86" t="s">
        <v>16</v>
      </c>
      <c r="M7" s="85"/>
      <c r="N7" s="85"/>
      <c r="O7" s="87"/>
      <c r="P7" s="92" t="s">
        <v>5</v>
      </c>
      <c r="Q7" s="93"/>
      <c r="R7" s="90" t="s">
        <v>19</v>
      </c>
      <c r="S7" s="91"/>
      <c r="T7" s="94" t="s">
        <v>17</v>
      </c>
      <c r="U7" s="95"/>
      <c r="V7" s="95"/>
      <c r="W7" s="96"/>
      <c r="X7" s="97" t="s">
        <v>18</v>
      </c>
      <c r="Y7" s="98"/>
    </row>
    <row r="8" spans="1:25" s="6" customFormat="1" ht="30" customHeight="1" x14ac:dyDescent="0.25">
      <c r="B8" s="76" t="s">
        <v>2</v>
      </c>
      <c r="C8" s="77"/>
      <c r="D8" s="78">
        <v>2025</v>
      </c>
      <c r="E8" s="79"/>
      <c r="F8" s="78">
        <v>2026</v>
      </c>
      <c r="G8" s="79"/>
      <c r="H8" s="78">
        <v>2027</v>
      </c>
      <c r="I8" s="79"/>
      <c r="J8" s="78">
        <v>2028</v>
      </c>
      <c r="K8" s="80"/>
      <c r="L8" s="81" t="s">
        <v>3</v>
      </c>
      <c r="M8" s="82"/>
      <c r="N8" s="64" t="s">
        <v>4</v>
      </c>
      <c r="O8" s="65"/>
      <c r="P8" s="66" t="s">
        <v>23</v>
      </c>
      <c r="Q8" s="67"/>
      <c r="R8" s="68" t="s">
        <v>24</v>
      </c>
      <c r="S8" s="69"/>
      <c r="T8" s="70" t="s">
        <v>25</v>
      </c>
      <c r="U8" s="71"/>
      <c r="V8" s="72" t="s">
        <v>6</v>
      </c>
      <c r="W8" s="73"/>
      <c r="X8" s="74" t="s">
        <v>27</v>
      </c>
      <c r="Y8" s="75"/>
    </row>
    <row r="9" spans="1:25" ht="25.5" customHeight="1" thickBot="1" x14ac:dyDescent="0.3">
      <c r="B9" s="11" t="s">
        <v>21</v>
      </c>
      <c r="C9" s="17" t="s">
        <v>22</v>
      </c>
      <c r="D9" s="11" t="s">
        <v>21</v>
      </c>
      <c r="E9" s="17" t="s">
        <v>22</v>
      </c>
      <c r="F9" s="12" t="s">
        <v>21</v>
      </c>
      <c r="G9" s="20" t="s">
        <v>22</v>
      </c>
      <c r="H9" s="12" t="s">
        <v>21</v>
      </c>
      <c r="I9" s="20" t="s">
        <v>22</v>
      </c>
      <c r="J9" s="12" t="s">
        <v>21</v>
      </c>
      <c r="K9" s="20" t="s">
        <v>22</v>
      </c>
      <c r="L9" s="14" t="s">
        <v>21</v>
      </c>
      <c r="M9" s="20" t="s">
        <v>22</v>
      </c>
      <c r="N9" s="14" t="s">
        <v>21</v>
      </c>
      <c r="O9" s="23" t="s">
        <v>22</v>
      </c>
      <c r="P9" s="59" t="s">
        <v>21</v>
      </c>
      <c r="Q9" s="61" t="s">
        <v>22</v>
      </c>
      <c r="R9" s="52" t="s">
        <v>21</v>
      </c>
      <c r="S9" s="54" t="s">
        <v>22</v>
      </c>
      <c r="T9" s="43" t="s">
        <v>21</v>
      </c>
      <c r="U9" s="45" t="s">
        <v>22</v>
      </c>
      <c r="V9" s="43" t="s">
        <v>21</v>
      </c>
      <c r="W9" s="45" t="s">
        <v>26</v>
      </c>
      <c r="X9" s="36" t="s">
        <v>21</v>
      </c>
      <c r="Y9" s="34" t="s">
        <v>28</v>
      </c>
    </row>
    <row r="10" spans="1:25" ht="45" x14ac:dyDescent="0.25">
      <c r="A10" s="32" t="s">
        <v>7</v>
      </c>
      <c r="B10" s="26">
        <v>1422528.0549999999</v>
      </c>
      <c r="C10" s="15">
        <v>5974617.8310000002</v>
      </c>
      <c r="D10" s="28">
        <v>5974617.8310000002</v>
      </c>
      <c r="E10" s="18">
        <f>D10*1.1</f>
        <v>6572079.6141000008</v>
      </c>
      <c r="F10" s="28">
        <v>6153856.3659300003</v>
      </c>
      <c r="G10" s="18">
        <f>F10*1.1</f>
        <v>6769242.0025230013</v>
      </c>
      <c r="H10" s="28">
        <v>6338472.0569079006</v>
      </c>
      <c r="I10" s="18">
        <f>H10*1.1</f>
        <v>6972319.2625986915</v>
      </c>
      <c r="J10" s="28">
        <v>4896469.6639613537</v>
      </c>
      <c r="K10" s="21">
        <f>J10*1.1</f>
        <v>5386116.6303574899</v>
      </c>
      <c r="L10" s="30">
        <v>1632156.5546537845</v>
      </c>
      <c r="M10" s="18">
        <f>L10*1.1</f>
        <v>1795372.2101191632</v>
      </c>
      <c r="N10" s="28">
        <v>4896469.6639613537</v>
      </c>
      <c r="O10" s="24">
        <f>N10*1.1</f>
        <v>5386116.6303574899</v>
      </c>
      <c r="P10" s="60">
        <f>B10+D10+F10+H10+J10</f>
        <v>24785943.972799256</v>
      </c>
      <c r="Q10" s="62">
        <f>P10*1.1</f>
        <v>27264538.370079186</v>
      </c>
      <c r="R10" s="53">
        <f>L10+N10</f>
        <v>6528626.218615138</v>
      </c>
      <c r="S10" s="55">
        <f>R10*1.1</f>
        <v>7181488.8404766526</v>
      </c>
      <c r="T10" s="44">
        <f>P10*0.15</f>
        <v>3717891.5959198885</v>
      </c>
      <c r="U10" s="46">
        <f>T10*1.1</f>
        <v>4089680.7555118776</v>
      </c>
      <c r="V10" s="48">
        <v>0</v>
      </c>
      <c r="W10" s="47">
        <f>V10*1.21</f>
        <v>0</v>
      </c>
      <c r="X10" s="37">
        <f>P10+R10+T10+V10</f>
        <v>35032461.787334278</v>
      </c>
      <c r="Y10" s="35">
        <f>Q10+S10+U10+W10</f>
        <v>38535707.966067716</v>
      </c>
    </row>
    <row r="11" spans="1:25" ht="30" x14ac:dyDescent="0.25">
      <c r="A11" s="33" t="s">
        <v>8</v>
      </c>
      <c r="B11" s="27">
        <v>160376.22099999999</v>
      </c>
      <c r="C11" s="16">
        <v>673580.12820000004</v>
      </c>
      <c r="D11" s="29">
        <v>673580.12820000004</v>
      </c>
      <c r="E11" s="19">
        <f t="shared" ref="E11:E18" si="0">D11*1.1</f>
        <v>740938.1410200001</v>
      </c>
      <c r="F11" s="29">
        <v>693787.53204600001</v>
      </c>
      <c r="G11" s="19">
        <f t="shared" ref="G11:G18" si="1">F11*1.1</f>
        <v>763166.28525060008</v>
      </c>
      <c r="H11" s="29">
        <v>714601.15800737997</v>
      </c>
      <c r="I11" s="19">
        <f t="shared" ref="I11:I18" si="2">H11*1.1</f>
        <v>786061.27380811807</v>
      </c>
      <c r="J11" s="29">
        <v>552029.39456070098</v>
      </c>
      <c r="K11" s="22">
        <f t="shared" ref="K11:K18" si="3">J11*1.1</f>
        <v>607232.33401677117</v>
      </c>
      <c r="L11" s="31">
        <v>184009.79818690036</v>
      </c>
      <c r="M11" s="19">
        <f t="shared" ref="M11:M18" si="4">L11*1.1</f>
        <v>202410.7780055904</v>
      </c>
      <c r="N11" s="29">
        <v>552029.39456070098</v>
      </c>
      <c r="O11" s="25">
        <f t="shared" ref="O11:O18" si="5">N11*1.1</f>
        <v>607232.33401677117</v>
      </c>
      <c r="P11" s="60">
        <f t="shared" ref="P11:P18" si="6">B11+D11+F11+H11+J11</f>
        <v>2794374.4338140814</v>
      </c>
      <c r="Q11" s="63">
        <f t="shared" ref="Q11:Q18" si="7">P11*1.1</f>
        <v>3073811.8771954896</v>
      </c>
      <c r="R11" s="53">
        <f t="shared" ref="R11:R18" si="8">L11+N11</f>
        <v>736039.19274760131</v>
      </c>
      <c r="S11" s="56">
        <f t="shared" ref="S11:S18" si="9">R11*1.1</f>
        <v>809643.11202236149</v>
      </c>
      <c r="T11" s="44">
        <f t="shared" ref="T11:T18" si="10">P11*0.15</f>
        <v>419156.16507211217</v>
      </c>
      <c r="U11" s="46">
        <f t="shared" ref="U11:U18" si="11">T11*1.1</f>
        <v>461071.7815793234</v>
      </c>
      <c r="V11" s="49">
        <v>0</v>
      </c>
      <c r="W11" s="47">
        <f t="shared" ref="W11:W18" si="12">V11*1.21</f>
        <v>0</v>
      </c>
      <c r="X11" s="37">
        <f t="shared" ref="X11:X18" si="13">P11+R11+T11+V11</f>
        <v>3949569.791633795</v>
      </c>
      <c r="Y11" s="35">
        <f t="shared" ref="Y11:Y18" si="14">Q11+S11+U11+W11</f>
        <v>4344526.7707971744</v>
      </c>
    </row>
    <row r="12" spans="1:25" ht="45" x14ac:dyDescent="0.25">
      <c r="A12" s="33" t="s">
        <v>9</v>
      </c>
      <c r="B12" s="27">
        <v>548763.37879999995</v>
      </c>
      <c r="C12" s="16">
        <v>2304806.1909599998</v>
      </c>
      <c r="D12" s="29">
        <v>2304806.1909599998</v>
      </c>
      <c r="E12" s="19">
        <f t="shared" si="0"/>
        <v>2535286.810056</v>
      </c>
      <c r="F12" s="29">
        <v>2373950.3766887998</v>
      </c>
      <c r="G12" s="19">
        <f t="shared" si="1"/>
        <v>2611345.4143576799</v>
      </c>
      <c r="H12" s="29">
        <v>2445168.8879894638</v>
      </c>
      <c r="I12" s="19">
        <f t="shared" si="2"/>
        <v>2689685.7767884103</v>
      </c>
      <c r="J12" s="29">
        <v>1888892.9659718608</v>
      </c>
      <c r="K12" s="22">
        <f t="shared" si="3"/>
        <v>2077782.262569047</v>
      </c>
      <c r="L12" s="31">
        <v>629630.98865728697</v>
      </c>
      <c r="M12" s="19">
        <f t="shared" si="4"/>
        <v>692594.08752301568</v>
      </c>
      <c r="N12" s="29">
        <v>1888892.9659718608</v>
      </c>
      <c r="O12" s="25">
        <f t="shared" si="5"/>
        <v>2077782.262569047</v>
      </c>
      <c r="P12" s="60">
        <f t="shared" si="6"/>
        <v>9561581.8004101235</v>
      </c>
      <c r="Q12" s="63">
        <f t="shared" si="7"/>
        <v>10517739.980451137</v>
      </c>
      <c r="R12" s="53">
        <f t="shared" si="8"/>
        <v>2518523.9546291479</v>
      </c>
      <c r="S12" s="56">
        <f t="shared" si="9"/>
        <v>2770376.3500920627</v>
      </c>
      <c r="T12" s="44">
        <f t="shared" si="10"/>
        <v>1434237.2700615185</v>
      </c>
      <c r="U12" s="46">
        <f t="shared" si="11"/>
        <v>1577660.9970676706</v>
      </c>
      <c r="V12" s="49">
        <v>0</v>
      </c>
      <c r="W12" s="47">
        <f t="shared" si="12"/>
        <v>0</v>
      </c>
      <c r="X12" s="37">
        <f t="shared" si="13"/>
        <v>13514343.02510079</v>
      </c>
      <c r="Y12" s="35">
        <f t="shared" si="14"/>
        <v>14865777.327610871</v>
      </c>
    </row>
    <row r="13" spans="1:25" ht="48" customHeight="1" x14ac:dyDescent="0.25">
      <c r="A13" s="33" t="s">
        <v>10</v>
      </c>
      <c r="B13" s="27">
        <v>53980.497499999998</v>
      </c>
      <c r="C13" s="16">
        <v>226718.0895</v>
      </c>
      <c r="D13" s="29">
        <v>226718.0895</v>
      </c>
      <c r="E13" s="19">
        <f t="shared" si="0"/>
        <v>249389.89845000001</v>
      </c>
      <c r="F13" s="29">
        <v>233519.63218499999</v>
      </c>
      <c r="G13" s="19">
        <f t="shared" si="1"/>
        <v>256871.59540350002</v>
      </c>
      <c r="H13" s="29">
        <v>240525.22115055</v>
      </c>
      <c r="I13" s="19">
        <f t="shared" si="2"/>
        <v>264577.74326560501</v>
      </c>
      <c r="J13" s="29">
        <v>185805.73333879991</v>
      </c>
      <c r="K13" s="22">
        <f t="shared" si="3"/>
        <v>204386.30667267993</v>
      </c>
      <c r="L13" s="31">
        <v>61935.244446266624</v>
      </c>
      <c r="M13" s="19">
        <f t="shared" si="4"/>
        <v>68128.768890893291</v>
      </c>
      <c r="N13" s="29">
        <v>185805.73333879991</v>
      </c>
      <c r="O13" s="25">
        <f t="shared" si="5"/>
        <v>204386.30667267993</v>
      </c>
      <c r="P13" s="60">
        <f t="shared" si="6"/>
        <v>940549.17367434991</v>
      </c>
      <c r="Q13" s="63">
        <f t="shared" si="7"/>
        <v>1034604.091041785</v>
      </c>
      <c r="R13" s="53">
        <f t="shared" si="8"/>
        <v>247740.97778506653</v>
      </c>
      <c r="S13" s="56">
        <f t="shared" si="9"/>
        <v>272515.07556357322</v>
      </c>
      <c r="T13" s="44">
        <f t="shared" si="10"/>
        <v>141082.37605115247</v>
      </c>
      <c r="U13" s="46">
        <f t="shared" si="11"/>
        <v>155190.61365626773</v>
      </c>
      <c r="V13" s="49">
        <v>0</v>
      </c>
      <c r="W13" s="47">
        <f t="shared" si="12"/>
        <v>0</v>
      </c>
      <c r="X13" s="37">
        <f t="shared" si="13"/>
        <v>1329372.527510569</v>
      </c>
      <c r="Y13" s="35">
        <f t="shared" si="14"/>
        <v>1462309.780261626</v>
      </c>
    </row>
    <row r="14" spans="1:25" ht="30" x14ac:dyDescent="0.25">
      <c r="A14" s="33" t="s">
        <v>11</v>
      </c>
      <c r="B14" s="27">
        <v>554824.86960000009</v>
      </c>
      <c r="C14" s="16">
        <v>2330264.4523200006</v>
      </c>
      <c r="D14" s="29">
        <v>2330264.4523200006</v>
      </c>
      <c r="E14" s="19">
        <f t="shared" si="0"/>
        <v>2563290.8975520008</v>
      </c>
      <c r="F14" s="29">
        <v>2400172.3858896005</v>
      </c>
      <c r="G14" s="19">
        <f t="shared" si="1"/>
        <v>2640189.6244785609</v>
      </c>
      <c r="H14" s="29">
        <v>2472177.5574662886</v>
      </c>
      <c r="I14" s="19">
        <f t="shared" si="2"/>
        <v>2719395.3132129177</v>
      </c>
      <c r="J14" s="29">
        <v>1909757.1631427079</v>
      </c>
      <c r="K14" s="22">
        <f t="shared" si="3"/>
        <v>2100732.8794569788</v>
      </c>
      <c r="L14" s="31">
        <v>636585.7210475693</v>
      </c>
      <c r="M14" s="19">
        <f t="shared" si="4"/>
        <v>700244.29315232625</v>
      </c>
      <c r="N14" s="29">
        <v>1909757.1631427079</v>
      </c>
      <c r="O14" s="25">
        <f t="shared" si="5"/>
        <v>2100732.8794569788</v>
      </c>
      <c r="P14" s="60">
        <f t="shared" si="6"/>
        <v>9667196.4284185972</v>
      </c>
      <c r="Q14" s="63">
        <f t="shared" si="7"/>
        <v>10633916.071260458</v>
      </c>
      <c r="R14" s="53">
        <f t="shared" si="8"/>
        <v>2546342.8841902772</v>
      </c>
      <c r="S14" s="56">
        <f t="shared" si="9"/>
        <v>2800977.172609305</v>
      </c>
      <c r="T14" s="44">
        <f t="shared" si="10"/>
        <v>1450079.4642627896</v>
      </c>
      <c r="U14" s="46">
        <f t="shared" si="11"/>
        <v>1595087.4106890687</v>
      </c>
      <c r="V14" s="49">
        <v>484022.73599999998</v>
      </c>
      <c r="W14" s="47">
        <f t="shared" si="12"/>
        <v>585667.51055999997</v>
      </c>
      <c r="X14" s="37">
        <f t="shared" si="13"/>
        <v>14147641.512871664</v>
      </c>
      <c r="Y14" s="35">
        <f t="shared" si="14"/>
        <v>15615648.165118832</v>
      </c>
    </row>
    <row r="15" spans="1:25" ht="45" x14ac:dyDescent="0.25">
      <c r="A15" s="33" t="s">
        <v>12</v>
      </c>
      <c r="B15" s="27">
        <v>234152.57500000007</v>
      </c>
      <c r="C15" s="16">
        <v>983440.81500000029</v>
      </c>
      <c r="D15" s="29">
        <v>983440.81500000029</v>
      </c>
      <c r="E15" s="19">
        <f t="shared" si="0"/>
        <v>1081784.8965000005</v>
      </c>
      <c r="F15" s="29">
        <v>1012944.0394500003</v>
      </c>
      <c r="G15" s="19">
        <f t="shared" si="1"/>
        <v>1114238.4433950004</v>
      </c>
      <c r="H15" s="29">
        <v>1043332.3606335003</v>
      </c>
      <c r="I15" s="19">
        <f t="shared" si="2"/>
        <v>1147665.5966968504</v>
      </c>
      <c r="J15" s="29">
        <v>805974.24858937901</v>
      </c>
      <c r="K15" s="22">
        <f t="shared" si="3"/>
        <v>886571.67344831699</v>
      </c>
      <c r="L15" s="31">
        <v>268658.08286312636</v>
      </c>
      <c r="M15" s="19">
        <f t="shared" si="4"/>
        <v>295523.89114943903</v>
      </c>
      <c r="N15" s="29">
        <v>805974.24858937901</v>
      </c>
      <c r="O15" s="25">
        <f t="shared" si="5"/>
        <v>886571.67344831699</v>
      </c>
      <c r="P15" s="60">
        <f t="shared" si="6"/>
        <v>4079844.0386728803</v>
      </c>
      <c r="Q15" s="63">
        <f t="shared" si="7"/>
        <v>4487828.4425401688</v>
      </c>
      <c r="R15" s="53">
        <f t="shared" si="8"/>
        <v>1074632.3314525054</v>
      </c>
      <c r="S15" s="56">
        <f t="shared" si="9"/>
        <v>1182095.5645977561</v>
      </c>
      <c r="T15" s="44">
        <f t="shared" si="10"/>
        <v>611976.60580093204</v>
      </c>
      <c r="U15" s="46">
        <f t="shared" si="11"/>
        <v>673174.26638102531</v>
      </c>
      <c r="V15" s="49">
        <v>82780.415999999983</v>
      </c>
      <c r="W15" s="47">
        <f t="shared" si="12"/>
        <v>100164.30335999998</v>
      </c>
      <c r="X15" s="37">
        <f t="shared" si="13"/>
        <v>5849233.3919263184</v>
      </c>
      <c r="Y15" s="35">
        <f t="shared" si="14"/>
        <v>6443262.57687895</v>
      </c>
    </row>
    <row r="16" spans="1:25" ht="30" x14ac:dyDescent="0.25">
      <c r="A16" s="33" t="s">
        <v>13</v>
      </c>
      <c r="B16" s="27">
        <v>306559.04574999999</v>
      </c>
      <c r="C16" s="16">
        <v>1287547.9921500001</v>
      </c>
      <c r="D16" s="29">
        <v>1287547.9921500001</v>
      </c>
      <c r="E16" s="19">
        <f t="shared" si="0"/>
        <v>1416302.7913650002</v>
      </c>
      <c r="F16" s="29">
        <v>1326174.4319145002</v>
      </c>
      <c r="G16" s="19">
        <f t="shared" si="1"/>
        <v>1458791.8751059503</v>
      </c>
      <c r="H16" s="29">
        <v>1365959.6648719353</v>
      </c>
      <c r="I16" s="19">
        <f t="shared" si="2"/>
        <v>1502555.631359129</v>
      </c>
      <c r="J16" s="29">
        <v>1055203.8411135699</v>
      </c>
      <c r="K16" s="22">
        <f t="shared" si="3"/>
        <v>1160724.2252249271</v>
      </c>
      <c r="L16" s="31">
        <v>351734.61370452336</v>
      </c>
      <c r="M16" s="19">
        <f t="shared" si="4"/>
        <v>386908.07507497573</v>
      </c>
      <c r="N16" s="29">
        <v>1055203.8411135699</v>
      </c>
      <c r="O16" s="25">
        <f t="shared" si="5"/>
        <v>1160724.2252249271</v>
      </c>
      <c r="P16" s="60">
        <f t="shared" si="6"/>
        <v>5341444.9758000057</v>
      </c>
      <c r="Q16" s="63">
        <f t="shared" si="7"/>
        <v>5875589.4733800068</v>
      </c>
      <c r="R16" s="53">
        <f t="shared" si="8"/>
        <v>1406938.4548180932</v>
      </c>
      <c r="S16" s="56">
        <f t="shared" si="9"/>
        <v>1547632.3002999027</v>
      </c>
      <c r="T16" s="44">
        <f t="shared" si="10"/>
        <v>801216.74637000088</v>
      </c>
      <c r="U16" s="46">
        <f t="shared" si="11"/>
        <v>881338.42100700107</v>
      </c>
      <c r="V16" s="49">
        <v>296198.21388</v>
      </c>
      <c r="W16" s="47">
        <f t="shared" si="12"/>
        <v>358399.83879479999</v>
      </c>
      <c r="X16" s="37">
        <f t="shared" si="13"/>
        <v>7845798.3908680994</v>
      </c>
      <c r="Y16" s="35">
        <f t="shared" si="14"/>
        <v>8662960.0334817097</v>
      </c>
    </row>
    <row r="17" spans="1:25" ht="45" x14ac:dyDescent="0.25">
      <c r="A17" s="33" t="s">
        <v>14</v>
      </c>
      <c r="B17" s="27">
        <v>671167.38815749995</v>
      </c>
      <c r="C17" s="16">
        <v>2818903.0302614998</v>
      </c>
      <c r="D17" s="29">
        <v>2818903.0302614998</v>
      </c>
      <c r="E17" s="19">
        <f t="shared" si="0"/>
        <v>3100793.3332876503</v>
      </c>
      <c r="F17" s="29">
        <v>2903470.121169345</v>
      </c>
      <c r="G17" s="19">
        <f t="shared" si="1"/>
        <v>3193817.1332862796</v>
      </c>
      <c r="H17" s="29">
        <v>2990574.2248044256</v>
      </c>
      <c r="I17" s="19">
        <f t="shared" si="2"/>
        <v>3289631.6472848686</v>
      </c>
      <c r="J17" s="29">
        <v>2310218.5886614188</v>
      </c>
      <c r="K17" s="22">
        <f t="shared" si="3"/>
        <v>2541240.4475275609</v>
      </c>
      <c r="L17" s="31">
        <v>770072.86288713966</v>
      </c>
      <c r="M17" s="19">
        <f t="shared" si="4"/>
        <v>847080.1491758537</v>
      </c>
      <c r="N17" s="29">
        <v>2310218.5886614188</v>
      </c>
      <c r="O17" s="25">
        <f t="shared" si="5"/>
        <v>2541240.4475275609</v>
      </c>
      <c r="P17" s="60">
        <f t="shared" si="6"/>
        <v>11694333.35305419</v>
      </c>
      <c r="Q17" s="63">
        <f t="shared" si="7"/>
        <v>12863766.688359611</v>
      </c>
      <c r="R17" s="53">
        <f t="shared" si="8"/>
        <v>3080291.4515485587</v>
      </c>
      <c r="S17" s="56">
        <f t="shared" si="9"/>
        <v>3388320.5967034148</v>
      </c>
      <c r="T17" s="44">
        <f t="shared" si="10"/>
        <v>1754150.0029581285</v>
      </c>
      <c r="U17" s="46">
        <f t="shared" si="11"/>
        <v>1929565.0032539414</v>
      </c>
      <c r="V17" s="49">
        <v>0</v>
      </c>
      <c r="W17" s="47">
        <f t="shared" si="12"/>
        <v>0</v>
      </c>
      <c r="X17" s="37">
        <f t="shared" si="13"/>
        <v>16528774.807560878</v>
      </c>
      <c r="Y17" s="35">
        <f t="shared" si="14"/>
        <v>18181652.288316965</v>
      </c>
    </row>
    <row r="18" spans="1:25" ht="60" x14ac:dyDescent="0.25">
      <c r="A18" s="33" t="s">
        <v>15</v>
      </c>
      <c r="B18" s="27">
        <v>279400.40525000001</v>
      </c>
      <c r="C18" s="16">
        <v>1173481.7020500002</v>
      </c>
      <c r="D18" s="29">
        <v>1173481.7020500002</v>
      </c>
      <c r="E18" s="19">
        <f t="shared" si="0"/>
        <v>1290829.8722550003</v>
      </c>
      <c r="F18" s="29">
        <v>1208686.1531115002</v>
      </c>
      <c r="G18" s="19">
        <f t="shared" si="1"/>
        <v>1329554.7684226504</v>
      </c>
      <c r="H18" s="29">
        <v>1244946.7377048451</v>
      </c>
      <c r="I18" s="19">
        <f t="shared" si="2"/>
        <v>1369441.4114753297</v>
      </c>
      <c r="J18" s="29">
        <v>961721.35487699287</v>
      </c>
      <c r="K18" s="22">
        <f t="shared" si="3"/>
        <v>1057893.4903646922</v>
      </c>
      <c r="L18" s="31">
        <v>320573.78495899762</v>
      </c>
      <c r="M18" s="19">
        <f t="shared" si="4"/>
        <v>352631.16345489741</v>
      </c>
      <c r="N18" s="29">
        <v>961721.35487699287</v>
      </c>
      <c r="O18" s="25">
        <f t="shared" si="5"/>
        <v>1057893.4903646922</v>
      </c>
      <c r="P18" s="60">
        <f t="shared" si="6"/>
        <v>4868236.3529933384</v>
      </c>
      <c r="Q18" s="63">
        <f t="shared" si="7"/>
        <v>5355059.9882926727</v>
      </c>
      <c r="R18" s="53">
        <f t="shared" si="8"/>
        <v>1282295.1398359905</v>
      </c>
      <c r="S18" s="56">
        <f t="shared" si="9"/>
        <v>1410524.6538195896</v>
      </c>
      <c r="T18" s="44">
        <f t="shared" si="10"/>
        <v>730235.45294900076</v>
      </c>
      <c r="U18" s="46">
        <f t="shared" si="11"/>
        <v>803258.99824390095</v>
      </c>
      <c r="V18" s="49">
        <v>0</v>
      </c>
      <c r="W18" s="47">
        <f t="shared" si="12"/>
        <v>0</v>
      </c>
      <c r="X18" s="37">
        <f t="shared" si="13"/>
        <v>6880766.9457783289</v>
      </c>
      <c r="Y18" s="35">
        <f t="shared" si="14"/>
        <v>7568843.6403561635</v>
      </c>
    </row>
    <row r="19" spans="1:25" ht="39.75" customHeight="1" thickBot="1" x14ac:dyDescent="0.3">
      <c r="A19" s="10" t="s">
        <v>1</v>
      </c>
      <c r="B19" s="7">
        <f>SUM(B10:B18)</f>
        <v>4231752.4360575005</v>
      </c>
      <c r="C19" s="9">
        <f>SUM(C10:C18)</f>
        <v>17773360.231441498</v>
      </c>
      <c r="D19" s="9">
        <v>17773360.231441498</v>
      </c>
      <c r="E19" s="9">
        <f>SUM(E10:E18)</f>
        <v>19550696.254585654</v>
      </c>
      <c r="F19" s="9">
        <f>SUM(F10:F18)</f>
        <v>18306561.038384747</v>
      </c>
      <c r="G19" s="9">
        <f t="shared" ref="G19:W19" si="15">SUM(G10:G18)</f>
        <v>20137217.142223224</v>
      </c>
      <c r="H19" s="9">
        <f t="shared" si="15"/>
        <v>18855757.869536288</v>
      </c>
      <c r="I19" s="9">
        <f t="shared" si="15"/>
        <v>20741333.65648992</v>
      </c>
      <c r="J19" s="9">
        <f t="shared" si="15"/>
        <v>14566072.954216786</v>
      </c>
      <c r="K19" s="13">
        <f t="shared" si="15"/>
        <v>16022680.249638464</v>
      </c>
      <c r="L19" s="7">
        <f t="shared" si="15"/>
        <v>4855357.6514055943</v>
      </c>
      <c r="M19" s="9">
        <f t="shared" si="15"/>
        <v>5340893.4165461548</v>
      </c>
      <c r="N19" s="9">
        <f t="shared" si="15"/>
        <v>14566072.954216786</v>
      </c>
      <c r="O19" s="8">
        <f t="shared" si="15"/>
        <v>16022680.249638464</v>
      </c>
      <c r="P19" s="57">
        <f>SUM(P10:P18)</f>
        <v>73733504.52963683</v>
      </c>
      <c r="Q19" s="58">
        <f t="shared" si="15"/>
        <v>81106854.982600525</v>
      </c>
      <c r="R19" s="50">
        <f>SUM(R10:R18)</f>
        <v>19421430.605622377</v>
      </c>
      <c r="S19" s="51">
        <f>SUM(S10:S18)</f>
        <v>21363573.666184619</v>
      </c>
      <c r="T19" s="40">
        <f>SUM(T10:T18)</f>
        <v>11060025.679445522</v>
      </c>
      <c r="U19" s="41">
        <f t="shared" si="15"/>
        <v>12166028.24739008</v>
      </c>
      <c r="V19" s="41">
        <f t="shared" si="15"/>
        <v>863001.36587999994</v>
      </c>
      <c r="W19" s="42">
        <f t="shared" si="15"/>
        <v>1044231.6527148</v>
      </c>
      <c r="X19" s="38">
        <f>SUM(X10:X18)</f>
        <v>105077962.18058471</v>
      </c>
      <c r="Y19" s="39">
        <f>SUM(Y10:Y18)</f>
        <v>115680688.54889001</v>
      </c>
    </row>
    <row r="20" spans="1:25" ht="29.25" customHeight="1" x14ac:dyDescent="0.25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4"/>
      <c r="Q20" s="4"/>
      <c r="V20" s="5"/>
      <c r="W20" s="5"/>
    </row>
  </sheetData>
  <sheetProtection algorithmName="SHA-512" hashValue="tJ5c2uUvxFLPSgEOZ2h8m/lOm4xoevnZ+pJOYuF4OTsWN4WOYfE+hFKn1gxXjCMaltOPnaWwnT+m3UcHa/ZPew==" saltValue="eA7L4njJ9sHx65iuUMrD3w==" spinCount="100000" sheet="1" objects="1" scenarios="1" selectLockedCells="1"/>
  <mergeCells count="22">
    <mergeCell ref="B7:C7"/>
    <mergeCell ref="R7:S7"/>
    <mergeCell ref="P7:Q7"/>
    <mergeCell ref="T7:W7"/>
    <mergeCell ref="X7:Y7"/>
    <mergeCell ref="D7:E7"/>
    <mergeCell ref="F7:G7"/>
    <mergeCell ref="H7:I7"/>
    <mergeCell ref="J7:K7"/>
    <mergeCell ref="L7:O7"/>
    <mergeCell ref="X8:Y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ageMargins left="0.70866141732283472" right="0.70866141732283472" top="0.74803149606299213" bottom="0.74803149606299213" header="0.31496062992125984" footer="0.31496062992125984"/>
  <pageSetup paperSize="3" scale="32" orientation="landscape" r:id="rId1"/>
  <ignoredErrors>
    <ignoredError sqref="F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DESPESES</vt:lpstr>
      <vt:lpstr>DESPESES!Àrea_d'impressió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Ibañez Gomez</dc:creator>
  <cp:lastModifiedBy>Xavier Martínez Gamiz</cp:lastModifiedBy>
  <cp:lastPrinted>2024-06-04T08:18:37Z</cp:lastPrinted>
  <dcterms:created xsi:type="dcterms:W3CDTF">2024-06-04T07:21:52Z</dcterms:created>
  <dcterms:modified xsi:type="dcterms:W3CDTF">2024-06-13T07:26:09Z</dcterms:modified>
</cp:coreProperties>
</file>