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AquestLlibreDeTreball" autoCompressPictures="0"/>
  <mc:AlternateContent xmlns:mc="http://schemas.openxmlformats.org/markup-compatibility/2006">
    <mc:Choice Requires="x15">
      <x15ac:absPath xmlns:x15ac="http://schemas.microsoft.com/office/spreadsheetml/2010/11/ac" url="F:\Sílvia Planas Dalmau\01 CONTRACTACIÓ\05 IMPRESSIÓ\04 CONTRACTES 2024\"/>
    </mc:Choice>
  </mc:AlternateContent>
  <bookViews>
    <workbookView xWindow="0" yWindow="0" windowWidth="14160" windowHeight="6900" tabRatio="500"/>
  </bookViews>
  <sheets>
    <sheet name="LOT 1" sheetId="13" r:id="rId1"/>
    <sheet name="LOT 2" sheetId="15" r:id="rId2"/>
    <sheet name="LOT 3" sheetId="17" r:id="rId3"/>
    <sheet name="LOT 4" sheetId="18" r:id="rId4"/>
  </sheets>
  <definedNames>
    <definedName name="_xlnm._FilterDatabase" localSheetId="0" hidden="1">'LOT 1'!$C$5:$P$222</definedName>
    <definedName name="_xlnm._FilterDatabase" localSheetId="1" hidden="1">'LOT 2'!$C$5:$P$41</definedName>
    <definedName name="_xlnm._FilterDatabase" localSheetId="3" hidden="1">'LOT 4'!$A$5:$Q$5</definedName>
    <definedName name="_xlnm.Print_Area" localSheetId="0">'LOT 1'!$A$1:$Q$440</definedName>
    <definedName name="_xlnm.Print_Area" localSheetId="1">'LOT 2'!$A$1:$Q$91</definedName>
    <definedName name="_xlnm.Print_Area" localSheetId="2">'LOT 3'!$A$1:$O$19</definedName>
    <definedName name="_xlnm.Print_Area" localSheetId="3">'LOT 4'!$A$1:$Q$28</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L75" i="15" l="1"/>
  <c r="N73" i="15"/>
  <c r="N74" i="15"/>
  <c r="N75" i="15"/>
  <c r="N76" i="15"/>
  <c r="N72" i="15"/>
  <c r="N54" i="15"/>
  <c r="N55" i="15"/>
  <c r="N53" i="15"/>
  <c r="N41" i="15"/>
  <c r="N40" i="15"/>
  <c r="N35" i="15"/>
  <c r="N36" i="15"/>
  <c r="N34" i="15"/>
  <c r="N32" i="15"/>
  <c r="N29" i="15"/>
  <c r="N30" i="15"/>
  <c r="N28" i="15"/>
  <c r="N23" i="15"/>
  <c r="N24" i="15"/>
  <c r="N25" i="15"/>
  <c r="N26" i="15"/>
  <c r="N22" i="15"/>
  <c r="N19" i="15"/>
  <c r="N20" i="15"/>
  <c r="N18" i="15"/>
  <c r="N16" i="15"/>
  <c r="N15" i="15"/>
  <c r="N9" i="15"/>
  <c r="N10" i="15"/>
  <c r="N11" i="15"/>
  <c r="N12" i="15"/>
  <c r="N13" i="15"/>
  <c r="N8" i="15"/>
  <c r="O106" i="13" l="1"/>
  <c r="O107" i="13"/>
  <c r="N424" i="13"/>
  <c r="O424" i="13" s="1"/>
  <c r="L424" i="13"/>
  <c r="N423" i="13"/>
  <c r="O423" i="13" s="1"/>
  <c r="L423" i="13"/>
  <c r="N422" i="13"/>
  <c r="O422" i="13" s="1"/>
  <c r="L422" i="13"/>
  <c r="N421" i="13"/>
  <c r="O421" i="13" s="1"/>
  <c r="L421" i="13"/>
  <c r="N420" i="13"/>
  <c r="O420" i="13" s="1"/>
  <c r="L420" i="13"/>
  <c r="O419" i="13"/>
  <c r="N419" i="13"/>
  <c r="L419" i="13"/>
  <c r="N418" i="13"/>
  <c r="O418" i="13" s="1"/>
  <c r="L418" i="13"/>
  <c r="N417" i="13"/>
  <c r="O417" i="13" s="1"/>
  <c r="L417" i="13"/>
  <c r="N416" i="13"/>
  <c r="O416" i="13" s="1"/>
  <c r="L416" i="13"/>
  <c r="N415" i="13"/>
  <c r="O415" i="13" s="1"/>
  <c r="L415" i="13"/>
  <c r="N414" i="13"/>
  <c r="O414" i="13" s="1"/>
  <c r="L414" i="13"/>
  <c r="N413" i="13"/>
  <c r="O413" i="13" s="1"/>
  <c r="L413" i="13"/>
  <c r="N411" i="13"/>
  <c r="O411" i="13" s="1"/>
  <c r="L411" i="13"/>
  <c r="N410" i="13"/>
  <c r="O410" i="13" s="1"/>
  <c r="L410" i="13"/>
  <c r="N409" i="13"/>
  <c r="O409" i="13" s="1"/>
  <c r="L409" i="13"/>
  <c r="N408" i="13"/>
  <c r="O408" i="13" s="1"/>
  <c r="L408" i="13"/>
  <c r="N407" i="13"/>
  <c r="O407" i="13" s="1"/>
  <c r="L407" i="13"/>
  <c r="N405" i="13"/>
  <c r="O405" i="13" s="1"/>
  <c r="L405" i="13"/>
  <c r="N404" i="13"/>
  <c r="O404" i="13" s="1"/>
  <c r="L404" i="13"/>
  <c r="N403" i="13"/>
  <c r="O403" i="13" s="1"/>
  <c r="L403" i="13"/>
  <c r="N402" i="13"/>
  <c r="O402" i="13" s="1"/>
  <c r="L402" i="13"/>
  <c r="O401" i="13"/>
  <c r="N401" i="13"/>
  <c r="L401" i="13"/>
  <c r="N399" i="13"/>
  <c r="O399" i="13" s="1"/>
  <c r="L399" i="13"/>
  <c r="N398" i="13"/>
  <c r="O398" i="13" s="1"/>
  <c r="L398" i="13"/>
  <c r="N397" i="13"/>
  <c r="O397" i="13" s="1"/>
  <c r="L397" i="13"/>
  <c r="N396" i="13"/>
  <c r="O396" i="13" s="1"/>
  <c r="L396" i="13"/>
  <c r="N395" i="13"/>
  <c r="O395" i="13" s="1"/>
  <c r="L395" i="13"/>
  <c r="N393" i="13"/>
  <c r="O393" i="13" s="1"/>
  <c r="L393" i="13"/>
  <c r="N392" i="13"/>
  <c r="O392" i="13" s="1"/>
  <c r="L392" i="13"/>
  <c r="N391" i="13"/>
  <c r="O391" i="13" s="1"/>
  <c r="L391" i="13"/>
  <c r="N390" i="13"/>
  <c r="O390" i="13" s="1"/>
  <c r="L390" i="13"/>
  <c r="N389" i="13"/>
  <c r="O389" i="13" s="1"/>
  <c r="L389" i="13"/>
  <c r="N388" i="13"/>
  <c r="O388" i="13" s="1"/>
  <c r="L388" i="13"/>
  <c r="N387" i="13"/>
  <c r="O387" i="13" s="1"/>
  <c r="L387" i="13"/>
  <c r="N386" i="13"/>
  <c r="O386" i="13" s="1"/>
  <c r="L386" i="13"/>
  <c r="N385" i="13"/>
  <c r="O385" i="13" s="1"/>
  <c r="L385" i="13"/>
  <c r="N384" i="13"/>
  <c r="O384" i="13" s="1"/>
  <c r="L384" i="13"/>
  <c r="O383" i="13"/>
  <c r="N383" i="13"/>
  <c r="L383" i="13"/>
  <c r="N382" i="13"/>
  <c r="O382" i="13" s="1"/>
  <c r="L382" i="13"/>
  <c r="N380" i="13"/>
  <c r="O380" i="13" s="1"/>
  <c r="L380" i="13"/>
  <c r="N379" i="13"/>
  <c r="O379" i="13" s="1"/>
  <c r="L379" i="13"/>
  <c r="N378" i="13"/>
  <c r="O378" i="13" s="1"/>
  <c r="L378" i="13"/>
  <c r="N377" i="13"/>
  <c r="O377" i="13" s="1"/>
  <c r="L377" i="13"/>
  <c r="N376" i="13"/>
  <c r="O376" i="13" s="1"/>
  <c r="L376" i="13"/>
  <c r="N375" i="13"/>
  <c r="O375" i="13" s="1"/>
  <c r="L375" i="13"/>
  <c r="O374" i="13"/>
  <c r="N374" i="13"/>
  <c r="L374" i="13"/>
  <c r="N373" i="13"/>
  <c r="O373" i="13" s="1"/>
  <c r="L373" i="13"/>
  <c r="N372" i="13"/>
  <c r="O372" i="13" s="1"/>
  <c r="L372" i="13"/>
  <c r="N371" i="13"/>
  <c r="O371" i="13" s="1"/>
  <c r="L371" i="13"/>
  <c r="N370" i="13"/>
  <c r="O370" i="13" s="1"/>
  <c r="L370" i="13"/>
  <c r="N369" i="13"/>
  <c r="O369" i="13" s="1"/>
  <c r="L369" i="13"/>
  <c r="J361" i="13"/>
  <c r="N360" i="13"/>
  <c r="O360" i="13" s="1"/>
  <c r="L360" i="13"/>
  <c r="J359" i="13"/>
  <c r="N359" i="13" s="1"/>
  <c r="O359" i="13" s="1"/>
  <c r="J358" i="13"/>
  <c r="N358" i="13" s="1"/>
  <c r="O358" i="13" s="1"/>
  <c r="J357" i="13"/>
  <c r="N357" i="13" s="1"/>
  <c r="O357" i="13" s="1"/>
  <c r="N356" i="13"/>
  <c r="O356" i="13" s="1"/>
  <c r="L356" i="13"/>
  <c r="N355" i="13"/>
  <c r="O355" i="13" s="1"/>
  <c r="L355" i="13"/>
  <c r="N354" i="13"/>
  <c r="O354" i="13" s="1"/>
  <c r="L354" i="13"/>
  <c r="N353" i="13"/>
  <c r="O353" i="13" s="1"/>
  <c r="L353" i="13"/>
  <c r="N352" i="13"/>
  <c r="O352" i="13" s="1"/>
  <c r="L352" i="13"/>
  <c r="N351" i="13"/>
  <c r="O351" i="13" s="1"/>
  <c r="L351" i="13"/>
  <c r="N350" i="13"/>
  <c r="O350" i="13" s="1"/>
  <c r="L350" i="13"/>
  <c r="O349" i="13"/>
  <c r="N349" i="13"/>
  <c r="L349" i="13"/>
  <c r="N348" i="13"/>
  <c r="O348" i="13" s="1"/>
  <c r="L348" i="13"/>
  <c r="O347" i="13"/>
  <c r="N347" i="13"/>
  <c r="L347" i="13"/>
  <c r="N346" i="13"/>
  <c r="O346" i="13" s="1"/>
  <c r="L346" i="13"/>
  <c r="N345" i="13"/>
  <c r="O345" i="13" s="1"/>
  <c r="L345" i="13"/>
  <c r="N343" i="13"/>
  <c r="O343" i="13" s="1"/>
  <c r="L343" i="13"/>
  <c r="N342" i="13"/>
  <c r="O342" i="13" s="1"/>
  <c r="L342" i="13"/>
  <c r="N341" i="13"/>
  <c r="O341" i="13" s="1"/>
  <c r="L341" i="13"/>
  <c r="O340" i="13"/>
  <c r="N340" i="13"/>
  <c r="L340" i="13"/>
  <c r="N339" i="13"/>
  <c r="O339" i="13" s="1"/>
  <c r="L339" i="13"/>
  <c r="N338" i="13"/>
  <c r="O338" i="13" s="1"/>
  <c r="L338" i="13"/>
  <c r="N337" i="13"/>
  <c r="O337" i="13" s="1"/>
  <c r="L337" i="13"/>
  <c r="N336" i="13"/>
  <c r="O336" i="13" s="1"/>
  <c r="L336" i="13"/>
  <c r="N335" i="13"/>
  <c r="O335" i="13" s="1"/>
  <c r="L335" i="13"/>
  <c r="N334" i="13"/>
  <c r="O334" i="13" s="1"/>
  <c r="L334" i="13"/>
  <c r="N333" i="13"/>
  <c r="O333" i="13" s="1"/>
  <c r="L333" i="13"/>
  <c r="O332" i="13"/>
  <c r="N332" i="13"/>
  <c r="L332" i="13"/>
  <c r="N330" i="13"/>
  <c r="O330" i="13" s="1"/>
  <c r="L330" i="13"/>
  <c r="N329" i="13"/>
  <c r="O329" i="13" s="1"/>
  <c r="L329" i="13"/>
  <c r="N328" i="13"/>
  <c r="O328" i="13" s="1"/>
  <c r="L328" i="13"/>
  <c r="N327" i="13"/>
  <c r="O327" i="13" s="1"/>
  <c r="L327" i="13"/>
  <c r="N326" i="13"/>
  <c r="O326" i="13" s="1"/>
  <c r="L326" i="13"/>
  <c r="N325" i="13"/>
  <c r="O325" i="13" s="1"/>
  <c r="L325" i="13"/>
  <c r="N324" i="13"/>
  <c r="O324" i="13" s="1"/>
  <c r="L324" i="13"/>
  <c r="N323" i="13"/>
  <c r="O323" i="13" s="1"/>
  <c r="L323" i="13"/>
  <c r="N322" i="13"/>
  <c r="O322" i="13" s="1"/>
  <c r="L322" i="13"/>
  <c r="N321" i="13"/>
  <c r="O321" i="13" s="1"/>
  <c r="L321" i="13"/>
  <c r="N320" i="13"/>
  <c r="O320" i="13" s="1"/>
  <c r="L320" i="13"/>
  <c r="N319" i="13"/>
  <c r="O319" i="13" s="1"/>
  <c r="L319" i="13"/>
  <c r="N318" i="13"/>
  <c r="O318" i="13" s="1"/>
  <c r="L318" i="13"/>
  <c r="N317" i="13"/>
  <c r="O317" i="13" s="1"/>
  <c r="L317" i="13"/>
  <c r="N316" i="13"/>
  <c r="O316" i="13" s="1"/>
  <c r="L316" i="13"/>
  <c r="N307" i="13"/>
  <c r="O307" i="13" s="1"/>
  <c r="L307" i="13"/>
  <c r="N306" i="13"/>
  <c r="O306" i="13" s="1"/>
  <c r="L306" i="13"/>
  <c r="N305" i="13"/>
  <c r="O305" i="13" s="1"/>
  <c r="L305" i="13"/>
  <c r="N304" i="13"/>
  <c r="O304" i="13" s="1"/>
  <c r="L304" i="13"/>
  <c r="N303" i="13"/>
  <c r="O303" i="13" s="1"/>
  <c r="L303" i="13"/>
  <c r="N302" i="13"/>
  <c r="O302" i="13" s="1"/>
  <c r="L302" i="13"/>
  <c r="N301" i="13"/>
  <c r="O301" i="13" s="1"/>
  <c r="L301" i="13"/>
  <c r="N300" i="13"/>
  <c r="O300" i="13" s="1"/>
  <c r="L300" i="13"/>
  <c r="N299" i="13"/>
  <c r="O299" i="13" s="1"/>
  <c r="L299" i="13"/>
  <c r="N298" i="13"/>
  <c r="O298" i="13" s="1"/>
  <c r="L298" i="13"/>
  <c r="N297" i="13"/>
  <c r="O297" i="13" s="1"/>
  <c r="L297" i="13"/>
  <c r="N296" i="13"/>
  <c r="O296" i="13" s="1"/>
  <c r="L296" i="13"/>
  <c r="N295" i="13"/>
  <c r="O295" i="13" s="1"/>
  <c r="L295" i="13"/>
  <c r="N294" i="13"/>
  <c r="O294" i="13" s="1"/>
  <c r="L294" i="13"/>
  <c r="N293" i="13"/>
  <c r="O293" i="13" s="1"/>
  <c r="L293" i="13"/>
  <c r="N292" i="13"/>
  <c r="O292" i="13" s="1"/>
  <c r="L292" i="13"/>
  <c r="N291" i="13"/>
  <c r="O291" i="13" s="1"/>
  <c r="L291" i="13"/>
  <c r="N290" i="13"/>
  <c r="O290" i="13" s="1"/>
  <c r="L290" i="13"/>
  <c r="N288" i="13"/>
  <c r="O288" i="13" s="1"/>
  <c r="L288" i="13"/>
  <c r="N287" i="13"/>
  <c r="O287" i="13" s="1"/>
  <c r="L287" i="13"/>
  <c r="N286" i="13"/>
  <c r="O286" i="13" s="1"/>
  <c r="L286" i="13"/>
  <c r="N283" i="13"/>
  <c r="O283" i="13" s="1"/>
  <c r="L283" i="13"/>
  <c r="N282" i="13"/>
  <c r="O282" i="13" s="1"/>
  <c r="L282" i="13"/>
  <c r="N281" i="13"/>
  <c r="O281" i="13" s="1"/>
  <c r="L281" i="13"/>
  <c r="N280" i="13"/>
  <c r="O280" i="13" s="1"/>
  <c r="L280" i="13"/>
  <c r="N279" i="13"/>
  <c r="O279" i="13" s="1"/>
  <c r="L279" i="13"/>
  <c r="N278" i="13"/>
  <c r="O278" i="13" s="1"/>
  <c r="L278" i="13"/>
  <c r="N277" i="13"/>
  <c r="O277" i="13" s="1"/>
  <c r="L277" i="13"/>
  <c r="N276" i="13"/>
  <c r="O276" i="13" s="1"/>
  <c r="L276" i="13"/>
  <c r="N275" i="13"/>
  <c r="O275" i="13" s="1"/>
  <c r="L275" i="13"/>
  <c r="N274" i="13"/>
  <c r="O274" i="13" s="1"/>
  <c r="L274" i="13"/>
  <c r="N273" i="13"/>
  <c r="O273" i="13" s="1"/>
  <c r="L273" i="13"/>
  <c r="N272" i="13"/>
  <c r="O272" i="13" s="1"/>
  <c r="L272" i="13"/>
  <c r="N271" i="13"/>
  <c r="O271" i="13" s="1"/>
  <c r="L271" i="13"/>
  <c r="N270" i="13"/>
  <c r="O270" i="13" s="1"/>
  <c r="L270" i="13"/>
  <c r="N269" i="13"/>
  <c r="O269" i="13" s="1"/>
  <c r="L269" i="13"/>
  <c r="N268" i="13"/>
  <c r="O268" i="13" s="1"/>
  <c r="L268" i="13"/>
  <c r="N267" i="13"/>
  <c r="O267" i="13" s="1"/>
  <c r="L267" i="13"/>
  <c r="N266" i="13"/>
  <c r="O266" i="13" s="1"/>
  <c r="L266" i="13"/>
  <c r="N265" i="13"/>
  <c r="O265" i="13" s="1"/>
  <c r="L265" i="13"/>
  <c r="N264" i="13"/>
  <c r="O264" i="13" s="1"/>
  <c r="L264" i="13"/>
  <c r="N263" i="13"/>
  <c r="O263" i="13" s="1"/>
  <c r="L263" i="13"/>
  <c r="N262" i="13"/>
  <c r="O262" i="13" s="1"/>
  <c r="L262" i="13"/>
  <c r="N261" i="13"/>
  <c r="O261" i="13" s="1"/>
  <c r="L261" i="13"/>
  <c r="N260" i="13"/>
  <c r="O260" i="13" s="1"/>
  <c r="L260" i="13"/>
  <c r="N259" i="13"/>
  <c r="O259" i="13" s="1"/>
  <c r="L259" i="13"/>
  <c r="N258" i="13"/>
  <c r="O258" i="13" s="1"/>
  <c r="L258" i="13"/>
  <c r="N257" i="13"/>
  <c r="O257" i="13" s="1"/>
  <c r="L257" i="13"/>
  <c r="N256" i="13"/>
  <c r="O256" i="13" s="1"/>
  <c r="L256" i="13"/>
  <c r="N255" i="13"/>
  <c r="O255" i="13" s="1"/>
  <c r="L255" i="13"/>
  <c r="N254" i="13"/>
  <c r="O254" i="13" s="1"/>
  <c r="L254" i="13"/>
  <c r="N253" i="13"/>
  <c r="O253" i="13" s="1"/>
  <c r="L253" i="13"/>
  <c r="N252" i="13"/>
  <c r="O252" i="13" s="1"/>
  <c r="L252" i="13"/>
  <c r="N251" i="13"/>
  <c r="O251" i="13" s="1"/>
  <c r="L251" i="13"/>
  <c r="N250" i="13"/>
  <c r="O250" i="13" s="1"/>
  <c r="L250" i="13"/>
  <c r="N249" i="13"/>
  <c r="O249" i="13" s="1"/>
  <c r="L249" i="13"/>
  <c r="N248" i="13"/>
  <c r="O248" i="13" s="1"/>
  <c r="L248" i="13"/>
  <c r="N247" i="13"/>
  <c r="O247" i="13" s="1"/>
  <c r="L247" i="13"/>
  <c r="N246" i="13"/>
  <c r="O246" i="13" s="1"/>
  <c r="L246" i="13"/>
  <c r="N244" i="13"/>
  <c r="O244" i="13" s="1"/>
  <c r="L244" i="13"/>
  <c r="N243" i="13"/>
  <c r="O243" i="13" s="1"/>
  <c r="L243" i="13"/>
  <c r="N242" i="13"/>
  <c r="O242" i="13" s="1"/>
  <c r="L242" i="13"/>
  <c r="N241" i="13"/>
  <c r="O241" i="13" s="1"/>
  <c r="L241" i="13"/>
  <c r="O240" i="13"/>
  <c r="N240" i="13"/>
  <c r="L240" i="13"/>
  <c r="N239" i="13"/>
  <c r="O239" i="13" s="1"/>
  <c r="L239" i="13"/>
  <c r="N238" i="13"/>
  <c r="O238" i="13" s="1"/>
  <c r="L238" i="13"/>
  <c r="N237" i="13"/>
  <c r="O237" i="13" s="1"/>
  <c r="L237" i="13"/>
  <c r="N236" i="13"/>
  <c r="O236" i="13" s="1"/>
  <c r="L236" i="13"/>
  <c r="N235" i="13"/>
  <c r="O235" i="13" s="1"/>
  <c r="L235" i="13"/>
  <c r="N221" i="13"/>
  <c r="O221" i="13" s="1"/>
  <c r="L221" i="13"/>
  <c r="N220" i="13"/>
  <c r="O220" i="13" s="1"/>
  <c r="L220" i="13"/>
  <c r="N219" i="13"/>
  <c r="O219" i="13" s="1"/>
  <c r="L219" i="13"/>
  <c r="N218" i="13"/>
  <c r="O218" i="13" s="1"/>
  <c r="L218" i="13"/>
  <c r="N217" i="13"/>
  <c r="O217" i="13" s="1"/>
  <c r="L217" i="13"/>
  <c r="N216" i="13"/>
  <c r="O216" i="13" s="1"/>
  <c r="L216" i="13"/>
  <c r="N215" i="13"/>
  <c r="O215" i="13" s="1"/>
  <c r="L215" i="13"/>
  <c r="N214" i="13"/>
  <c r="O214" i="13" s="1"/>
  <c r="L214" i="13"/>
  <c r="N213" i="13"/>
  <c r="O213" i="13" s="1"/>
  <c r="L213" i="13"/>
  <c r="N212" i="13"/>
  <c r="O212" i="13" s="1"/>
  <c r="L212" i="13"/>
  <c r="N211" i="13"/>
  <c r="O211" i="13" s="1"/>
  <c r="L211" i="13"/>
  <c r="N210" i="13"/>
  <c r="O210" i="13" s="1"/>
  <c r="L210" i="13"/>
  <c r="N209" i="13"/>
  <c r="O209" i="13" s="1"/>
  <c r="L209" i="13"/>
  <c r="N208" i="13"/>
  <c r="O208" i="13" s="1"/>
  <c r="L208" i="13"/>
  <c r="N207" i="13"/>
  <c r="O207" i="13" s="1"/>
  <c r="L207" i="13"/>
  <c r="N206" i="13"/>
  <c r="O206" i="13" s="1"/>
  <c r="L206" i="13"/>
  <c r="N205" i="13"/>
  <c r="O205" i="13" s="1"/>
  <c r="L205" i="13"/>
  <c r="N204" i="13"/>
  <c r="O204" i="13" s="1"/>
  <c r="L204" i="13"/>
  <c r="N203" i="13"/>
  <c r="O203" i="13" s="1"/>
  <c r="L203" i="13"/>
  <c r="N202" i="13"/>
  <c r="O202" i="13" s="1"/>
  <c r="L202" i="13"/>
  <c r="N201" i="13"/>
  <c r="O201" i="13" s="1"/>
  <c r="L201" i="13"/>
  <c r="N200" i="13"/>
  <c r="O200" i="13" s="1"/>
  <c r="L200" i="13"/>
  <c r="N199" i="13"/>
  <c r="O199" i="13" s="1"/>
  <c r="L199" i="13"/>
  <c r="N198" i="13"/>
  <c r="O198" i="13" s="1"/>
  <c r="L198" i="13"/>
  <c r="N197" i="13"/>
  <c r="O197" i="13" s="1"/>
  <c r="L197" i="13"/>
  <c r="N196" i="13"/>
  <c r="O196" i="13" s="1"/>
  <c r="L196" i="13"/>
  <c r="N195" i="13"/>
  <c r="O195" i="13" s="1"/>
  <c r="L195" i="13"/>
  <c r="N194" i="13"/>
  <c r="O194" i="13" s="1"/>
  <c r="L194" i="13"/>
  <c r="N193" i="13"/>
  <c r="O193" i="13" s="1"/>
  <c r="L193" i="13"/>
  <c r="N192" i="13"/>
  <c r="O192" i="13" s="1"/>
  <c r="L192" i="13"/>
  <c r="N191" i="13"/>
  <c r="O191" i="13" s="1"/>
  <c r="L191" i="13"/>
  <c r="N190" i="13"/>
  <c r="O190" i="13" s="1"/>
  <c r="L190" i="13"/>
  <c r="N189" i="13"/>
  <c r="O189" i="13" s="1"/>
  <c r="L189" i="13"/>
  <c r="N188" i="13"/>
  <c r="O188" i="13" s="1"/>
  <c r="L188" i="13"/>
  <c r="N187" i="13"/>
  <c r="O187" i="13" s="1"/>
  <c r="L187" i="13"/>
  <c r="N186" i="13"/>
  <c r="O186" i="13" s="1"/>
  <c r="L186" i="13"/>
  <c r="N185" i="13"/>
  <c r="O185" i="13" s="1"/>
  <c r="L185" i="13"/>
  <c r="N184" i="13"/>
  <c r="O184" i="13" s="1"/>
  <c r="L184" i="13"/>
  <c r="N183" i="13"/>
  <c r="O183" i="13" s="1"/>
  <c r="L183" i="13"/>
  <c r="N182" i="13"/>
  <c r="O182" i="13" s="1"/>
  <c r="L182" i="13"/>
  <c r="N181" i="13"/>
  <c r="O181" i="13" s="1"/>
  <c r="L181" i="13"/>
  <c r="O180" i="13"/>
  <c r="N180" i="13"/>
  <c r="L180" i="13"/>
  <c r="N179" i="13"/>
  <c r="O179" i="13" s="1"/>
  <c r="L179" i="13"/>
  <c r="N178" i="13"/>
  <c r="O178" i="13" s="1"/>
  <c r="L178" i="13"/>
  <c r="N177" i="13"/>
  <c r="O177" i="13" s="1"/>
  <c r="L177" i="13"/>
  <c r="N176" i="13"/>
  <c r="O176" i="13" s="1"/>
  <c r="L176" i="13"/>
  <c r="N175" i="13"/>
  <c r="O175" i="13" s="1"/>
  <c r="L175" i="13"/>
  <c r="N174" i="13"/>
  <c r="O174" i="13" s="1"/>
  <c r="L174" i="13"/>
  <c r="N173" i="13"/>
  <c r="O173" i="13" s="1"/>
  <c r="L173" i="13"/>
  <c r="N172" i="13"/>
  <c r="O172" i="13" s="1"/>
  <c r="L172" i="13"/>
  <c r="N171" i="13"/>
  <c r="O171" i="13" s="1"/>
  <c r="L171" i="13"/>
  <c r="N170" i="13"/>
  <c r="O170" i="13" s="1"/>
  <c r="L170" i="13"/>
  <c r="N169" i="13"/>
  <c r="O169" i="13" s="1"/>
  <c r="L169" i="13"/>
  <c r="N168" i="13"/>
  <c r="O168" i="13" s="1"/>
  <c r="L168" i="13"/>
  <c r="N167" i="13"/>
  <c r="O167" i="13" s="1"/>
  <c r="L167" i="13"/>
  <c r="N166" i="13"/>
  <c r="O166" i="13" s="1"/>
  <c r="L166" i="13"/>
  <c r="N165" i="13"/>
  <c r="O165" i="13" s="1"/>
  <c r="L165" i="13"/>
  <c r="N164" i="13"/>
  <c r="O164" i="13" s="1"/>
  <c r="L164" i="13"/>
  <c r="N163" i="13"/>
  <c r="O163" i="13" s="1"/>
  <c r="L163" i="13"/>
  <c r="N162" i="13"/>
  <c r="O162" i="13" s="1"/>
  <c r="L162" i="13"/>
  <c r="N161" i="13"/>
  <c r="O161" i="13" s="1"/>
  <c r="L161" i="13"/>
  <c r="N160" i="13"/>
  <c r="O160" i="13" s="1"/>
  <c r="L160" i="13"/>
  <c r="N159" i="13"/>
  <c r="O159" i="13" s="1"/>
  <c r="L159" i="13"/>
  <c r="N158" i="13"/>
  <c r="O158" i="13" s="1"/>
  <c r="L158" i="13"/>
  <c r="N157" i="13"/>
  <c r="O157" i="13" s="1"/>
  <c r="L157" i="13"/>
  <c r="N156" i="13"/>
  <c r="O156" i="13" s="1"/>
  <c r="L156" i="13"/>
  <c r="N155" i="13"/>
  <c r="O155" i="13" s="1"/>
  <c r="L155" i="13"/>
  <c r="N154" i="13"/>
  <c r="O154" i="13" s="1"/>
  <c r="L154" i="13"/>
  <c r="N153" i="13"/>
  <c r="O153" i="13" s="1"/>
  <c r="L153" i="13"/>
  <c r="N152" i="13"/>
  <c r="O152" i="13" s="1"/>
  <c r="L152" i="13"/>
  <c r="N151" i="13"/>
  <c r="O151" i="13" s="1"/>
  <c r="L151" i="13"/>
  <c r="N150" i="13"/>
  <c r="O150" i="13" s="1"/>
  <c r="L150" i="13"/>
  <c r="N148" i="13"/>
  <c r="O148" i="13" s="1"/>
  <c r="L148" i="13"/>
  <c r="N147" i="13"/>
  <c r="O147" i="13" s="1"/>
  <c r="L147" i="13"/>
  <c r="N146" i="13"/>
  <c r="O146" i="13" s="1"/>
  <c r="L146" i="13"/>
  <c r="N145" i="13"/>
  <c r="O145" i="13" s="1"/>
  <c r="L145" i="13"/>
  <c r="N144" i="13"/>
  <c r="O144" i="13" s="1"/>
  <c r="L144" i="13"/>
  <c r="N143" i="13"/>
  <c r="O143" i="13" s="1"/>
  <c r="L143" i="13"/>
  <c r="N142" i="13"/>
  <c r="O142" i="13" s="1"/>
  <c r="L142" i="13"/>
  <c r="N141" i="13"/>
  <c r="O141" i="13" s="1"/>
  <c r="L141" i="13"/>
  <c r="N140" i="13"/>
  <c r="O140" i="13" s="1"/>
  <c r="L140" i="13"/>
  <c r="N139" i="13"/>
  <c r="O139" i="13" s="1"/>
  <c r="L139" i="13"/>
  <c r="N138" i="13"/>
  <c r="O138" i="13" s="1"/>
  <c r="L138" i="13"/>
  <c r="N137" i="13"/>
  <c r="O137" i="13" s="1"/>
  <c r="L137" i="13"/>
  <c r="N136" i="13"/>
  <c r="O136" i="13" s="1"/>
  <c r="L136" i="13"/>
  <c r="N135" i="13"/>
  <c r="O135" i="13" s="1"/>
  <c r="L135" i="13"/>
  <c r="N134" i="13"/>
  <c r="O134" i="13" s="1"/>
  <c r="L134" i="13"/>
  <c r="N132" i="13"/>
  <c r="O132" i="13" s="1"/>
  <c r="L132" i="13"/>
  <c r="O131" i="13"/>
  <c r="N131" i="13"/>
  <c r="L131" i="13"/>
  <c r="O130" i="13"/>
  <c r="N130" i="13"/>
  <c r="L130" i="13"/>
  <c r="N129" i="13"/>
  <c r="O129" i="13" s="1"/>
  <c r="L129" i="13"/>
  <c r="N128" i="13"/>
  <c r="O128" i="13" s="1"/>
  <c r="L128" i="13"/>
  <c r="O127" i="13"/>
  <c r="N127" i="13"/>
  <c r="L127" i="13"/>
  <c r="N126" i="13"/>
  <c r="O126" i="13" s="1"/>
  <c r="L126" i="13"/>
  <c r="N125" i="13"/>
  <c r="O125" i="13" s="1"/>
  <c r="L125" i="13"/>
  <c r="O123" i="13"/>
  <c r="N123" i="13"/>
  <c r="L123" i="13"/>
  <c r="N122" i="13"/>
  <c r="O122" i="13" s="1"/>
  <c r="L122" i="13"/>
  <c r="N121" i="13"/>
  <c r="O121" i="13" s="1"/>
  <c r="L121" i="13"/>
  <c r="N120" i="13"/>
  <c r="O120" i="13" s="1"/>
  <c r="L120" i="13"/>
  <c r="N119" i="13"/>
  <c r="O119" i="13" s="1"/>
  <c r="L119" i="13"/>
  <c r="N118" i="13"/>
  <c r="O118" i="13" s="1"/>
  <c r="L118" i="13"/>
  <c r="N116" i="13"/>
  <c r="O116" i="13" s="1"/>
  <c r="L116" i="13"/>
  <c r="N115" i="13"/>
  <c r="O115" i="13" s="1"/>
  <c r="L115" i="13"/>
  <c r="N114" i="13"/>
  <c r="O114" i="13" s="1"/>
  <c r="L114" i="13"/>
  <c r="N113" i="13"/>
  <c r="O113" i="13" s="1"/>
  <c r="L113" i="13"/>
  <c r="N112" i="13"/>
  <c r="O112" i="13" s="1"/>
  <c r="L112" i="13"/>
  <c r="N111" i="13"/>
  <c r="O111" i="13" s="1"/>
  <c r="L111" i="13"/>
  <c r="N108" i="13"/>
  <c r="O108" i="13" s="1"/>
  <c r="L108" i="13"/>
  <c r="N107" i="13"/>
  <c r="L107" i="13"/>
  <c r="N106" i="13"/>
  <c r="L106" i="13"/>
  <c r="N105" i="13"/>
  <c r="O105" i="13" s="1"/>
  <c r="L105" i="13"/>
  <c r="N104" i="13"/>
  <c r="O104" i="13" s="1"/>
  <c r="L104" i="13"/>
  <c r="N103" i="13"/>
  <c r="O103" i="13" s="1"/>
  <c r="L103" i="13"/>
  <c r="O102" i="13"/>
  <c r="N102" i="13"/>
  <c r="L102" i="13"/>
  <c r="N101" i="13"/>
  <c r="O101" i="13" s="1"/>
  <c r="L101" i="13"/>
  <c r="N100" i="13"/>
  <c r="O100" i="13" s="1"/>
  <c r="L100" i="13"/>
  <c r="N99" i="13"/>
  <c r="O99" i="13" s="1"/>
  <c r="L99" i="13"/>
  <c r="O98" i="13"/>
  <c r="N98" i="13"/>
  <c r="L98" i="13"/>
  <c r="N97" i="13"/>
  <c r="O97" i="13" s="1"/>
  <c r="L97" i="13"/>
  <c r="N96" i="13"/>
  <c r="O96" i="13" s="1"/>
  <c r="L96" i="13"/>
  <c r="N95" i="13"/>
  <c r="O95" i="13" s="1"/>
  <c r="L95" i="13"/>
  <c r="N94" i="13"/>
  <c r="O94" i="13" s="1"/>
  <c r="L94" i="13"/>
  <c r="N93" i="13"/>
  <c r="O93" i="13" s="1"/>
  <c r="L93" i="13"/>
  <c r="N92" i="13"/>
  <c r="O92" i="13" s="1"/>
  <c r="L92" i="13"/>
  <c r="N91" i="13"/>
  <c r="O91" i="13" s="1"/>
  <c r="L91" i="13"/>
  <c r="N90" i="13"/>
  <c r="O90" i="13" s="1"/>
  <c r="L90" i="13"/>
  <c r="N89" i="13"/>
  <c r="O89" i="13" s="1"/>
  <c r="L89" i="13"/>
  <c r="N88" i="13"/>
  <c r="O88" i="13" s="1"/>
  <c r="L88" i="13"/>
  <c r="N87" i="13"/>
  <c r="O87" i="13" s="1"/>
  <c r="L87" i="13"/>
  <c r="N86" i="13"/>
  <c r="O86" i="13" s="1"/>
  <c r="L86" i="13"/>
  <c r="N85" i="13"/>
  <c r="O85" i="13" s="1"/>
  <c r="L85" i="13"/>
  <c r="N84" i="13"/>
  <c r="O84" i="13" s="1"/>
  <c r="L84" i="13"/>
  <c r="N83" i="13"/>
  <c r="O83" i="13" s="1"/>
  <c r="L83" i="13"/>
  <c r="N82" i="13"/>
  <c r="O82" i="13" s="1"/>
  <c r="L82" i="13"/>
  <c r="N81" i="13"/>
  <c r="O81" i="13" s="1"/>
  <c r="L81" i="13"/>
  <c r="N80" i="13"/>
  <c r="O80" i="13" s="1"/>
  <c r="L80" i="13"/>
  <c r="N79" i="13"/>
  <c r="O79" i="13" s="1"/>
  <c r="L79" i="13"/>
  <c r="N78" i="13"/>
  <c r="O78" i="13" s="1"/>
  <c r="L78" i="13"/>
  <c r="N77" i="13"/>
  <c r="O77" i="13" s="1"/>
  <c r="L77" i="13"/>
  <c r="N76" i="13"/>
  <c r="O76" i="13" s="1"/>
  <c r="L76" i="13"/>
  <c r="N75" i="13"/>
  <c r="O75" i="13" s="1"/>
  <c r="L75" i="13"/>
  <c r="N74" i="13"/>
  <c r="O74" i="13" s="1"/>
  <c r="L74" i="13"/>
  <c r="N73" i="13"/>
  <c r="O73" i="13" s="1"/>
  <c r="L73" i="13"/>
  <c r="N72" i="13"/>
  <c r="O72" i="13" s="1"/>
  <c r="L72" i="13"/>
  <c r="N71" i="13"/>
  <c r="O71" i="13" s="1"/>
  <c r="L71" i="13"/>
  <c r="N70" i="13"/>
  <c r="O70" i="13" s="1"/>
  <c r="L70" i="13"/>
  <c r="N69" i="13"/>
  <c r="O69" i="13" s="1"/>
  <c r="L69" i="13"/>
  <c r="N68" i="13"/>
  <c r="O68" i="13" s="1"/>
  <c r="L68" i="13"/>
  <c r="N67" i="13"/>
  <c r="O67" i="13" s="1"/>
  <c r="L67" i="13"/>
  <c r="O66" i="13"/>
  <c r="N66" i="13"/>
  <c r="L66" i="13"/>
  <c r="N65" i="13"/>
  <c r="O65" i="13" s="1"/>
  <c r="L65" i="13"/>
  <c r="N64" i="13"/>
  <c r="O64" i="13" s="1"/>
  <c r="L64" i="13"/>
  <c r="N63" i="13"/>
  <c r="O63" i="13" s="1"/>
  <c r="L63" i="13"/>
  <c r="N62" i="13"/>
  <c r="O62" i="13" s="1"/>
  <c r="L62" i="13"/>
  <c r="N61" i="13"/>
  <c r="O61" i="13" s="1"/>
  <c r="L61" i="13"/>
  <c r="N60" i="13"/>
  <c r="O60" i="13" s="1"/>
  <c r="L60" i="13"/>
  <c r="N59" i="13"/>
  <c r="O59" i="13" s="1"/>
  <c r="L59" i="13"/>
  <c r="N58" i="13"/>
  <c r="O58" i="13" s="1"/>
  <c r="L58" i="13"/>
  <c r="N57" i="13"/>
  <c r="O57" i="13" s="1"/>
  <c r="L57" i="13"/>
  <c r="N56" i="13"/>
  <c r="O56" i="13" s="1"/>
  <c r="L56" i="13"/>
  <c r="N55" i="13"/>
  <c r="O55" i="13" s="1"/>
  <c r="L55" i="13"/>
  <c r="N54" i="13"/>
  <c r="O54" i="13" s="1"/>
  <c r="L54" i="13"/>
  <c r="N53" i="13"/>
  <c r="O53" i="13" s="1"/>
  <c r="L53" i="13"/>
  <c r="N52" i="13"/>
  <c r="O52" i="13" s="1"/>
  <c r="L52" i="13"/>
  <c r="N51" i="13"/>
  <c r="O51" i="13" s="1"/>
  <c r="L51" i="13"/>
  <c r="N50" i="13"/>
  <c r="O50" i="13" s="1"/>
  <c r="L50" i="13"/>
  <c r="N49" i="13"/>
  <c r="O49" i="13" s="1"/>
  <c r="L49" i="13"/>
  <c r="N48" i="13"/>
  <c r="O48" i="13" s="1"/>
  <c r="L48" i="13"/>
  <c r="N47" i="13"/>
  <c r="O47" i="13" s="1"/>
  <c r="L47" i="13"/>
  <c r="N46" i="13"/>
  <c r="O46" i="13" s="1"/>
  <c r="L46" i="13"/>
  <c r="N45" i="13"/>
  <c r="O45" i="13" s="1"/>
  <c r="L45" i="13"/>
  <c r="N44" i="13"/>
  <c r="O44" i="13" s="1"/>
  <c r="L44" i="13"/>
  <c r="N43" i="13"/>
  <c r="O43" i="13" s="1"/>
  <c r="L43" i="13"/>
  <c r="N42" i="13"/>
  <c r="O42" i="13" s="1"/>
  <c r="L42" i="13"/>
  <c r="N41" i="13"/>
  <c r="O41" i="13" s="1"/>
  <c r="L41" i="13"/>
  <c r="N40" i="13"/>
  <c r="O40" i="13" s="1"/>
  <c r="L40" i="13"/>
  <c r="N39" i="13"/>
  <c r="O39" i="13" s="1"/>
  <c r="L39" i="13"/>
  <c r="N38" i="13"/>
  <c r="O38" i="13" s="1"/>
  <c r="L38" i="13"/>
  <c r="N37" i="13"/>
  <c r="O37" i="13" s="1"/>
  <c r="L37" i="13"/>
  <c r="N35" i="13"/>
  <c r="O35" i="13" s="1"/>
  <c r="L35" i="13"/>
  <c r="N34" i="13"/>
  <c r="O34" i="13" s="1"/>
  <c r="L34" i="13"/>
  <c r="N33" i="13"/>
  <c r="O33" i="13" s="1"/>
  <c r="L33" i="13"/>
  <c r="N32" i="13"/>
  <c r="O32" i="13" s="1"/>
  <c r="L32" i="13"/>
  <c r="N31" i="13"/>
  <c r="O31" i="13" s="1"/>
  <c r="L31" i="13"/>
  <c r="N30" i="13"/>
  <c r="O30" i="13" s="1"/>
  <c r="L30" i="13"/>
  <c r="N29" i="13"/>
  <c r="O29" i="13" s="1"/>
  <c r="L29" i="13"/>
  <c r="N28" i="13"/>
  <c r="O28" i="13" s="1"/>
  <c r="L28" i="13"/>
  <c r="N27" i="13"/>
  <c r="O27" i="13" s="1"/>
  <c r="L27" i="13"/>
  <c r="N26" i="13"/>
  <c r="O26" i="13" s="1"/>
  <c r="L26" i="13"/>
  <c r="J25" i="13"/>
  <c r="N24" i="13"/>
  <c r="O24" i="13" s="1"/>
  <c r="L24" i="13"/>
  <c r="N23" i="13"/>
  <c r="O23" i="13" s="1"/>
  <c r="L23" i="13"/>
  <c r="N22" i="13"/>
  <c r="O22" i="13" s="1"/>
  <c r="L22" i="13"/>
  <c r="N21" i="13"/>
  <c r="O21" i="13" s="1"/>
  <c r="L21" i="13"/>
  <c r="N20" i="13"/>
  <c r="O20" i="13" s="1"/>
  <c r="L20" i="13"/>
  <c r="N19" i="13"/>
  <c r="O19" i="13" s="1"/>
  <c r="L19" i="13"/>
  <c r="N18" i="13"/>
  <c r="O18" i="13" s="1"/>
  <c r="L18" i="13"/>
  <c r="N17" i="13"/>
  <c r="O17" i="13" s="1"/>
  <c r="L17" i="13"/>
  <c r="N16" i="13"/>
  <c r="O16" i="13" s="1"/>
  <c r="L16" i="13"/>
  <c r="N15" i="13"/>
  <c r="O15" i="13" s="1"/>
  <c r="L15" i="13"/>
  <c r="N14" i="13"/>
  <c r="O14" i="13" s="1"/>
  <c r="L14" i="13"/>
  <c r="N13" i="13"/>
  <c r="O13" i="13" s="1"/>
  <c r="L13" i="13"/>
  <c r="N12" i="13"/>
  <c r="O12" i="13" s="1"/>
  <c r="L12" i="13"/>
  <c r="N11" i="13"/>
  <c r="O11" i="13" s="1"/>
  <c r="L11" i="13"/>
  <c r="N10" i="13"/>
  <c r="O10" i="13" s="1"/>
  <c r="L10" i="13"/>
  <c r="N9" i="13"/>
  <c r="O9" i="13" s="1"/>
  <c r="L9" i="13"/>
  <c r="N8" i="13"/>
  <c r="O8" i="13" s="1"/>
  <c r="L8" i="13"/>
  <c r="N25" i="13" l="1"/>
  <c r="O25" i="13" s="1"/>
  <c r="L25" i="13"/>
  <c r="J364" i="13"/>
  <c r="N364" i="13" s="1"/>
  <c r="O364" i="13" s="1"/>
  <c r="L361" i="13"/>
  <c r="L357" i="13"/>
  <c r="L358" i="13"/>
  <c r="L359" i="13"/>
  <c r="N361" i="13"/>
  <c r="O361" i="13" s="1"/>
  <c r="J362" i="13"/>
  <c r="J363" i="13"/>
  <c r="J365" i="13" l="1"/>
  <c r="L364" i="13"/>
  <c r="N362" i="13"/>
  <c r="O362" i="13" s="1"/>
  <c r="L362" i="13"/>
  <c r="L363" i="13"/>
  <c r="N363" i="13"/>
  <c r="O363" i="13" s="1"/>
  <c r="J368" i="13"/>
  <c r="J367" i="13"/>
  <c r="J366" i="13"/>
  <c r="N365" i="13"/>
  <c r="O365" i="13" s="1"/>
  <c r="L365" i="13"/>
  <c r="L366" i="13" l="1"/>
  <c r="J428" i="13" s="1"/>
  <c r="N366" i="13"/>
  <c r="O366" i="13" s="1"/>
  <c r="O428" i="13" s="1"/>
  <c r="L367" i="13"/>
  <c r="N367" i="13"/>
  <c r="O367" i="13" s="1"/>
  <c r="L368" i="13"/>
  <c r="N368" i="13"/>
  <c r="O368" i="13" s="1"/>
  <c r="O54" i="15" l="1"/>
  <c r="O73" i="15"/>
  <c r="O74" i="15"/>
  <c r="O75" i="15"/>
  <c r="O76" i="15"/>
  <c r="O72" i="15"/>
  <c r="N65" i="15"/>
  <c r="O65" i="15" s="1"/>
  <c r="N66" i="15"/>
  <c r="O66" i="15" s="1"/>
  <c r="N67" i="15"/>
  <c r="O67" i="15" s="1"/>
  <c r="N68" i="15"/>
  <c r="O68" i="15" s="1"/>
  <c r="N69" i="15"/>
  <c r="O69" i="15" s="1"/>
  <c r="N70" i="15"/>
  <c r="O70" i="15" s="1"/>
  <c r="N64" i="15"/>
  <c r="O64" i="15" s="1"/>
  <c r="N61" i="15"/>
  <c r="O61" i="15" s="1"/>
  <c r="N59" i="15"/>
  <c r="O59" i="15" s="1"/>
  <c r="N57" i="15"/>
  <c r="O57" i="15" s="1"/>
  <c r="O55" i="15"/>
  <c r="O53" i="15"/>
  <c r="O41" i="15"/>
  <c r="O40" i="15"/>
  <c r="N38" i="15"/>
  <c r="O38" i="15" s="1"/>
  <c r="O35" i="15"/>
  <c r="O36" i="15"/>
  <c r="O34" i="15"/>
  <c r="O32" i="15" l="1"/>
  <c r="O29" i="15"/>
  <c r="O30" i="15"/>
  <c r="O28" i="15"/>
  <c r="O23" i="15"/>
  <c r="O24" i="15"/>
  <c r="O25" i="15"/>
  <c r="O26" i="15"/>
  <c r="O22" i="15"/>
  <c r="O19" i="15"/>
  <c r="O20" i="15"/>
  <c r="O18" i="15"/>
  <c r="O16" i="15"/>
  <c r="O15" i="15"/>
  <c r="O9" i="15"/>
  <c r="O10" i="15"/>
  <c r="O11" i="15"/>
  <c r="O12" i="15"/>
  <c r="O13" i="15"/>
  <c r="O8" i="15"/>
  <c r="M8" i="17"/>
  <c r="N8" i="17" s="1"/>
  <c r="N10" i="17" s="1"/>
  <c r="I10" i="17"/>
  <c r="I11" i="17" s="1"/>
  <c r="K8" i="17"/>
  <c r="J78" i="15"/>
  <c r="J79" i="15" s="1"/>
  <c r="L73" i="15"/>
  <c r="L74" i="15"/>
  <c r="L76" i="15"/>
  <c r="L72" i="15"/>
  <c r="L65" i="15"/>
  <c r="L66" i="15"/>
  <c r="L67" i="15"/>
  <c r="L68" i="15"/>
  <c r="L69" i="15"/>
  <c r="L70" i="15"/>
  <c r="L64" i="15"/>
  <c r="L61" i="15"/>
  <c r="L59" i="15"/>
  <c r="L57" i="15"/>
  <c r="L54" i="15"/>
  <c r="L55" i="15"/>
  <c r="L53" i="15"/>
  <c r="L9" i="15"/>
  <c r="L10" i="15"/>
  <c r="L11" i="15"/>
  <c r="L12" i="15"/>
  <c r="L13" i="15"/>
  <c r="L15" i="15"/>
  <c r="L16" i="15"/>
  <c r="L18" i="15"/>
  <c r="L19" i="15"/>
  <c r="L20" i="15"/>
  <c r="L22" i="15"/>
  <c r="L23" i="15"/>
  <c r="L24" i="15"/>
  <c r="L25" i="15"/>
  <c r="L26" i="15"/>
  <c r="L28" i="15"/>
  <c r="L29" i="15"/>
  <c r="L30" i="15"/>
  <c r="L32" i="15"/>
  <c r="L34" i="15"/>
  <c r="L35" i="15"/>
  <c r="L36" i="15"/>
  <c r="L38" i="15"/>
  <c r="L40" i="15"/>
  <c r="L41" i="15"/>
  <c r="L8" i="15"/>
  <c r="O78" i="15" l="1"/>
  <c r="O79" i="15" s="1"/>
  <c r="N11" i="17"/>
  <c r="N12" i="17" s="1"/>
  <c r="I12" i="17"/>
  <c r="J80" i="15"/>
  <c r="O80" i="15" l="1"/>
  <c r="O9" i="18"/>
  <c r="P9" i="18" s="1"/>
  <c r="O10" i="18"/>
  <c r="P10" i="18" s="1"/>
  <c r="O11" i="18"/>
  <c r="P11" i="18" s="1"/>
  <c r="O12" i="18"/>
  <c r="P12" i="18" s="1"/>
  <c r="O8" i="18"/>
  <c r="P8" i="18" s="1"/>
  <c r="M9" i="18"/>
  <c r="P17" i="18" l="1"/>
  <c r="P18" i="18" s="1"/>
  <c r="P19" i="18" l="1"/>
  <c r="M10" i="18"/>
  <c r="M11" i="18"/>
  <c r="M12" i="18"/>
  <c r="M8" i="18"/>
  <c r="K17" i="18" l="1"/>
  <c r="K18" i="18" l="1"/>
  <c r="K19" i="18" s="1"/>
  <c r="J429" i="13" l="1"/>
  <c r="J430" i="13" s="1"/>
  <c r="R423" i="13" l="1"/>
  <c r="R420" i="13"/>
  <c r="R271" i="13" l="1"/>
  <c r="R235" i="13" l="1"/>
  <c r="J15" i="18" l="1"/>
  <c r="K15" i="18"/>
  <c r="R15" i="15"/>
  <c r="I44" i="15" l="1"/>
  <c r="J44" i="15"/>
  <c r="R414" i="13" l="1"/>
  <c r="R99" i="13"/>
  <c r="R204" i="13"/>
  <c r="R88" i="13"/>
  <c r="R435" i="13" l="1"/>
  <c r="O429" i="13" l="1"/>
  <c r="O430" i="13" s="1"/>
  <c r="R111" i="13"/>
  <c r="R122" i="13" l="1"/>
</calcChain>
</file>

<file path=xl/sharedStrings.xml><?xml version="1.0" encoding="utf-8"?>
<sst xmlns="http://schemas.openxmlformats.org/spreadsheetml/2006/main" count="1566" uniqueCount="591">
  <si>
    <t>Offset</t>
  </si>
  <si>
    <t>Digital</t>
  </si>
  <si>
    <t>Targetó</t>
  </si>
  <si>
    <t>Díptic</t>
  </si>
  <si>
    <t>Adhesiu</t>
  </si>
  <si>
    <t>Tríptic</t>
  </si>
  <si>
    <t>Opis</t>
  </si>
  <si>
    <t>Fullet</t>
  </si>
  <si>
    <t>Roll up</t>
  </si>
  <si>
    <t>Cartell gran</t>
  </si>
  <si>
    <t xml:space="preserve">CARTELLS </t>
  </si>
  <si>
    <t xml:space="preserve">Gramatge </t>
  </si>
  <si>
    <t>Mides</t>
  </si>
  <si>
    <t>Tintes</t>
  </si>
  <si>
    <t>135 g/m2</t>
  </si>
  <si>
    <t>4+0</t>
  </si>
  <si>
    <t>Tipus impressió</t>
  </si>
  <si>
    <t>-</t>
  </si>
  <si>
    <t>Paper</t>
  </si>
  <si>
    <t>estucat industrial brillant</t>
  </si>
  <si>
    <t>PRODUCTES GENÈRICS</t>
  </si>
  <si>
    <t>4+4</t>
  </si>
  <si>
    <t>Estucat mat</t>
  </si>
  <si>
    <t>135g/m2</t>
  </si>
  <si>
    <t>Obert: 300 x 300 mm
Tancat: 150 x 150 mm</t>
  </si>
  <si>
    <t>90g/m2</t>
  </si>
  <si>
    <t>175 x 120 mm</t>
  </si>
  <si>
    <t>1+2</t>
  </si>
  <si>
    <t>225 x 115 mm</t>
  </si>
  <si>
    <t>2+1</t>
  </si>
  <si>
    <t>2+0</t>
  </si>
  <si>
    <t>160 x 160 mm</t>
  </si>
  <si>
    <t>300g/m2</t>
  </si>
  <si>
    <t>50 x 200 mm</t>
  </si>
  <si>
    <t>Offset superior</t>
  </si>
  <si>
    <t>350g/m2</t>
  </si>
  <si>
    <t xml:space="preserve">Paper 
de carta
</t>
  </si>
  <si>
    <t>130g/m2</t>
  </si>
  <si>
    <t>90 g/m2</t>
  </si>
  <si>
    <t>210 x 297 mm</t>
  </si>
  <si>
    <t>110 g/m2</t>
  </si>
  <si>
    <t>297 x 420 mm (A3)</t>
  </si>
  <si>
    <t>Termini d'entrega (dies)</t>
  </si>
  <si>
    <r>
      <t>Obert: 198 x 210 mm
Tancat: 99 x 210</t>
    </r>
    <r>
      <rPr>
        <b/>
        <sz val="10"/>
        <color theme="1"/>
        <rFont val="Arial"/>
        <family val="2"/>
      </rPr>
      <t xml:space="preserve"> </t>
    </r>
  </si>
  <si>
    <t xml:space="preserve">Obert: 297 x 210 mm
Tancat: 99 x 210 mm </t>
  </si>
  <si>
    <t xml:space="preserve">Quadríptic </t>
  </si>
  <si>
    <t xml:space="preserve">Obert: 400 x 210 mm
Tancat: 100 x 210 mm </t>
  </si>
  <si>
    <t>Obert: 297 x 420 mm 
Tancat: 105 x 148 mm</t>
  </si>
  <si>
    <t>229 x 324 mm</t>
  </si>
  <si>
    <t>Sobre americà autoadhesiu 
amb franqueig</t>
  </si>
  <si>
    <t xml:space="preserve">Punt de llibre 
</t>
  </si>
  <si>
    <t>encolat en blocs de 100 pàgines</t>
  </si>
  <si>
    <t>100 g/m2</t>
  </si>
  <si>
    <t xml:space="preserve">423 x 303 mm </t>
  </si>
  <si>
    <t>Obert: 800 x 430 mm 
Tancat: 100 x 215 mm</t>
  </si>
  <si>
    <t>ADHESIUS</t>
  </si>
  <si>
    <t>Troquelar, plegar i encartar el targetó</t>
  </si>
  <si>
    <t>Quadríptic</t>
  </si>
  <si>
    <t>162 x 229 mm</t>
  </si>
  <si>
    <t>115 gr/m2</t>
  </si>
  <si>
    <t>99 x 210 mm</t>
  </si>
  <si>
    <t>Postimpressió</t>
  </si>
  <si>
    <t>Díptic + targetó encartat</t>
  </si>
  <si>
    <r>
      <t>Plegat</t>
    </r>
    <r>
      <rPr>
        <vertAlign val="superscript"/>
        <sz val="10"/>
        <color theme="1"/>
        <rFont val="Arial"/>
        <family val="2"/>
      </rPr>
      <t xml:space="preserve">*1 </t>
    </r>
    <r>
      <rPr>
        <sz val="10"/>
        <color theme="1"/>
        <rFont val="Arial"/>
        <family val="2"/>
      </rPr>
      <t xml:space="preserve">
8 cossos</t>
    </r>
  </si>
  <si>
    <t>Sobre autoadhesiu amb franqueig</t>
  </si>
  <si>
    <t>Sobre quadrat autoadhesiu</t>
  </si>
  <si>
    <r>
      <t>Plegat</t>
    </r>
    <r>
      <rPr>
        <vertAlign val="superscript"/>
        <sz val="10"/>
        <color theme="1"/>
        <rFont val="Arial"/>
        <family val="2"/>
      </rPr>
      <t xml:space="preserve">*1 </t>
    </r>
  </si>
  <si>
    <t>ANY 2024</t>
  </si>
  <si>
    <t>Enquadernació amb grapes</t>
  </si>
  <si>
    <t xml:space="preserve">Tancat: 210 x 297 mm
Oberta: 420 x 297mm </t>
  </si>
  <si>
    <t xml:space="preserve">Interior: 135g/m2
Coberta: 250g/m2 </t>
  </si>
  <si>
    <t>ANY 2025</t>
  </si>
  <si>
    <t>Grapat</t>
  </si>
  <si>
    <t xml:space="preserve">Tancat: 180 x 180mm
Obert:180 x 360 mm </t>
  </si>
  <si>
    <t xml:space="preserve">Llibret (fins a 20 pàg. int + 4 pàg. coberta) </t>
  </si>
  <si>
    <t xml:space="preserve">Llibret (fins a 40 pàg. int + 4 pàg. coberta) </t>
  </si>
  <si>
    <t>Registre "ahuesado"</t>
  </si>
  <si>
    <t>125 g/m2</t>
  </si>
  <si>
    <t>297x210 mm</t>
  </si>
  <si>
    <t>Arco 7 sense àcids</t>
  </si>
  <si>
    <t>1+0 (tinta negra per a la numeració)</t>
  </si>
  <si>
    <t>100 gr/m2</t>
  </si>
  <si>
    <t xml:space="preserve">Paper </t>
  </si>
  <si>
    <t xml:space="preserve">Numeració: situada a baixa a l'esquerra seguint el disseny. Dues num. diferents A i B.
Acabat: logo gravat en relleu en sec sense tinta </t>
  </si>
  <si>
    <t xml:space="preserve"> Autoadhesiu Adestor mat </t>
  </si>
  <si>
    <t>160x160 mm</t>
  </si>
  <si>
    <t>85 g/m2</t>
  </si>
  <si>
    <t xml:space="preserve"> troquelat en forma de triangle</t>
  </si>
  <si>
    <t>Triangle adhesiu</t>
  </si>
  <si>
    <t xml:space="preserve"> Cartolina estucat blanc </t>
  </si>
  <si>
    <t>450 g/m2</t>
  </si>
  <si>
    <t>Carpeta de gomes</t>
  </si>
  <si>
    <t xml:space="preserve"> 115 g/m2</t>
  </si>
  <si>
    <t>Mapa bloc</t>
  </si>
  <si>
    <t>Oberta: 600x450 mm
Tancada: 100x150 mm</t>
  </si>
  <si>
    <t xml:space="preserve">Postal </t>
  </si>
  <si>
    <t xml:space="preserve">Targeta </t>
  </si>
  <si>
    <t>Cartolina estucat blanc</t>
  </si>
  <si>
    <t>300 gr/m2</t>
  </si>
  <si>
    <t>150x100 mm</t>
  </si>
  <si>
    <t>98x98 mm</t>
  </si>
  <si>
    <t xml:space="preserve"> Plastificat mat 1/c</t>
  </si>
  <si>
    <t>Quantitats</t>
  </si>
  <si>
    <t>Coberta plastificada 1 cara. Enquadernació rústica cosida amb cantons rodons.
Embalatge: llibrets retractilats i empaquetats en caixes</t>
  </si>
  <si>
    <t>500 - 1.499</t>
  </si>
  <si>
    <t>5.000 - 19.999</t>
  </si>
  <si>
    <r>
      <rPr>
        <sz val="10"/>
        <color theme="1"/>
        <rFont val="Calibri"/>
        <family val="2"/>
      </rPr>
      <t>≥</t>
    </r>
    <r>
      <rPr>
        <sz val="8.5"/>
        <color theme="1"/>
        <rFont val="Arial"/>
        <family val="2"/>
      </rPr>
      <t xml:space="preserve"> </t>
    </r>
    <r>
      <rPr>
        <sz val="10"/>
        <color theme="1"/>
        <rFont val="Arial"/>
        <family val="2"/>
      </rPr>
      <t>20.000</t>
    </r>
  </si>
  <si>
    <t>1.500 - 4.999</t>
  </si>
  <si>
    <t>500 - 999</t>
  </si>
  <si>
    <t>1.500 - 1.999</t>
  </si>
  <si>
    <r>
      <rPr>
        <sz val="10"/>
        <color theme="1"/>
        <rFont val="Calibri"/>
        <family val="2"/>
      </rPr>
      <t xml:space="preserve">≥ </t>
    </r>
    <r>
      <rPr>
        <sz val="10"/>
        <color theme="1"/>
        <rFont val="Arial"/>
        <family val="2"/>
      </rPr>
      <t>2.000</t>
    </r>
  </si>
  <si>
    <t>1.000 - 1.499</t>
  </si>
  <si>
    <t>2.000 - 3.999</t>
  </si>
  <si>
    <t>1.000 - 1.999</t>
  </si>
  <si>
    <t>4.000 - 6.999</t>
  </si>
  <si>
    <t>7.000 - 14.999</t>
  </si>
  <si>
    <r>
      <rPr>
        <sz val="10"/>
        <color theme="1"/>
        <rFont val="Calibri"/>
        <family val="2"/>
      </rPr>
      <t>≥</t>
    </r>
    <r>
      <rPr>
        <sz val="7"/>
        <color theme="1"/>
        <rFont val="Arial"/>
        <family val="2"/>
      </rPr>
      <t xml:space="preserve"> </t>
    </r>
    <r>
      <rPr>
        <sz val="10"/>
        <color theme="1"/>
        <rFont val="Arial"/>
        <family val="2"/>
      </rPr>
      <t>15.000</t>
    </r>
  </si>
  <si>
    <t>7.000 - 9.999</t>
  </si>
  <si>
    <t>≥ 10.000</t>
  </si>
  <si>
    <r>
      <rPr>
        <sz val="10"/>
        <color theme="1"/>
        <rFont val="Calibri"/>
        <family val="2"/>
      </rPr>
      <t>≥ 1</t>
    </r>
    <r>
      <rPr>
        <sz val="10"/>
        <color theme="1"/>
        <rFont val="Arial"/>
        <family val="2"/>
      </rPr>
      <t>0.000</t>
    </r>
  </si>
  <si>
    <r>
      <rPr>
        <sz val="10"/>
        <color theme="1"/>
        <rFont val="Calibri"/>
        <family val="2"/>
      </rPr>
      <t>≥</t>
    </r>
    <r>
      <rPr>
        <sz val="7"/>
        <color theme="1"/>
        <rFont val="Arial"/>
        <family val="2"/>
      </rPr>
      <t xml:space="preserve"> </t>
    </r>
    <r>
      <rPr>
        <sz val="10"/>
        <color theme="1"/>
        <rFont val="Arial"/>
        <family val="2"/>
      </rPr>
      <t>2.000</t>
    </r>
  </si>
  <si>
    <t>250 - 499</t>
  </si>
  <si>
    <t>≥ 1.000</t>
  </si>
  <si>
    <t>Import Excel comunicació</t>
  </si>
  <si>
    <t>70 x 120 mm</t>
  </si>
  <si>
    <t>300 g/m2</t>
  </si>
  <si>
    <t>4 ullets</t>
  </si>
  <si>
    <t>594 x 841 mm</t>
  </si>
  <si>
    <t>Plafó cartró-ploma</t>
  </si>
  <si>
    <t xml:space="preserve">Material / Paper </t>
  </si>
  <si>
    <t>Lona frontlit</t>
  </si>
  <si>
    <t>Lona microperforada</t>
  </si>
  <si>
    <t>500 grams/m2</t>
  </si>
  <si>
    <t>Amb reforç lateral i beines</t>
  </si>
  <si>
    <t>OPIS</t>
  </si>
  <si>
    <t>200 g/m2</t>
  </si>
  <si>
    <t xml:space="preserve"> Paper estucat </t>
  </si>
  <si>
    <t>ROLL UP</t>
  </si>
  <si>
    <t>850 x 2.000 mm</t>
  </si>
  <si>
    <t>1.000 x 3.000 mm</t>
  </si>
  <si>
    <t xml:space="preserve">70 x 100 mm </t>
  </si>
  <si>
    <t xml:space="preserve">vinil adhesiu exterior </t>
  </si>
  <si>
    <t>Gramatge / Gruix</t>
  </si>
  <si>
    <t>color una cara</t>
  </si>
  <si>
    <t xml:space="preserve">150 x 80 mm </t>
  </si>
  <si>
    <t>Import total 
(sense IVA)</t>
  </si>
  <si>
    <t>Termini d'entrega (dies hàbils)</t>
  </si>
  <si>
    <r>
      <t xml:space="preserve">ESTIMACIONS DELS CONSUMS DURANT LA DURADA TOTAL DEL CONTRACTE </t>
    </r>
    <r>
      <rPr>
        <b/>
        <vertAlign val="superscript"/>
        <sz val="10"/>
        <color theme="1"/>
        <rFont val="Arial"/>
        <family val="2"/>
      </rPr>
      <t>*2</t>
    </r>
  </si>
  <si>
    <t>420 x 594 mm (A2)</t>
  </si>
  <si>
    <t xml:space="preserve">Sobre DINA4 autoadhesiu (C4) </t>
  </si>
  <si>
    <r>
      <t xml:space="preserve">Sobre </t>
    </r>
    <r>
      <rPr>
        <b/>
        <sz val="10"/>
        <rFont val="Arial"/>
        <family val="2"/>
      </rPr>
      <t>amb solapa trapezoidal autoadhesiu (C5)</t>
    </r>
  </si>
  <si>
    <t>Políptic de
 8 cossos</t>
  </si>
  <si>
    <t>Cartell mitjà</t>
  </si>
  <si>
    <t>210 x 297 mm (A4)</t>
  </si>
  <si>
    <t>≥ 2.000</t>
  </si>
  <si>
    <r>
      <t>Plegat</t>
    </r>
    <r>
      <rPr>
        <vertAlign val="superscript"/>
        <sz val="10"/>
        <color theme="1"/>
        <rFont val="Arial"/>
        <family val="2"/>
      </rPr>
      <t xml:space="preserve">*1 
</t>
    </r>
    <r>
      <rPr>
        <sz val="10"/>
        <color theme="1"/>
        <rFont val="Arial"/>
        <family val="2"/>
      </rPr>
      <t>8 cossos</t>
    </r>
  </si>
  <si>
    <t>Díptic - Obert: 280 x 140 mm 
          - Tancat: 140 x 140 mm 
Targetó: 140 x 140 mm</t>
  </si>
  <si>
    <t>Estucat industrial brillant</t>
  </si>
  <si>
    <t>2.000 - 2.999</t>
  </si>
  <si>
    <t>10.000 - 19.999</t>
  </si>
  <si>
    <t>1.000 - 4.999</t>
  </si>
  <si>
    <t>5.000 - 9.999</t>
  </si>
  <si>
    <t>Cartell Calendari</t>
  </si>
  <si>
    <t>Mapa 8 cossos + díptic</t>
  </si>
  <si>
    <t xml:space="preserve">Llibret (fins a 60 pàg. int + 4 pàg. coberta) </t>
  </si>
  <si>
    <t>3.000 - 3.999</t>
  </si>
  <si>
    <t xml:space="preserve">Numeració: situada a baixa a l'esquerra seguint el disseny. Dues num. diferents A (plens - 4.000 unitats) i B (junta - 8.000 unitats).
Acabat: logo gravat en relleu en sec sense tinta </t>
  </si>
  <si>
    <t>Políptic de
5 cossos</t>
  </si>
  <si>
    <t>Obert: 420 x 148 mm 
Tancat: 84 x 148 mm</t>
  </si>
  <si>
    <t xml:space="preserve">Tancat: 148 x 210 mm
Oberta: 297 x 210mm </t>
  </si>
  <si>
    <t>Revista (fins a 20 pàg. int + 4 pàg. coberta) 
A4</t>
  </si>
  <si>
    <t>Revista (fins a 40 pàg. int + 4 pàg. coberta) 
A4</t>
  </si>
  <si>
    <t xml:space="preserve">Revista (fins a 60 pàg. int + 4 pàg. coberta)
A4 </t>
  </si>
  <si>
    <t>Arcoprint EW</t>
  </si>
  <si>
    <t xml:space="preserve">Oberta: 490 x 335 mm
Tancada: 245 x 335 mm </t>
  </si>
  <si>
    <t xml:space="preserve">480 x 340 mm </t>
  </si>
  <si>
    <t xml:space="preserve">Carpeta </t>
  </si>
  <si>
    <t>Materica Clay</t>
  </si>
  <si>
    <t>360 g/m2</t>
  </si>
  <si>
    <t xml:space="preserve">Oberta: 475 x 540 mm
Tancada: 230 x 310 mm </t>
  </si>
  <si>
    <t>1+0</t>
  </si>
  <si>
    <t>Troquelat i entregat pla
Embalatge: En paquets i sobre palet</t>
  </si>
  <si>
    <t xml:space="preserve">Tancat: 150 x 210 mm
Obert:300 x 210 mm </t>
  </si>
  <si>
    <t>Coberta: 360 gr/m2
Interior: 90 gr/m2</t>
  </si>
  <si>
    <t>1+0 negre</t>
  </si>
  <si>
    <t>Grapat
Embalatge: En caixes i sobre palet</t>
  </si>
  <si>
    <t xml:space="preserve">Llibreta (fins a 40 pàg. int + 4 pàg. coberta) </t>
  </si>
  <si>
    <t xml:space="preserve">Llibreta (fins a 60 pàg. int + 4 pàg. coberta) </t>
  </si>
  <si>
    <t xml:space="preserve">Llibreta (fins a 20 pàg. int + 4 pàg. coberta) </t>
  </si>
  <si>
    <t xml:space="preserve">Obert: 435 x 200 mm
Tancat: 110 x 200 mm </t>
  </si>
  <si>
    <t>Coberta: 250 gr/m2
Interior: 135 gr/m2</t>
  </si>
  <si>
    <t xml:space="preserve">Llibret (+ de 60 pàg. int + 4 pàg. coberta) </t>
  </si>
  <si>
    <t xml:space="preserve">Tancat: 125 x 170 mm
Obert: 250 x 170 mm </t>
  </si>
  <si>
    <t>1.000 - 2.999</t>
  </si>
  <si>
    <t>3.000 - 4.999</t>
  </si>
  <si>
    <r>
      <rPr>
        <sz val="10"/>
        <color theme="1"/>
        <rFont val="Calibri"/>
        <family val="2"/>
      </rPr>
      <t>≥</t>
    </r>
    <r>
      <rPr>
        <sz val="10"/>
        <color theme="1"/>
        <rFont val="Arial"/>
        <family val="2"/>
      </rPr>
      <t xml:space="preserve"> 5.000</t>
    </r>
  </si>
  <si>
    <t>Llibret (fins a 20 pàg. int + 4 pàg. coberta) 
A5</t>
  </si>
  <si>
    <t>Llibret (fins a 40 pàg. int + 4 pàg. coberta) 
A5</t>
  </si>
  <si>
    <t xml:space="preserve"> 135g/m2</t>
  </si>
  <si>
    <t>Enquadernació fresada</t>
  </si>
  <si>
    <t>1.000 - 2.000</t>
  </si>
  <si>
    <t xml:space="preserve">Catàleg (+ de 60 pàg. int + 4 pàg. coberta) </t>
  </si>
  <si>
    <t xml:space="preserve">Catàleg (fins a 40 pàg. int + 4 pàg. coberta) </t>
  </si>
  <si>
    <t xml:space="preserve">Catàleg (fins a 60 pàg. int + 4 pàg. coberta) </t>
  </si>
  <si>
    <t>Obert: 480 x 240 mm
Tancat: 240 x 240 mm
Solapes (portada i contraportada): 120 mm</t>
  </si>
  <si>
    <t>Acabat Interior: Plastificat mate soft touch 2/c
Enquadernació: Fresada</t>
  </si>
  <si>
    <t>Coberta: 350 gr/m2
Pag. Interior: 140 gr/m2</t>
  </si>
  <si>
    <r>
      <rPr>
        <sz val="10"/>
        <color theme="1"/>
        <rFont val="Calibri"/>
        <family val="2"/>
      </rPr>
      <t>≥</t>
    </r>
    <r>
      <rPr>
        <sz val="7"/>
        <color theme="1"/>
        <rFont val="Arial"/>
        <family val="2"/>
      </rPr>
      <t xml:space="preserve"> </t>
    </r>
    <r>
      <rPr>
        <sz val="10"/>
        <color theme="1"/>
        <rFont val="Arial"/>
        <family val="2"/>
      </rPr>
      <t>3.000</t>
    </r>
  </si>
  <si>
    <t>Políptic de
 7 cossos</t>
  </si>
  <si>
    <t>Estucat brillant</t>
  </si>
  <si>
    <t>Obert: 700 x 100 mm 
Tancat: 100 x 100 mm</t>
  </si>
  <si>
    <t xml:space="preserve">Obert: 210 x 297 mm
Tancat: 100 x 210 mm </t>
  </si>
  <si>
    <t>Políptic de
 5 cossos</t>
  </si>
  <si>
    <t>Obert: 500 x 210 mm 
Tancat: 100 x 210 mm</t>
  </si>
  <si>
    <t>Cartell A3</t>
  </si>
  <si>
    <t>2+0 (negre + tinta flour.)</t>
  </si>
  <si>
    <r>
      <t>Plegat</t>
    </r>
    <r>
      <rPr>
        <vertAlign val="superscript"/>
        <sz val="10"/>
        <color theme="1"/>
        <rFont val="Arial"/>
        <family val="2"/>
      </rPr>
      <t xml:space="preserve">*1 
</t>
    </r>
    <r>
      <rPr>
        <sz val="10"/>
        <color theme="1"/>
        <rFont val="Arial"/>
        <family val="2"/>
      </rPr>
      <t>5 cossos</t>
    </r>
  </si>
  <si>
    <t>DESCRIPCIÓ PRODUCTES IMPRESSIÓ DIGITAL</t>
  </si>
  <si>
    <r>
      <t xml:space="preserve"> </t>
    </r>
    <r>
      <rPr>
        <sz val="10"/>
        <color theme="1"/>
        <rFont val="Calibri"/>
        <family val="2"/>
      </rPr>
      <t>≥</t>
    </r>
    <r>
      <rPr>
        <sz val="8.5"/>
        <color theme="1"/>
        <rFont val="Arial"/>
        <family val="2"/>
      </rPr>
      <t xml:space="preserve"> </t>
    </r>
    <r>
      <rPr>
        <sz val="10"/>
        <color theme="1"/>
        <rFont val="Arial"/>
        <family val="2"/>
      </rPr>
      <t xml:space="preserve">1.000 </t>
    </r>
  </si>
  <si>
    <t xml:space="preserve">1 - 499 </t>
  </si>
  <si>
    <t>Color doble cara</t>
  </si>
  <si>
    <t>forat a dalt al centre, Ø 7mm</t>
  </si>
  <si>
    <t>1 - 15</t>
  </si>
  <si>
    <t>1.200 x 1.750 mm</t>
  </si>
  <si>
    <t>Unitat</t>
  </si>
  <si>
    <t>1.470 x 1.800 mm</t>
  </si>
  <si>
    <t>LONES A UNA CARA</t>
  </si>
  <si>
    <t>LONES A DUES CARES</t>
  </si>
  <si>
    <t>5.000 x 3.000 mm</t>
  </si>
  <si>
    <t>1.400 x 2.250 mm</t>
  </si>
  <si>
    <t>Vinil: 90 micres
Suport: 3,5 mm</t>
  </si>
  <si>
    <t>Muntat i plegat dins una bossa de transport</t>
  </si>
  <si>
    <t>Reforç lateral amb ullets 
Beina a la part superior</t>
  </si>
  <si>
    <t>PLAFONS + VINILS - EXTERIOR</t>
  </si>
  <si>
    <t>PLAFONS - INTERIOR</t>
  </si>
  <si>
    <t>700 x 1.000 mm</t>
  </si>
  <si>
    <t xml:space="preserve"> 600 x 1.000 mm</t>
  </si>
  <si>
    <t>Paper: 160 g/m2
Suport: 10 mm</t>
  </si>
  <si>
    <t>VINILS EXTERIOR</t>
  </si>
  <si>
    <t>1.000 x 2.000 mm</t>
  </si>
  <si>
    <t>1.000 x 2.600 mm</t>
  </si>
  <si>
    <t>340 micres</t>
  </si>
  <si>
    <t>3.000 x 2.000 mm</t>
  </si>
  <si>
    <t>Lona frontlit per a monòlit / tòtem</t>
  </si>
  <si>
    <t>1.400 x 3.800 mm</t>
  </si>
  <si>
    <t>500 - 510 grams/m2</t>
  </si>
  <si>
    <t>1 - 30</t>
  </si>
  <si>
    <t>31 - 60</t>
  </si>
  <si>
    <r>
      <rPr>
        <sz val="10"/>
        <color theme="1"/>
        <rFont val="Calibri"/>
        <family val="2"/>
      </rPr>
      <t>≥</t>
    </r>
    <r>
      <rPr>
        <sz val="8.5"/>
        <color theme="1"/>
        <rFont val="Arial"/>
        <family val="2"/>
      </rPr>
      <t xml:space="preserve"> 61</t>
    </r>
  </si>
  <si>
    <t>300 x 400 mm</t>
  </si>
  <si>
    <t>90 micres</t>
  </si>
  <si>
    <t xml:space="preserve">850 x 1.400 mm </t>
  </si>
  <si>
    <t>Cartell A2</t>
  </si>
  <si>
    <t>Cartell A1</t>
  </si>
  <si>
    <t>160 g/m2</t>
  </si>
  <si>
    <t>594 x 841 mm (A1)</t>
  </si>
  <si>
    <t xml:space="preserve">Suport: Composite  3mm </t>
  </si>
  <si>
    <t>Vinil adhesiu per a impressió (interior vidre)</t>
  </si>
  <si>
    <t>1.035 x 2.285 mm</t>
  </si>
  <si>
    <t xml:space="preserve">Vinil adhesiu per a impressió </t>
  </si>
  <si>
    <t>4.360 x 500 mm</t>
  </si>
  <si>
    <t>PRODUCTES ESPECÍFICS AMB INSTAL·LACIÓ</t>
  </si>
  <si>
    <r>
      <t xml:space="preserve">ESTIMACIONS DELS CONSUMS DURANT LA DURADA TOTAL DEL CONTRACTE </t>
    </r>
    <r>
      <rPr>
        <b/>
        <vertAlign val="superscript"/>
        <sz val="10"/>
        <color theme="1"/>
        <rFont val="Arial"/>
        <family val="2"/>
      </rPr>
      <t>*1</t>
    </r>
  </si>
  <si>
    <t>Mides aproximades</t>
  </si>
  <si>
    <t xml:space="preserve">Material </t>
  </si>
  <si>
    <t>2.200 x 2.400 mm</t>
  </si>
  <si>
    <t>Instal·lació</t>
  </si>
  <si>
    <t>Vinil integral de part posterior d'autobus</t>
  </si>
  <si>
    <t>Xapa: Vinil autoadhesiu removible acrílic.
Finestra: Film window de visió unidireccional per aplicacions estètiques sobre vidre amb un 45% de material perforat.</t>
  </si>
  <si>
    <t>DESCRIPCIÓ VINILS AUTOBUSUS + INSTAL·LACIÓ</t>
  </si>
  <si>
    <t>Instal·lació i retirada 
Emplaçament: A la cotxera de TMG</t>
  </si>
  <si>
    <t>Banderoles</t>
  </si>
  <si>
    <t>Frontlit</t>
  </si>
  <si>
    <t>900 x 1.200 mm</t>
  </si>
  <si>
    <t>500 g/m2</t>
  </si>
  <si>
    <t>Instal·lació i retirada 
Emplaçament: Diferents carrera de la ciutat</t>
  </si>
  <si>
    <t xml:space="preserve">Mides </t>
  </si>
  <si>
    <t>A doble cara</t>
  </si>
  <si>
    <t xml:space="preserve">1 - 100 </t>
  </si>
  <si>
    <t>101 - 200</t>
  </si>
  <si>
    <t xml:space="preserve">201 - 300 </t>
  </si>
  <si>
    <t>Plegat*1 
8 cossos</t>
  </si>
  <si>
    <r>
      <rPr>
        <b/>
        <sz val="10"/>
        <rFont val="Arial"/>
        <family val="2"/>
      </rPr>
      <t>Llibret</t>
    </r>
    <r>
      <rPr>
        <b/>
        <sz val="10"/>
        <color theme="1"/>
        <rFont val="Arial"/>
        <family val="2"/>
      </rPr>
      <t xml:space="preserve"> (fins a 60 pàg. int + 4 pàg. coberta)
A5 </t>
    </r>
  </si>
  <si>
    <r>
      <rPr>
        <b/>
        <sz val="10"/>
        <rFont val="Arial"/>
        <family val="2"/>
      </rPr>
      <t>Llibret</t>
    </r>
    <r>
      <rPr>
        <b/>
        <sz val="10"/>
        <color theme="1"/>
        <rFont val="Arial"/>
        <family val="2"/>
      </rPr>
      <t xml:space="preserve"> (fins a 20 pàg. int + 4 pàg. coberta) 
A5</t>
    </r>
  </si>
  <si>
    <t>Llibret (fins a 60 pàg. int + 4 pàg. coberta) 
A5</t>
  </si>
  <si>
    <t xml:space="preserve">135g/m2 </t>
  </si>
  <si>
    <t xml:space="preserve">Interior: 100g/m2
Coberta: 250g/m2 </t>
  </si>
  <si>
    <t>Encolat pel llom superior en blocs de 100 pàgines</t>
  </si>
  <si>
    <t xml:space="preserve">Interior: 135 g/m2 
Cobertar: 250 g/m2 </t>
  </si>
  <si>
    <t xml:space="preserve">
Tancat: 130 x 180 mm
Obert: 260 x 180 mm</t>
  </si>
  <si>
    <r>
      <t>PRODUCTES GENÈRICS</t>
    </r>
    <r>
      <rPr>
        <sz val="12"/>
        <color theme="1"/>
        <rFont val="Arial"/>
        <family val="2"/>
      </rPr>
      <t/>
    </r>
  </si>
  <si>
    <r>
      <t>SOBRES</t>
    </r>
    <r>
      <rPr>
        <i/>
        <sz val="10"/>
        <color theme="1"/>
        <rFont val="Arial"/>
        <family val="2"/>
      </rPr>
      <t xml:space="preserve"> (comanda mínima 250 unitats) </t>
    </r>
  </si>
  <si>
    <r>
      <t xml:space="preserve">SOBRES AMB FRANQUEIG </t>
    </r>
    <r>
      <rPr>
        <i/>
        <sz val="10"/>
        <color theme="1"/>
        <rFont val="Arial"/>
        <family val="2"/>
      </rPr>
      <t xml:space="preserve">(comanda mínima 250 unitats) </t>
    </r>
  </si>
  <si>
    <r>
      <t xml:space="preserve">LLIBRETS I REVISTES </t>
    </r>
    <r>
      <rPr>
        <i/>
        <sz val="10"/>
        <color theme="1"/>
        <rFont val="Arial"/>
        <family val="2"/>
      </rPr>
      <t xml:space="preserve">(comanda mínima 250 unitats) </t>
    </r>
  </si>
  <si>
    <r>
      <t>PRODUCTES ESPECÍFICS</t>
    </r>
    <r>
      <rPr>
        <i/>
        <sz val="12"/>
        <color rgb="FFFF0000"/>
        <rFont val="Arial"/>
        <family val="2"/>
      </rPr>
      <t xml:space="preserve"> </t>
    </r>
  </si>
  <si>
    <r>
      <t>DESPLEGABLES</t>
    </r>
    <r>
      <rPr>
        <sz val="10"/>
        <color theme="1"/>
        <rFont val="Arial"/>
        <family val="2"/>
      </rPr>
      <t xml:space="preserve"> </t>
    </r>
    <r>
      <rPr>
        <i/>
        <sz val="10"/>
        <color theme="1"/>
        <rFont val="Arial"/>
        <family val="2"/>
      </rPr>
      <t xml:space="preserve">(comanda mínima 500 unitats) </t>
    </r>
  </si>
  <si>
    <r>
      <t xml:space="preserve">MAPES TURISTICS </t>
    </r>
    <r>
      <rPr>
        <i/>
        <sz val="10"/>
        <color theme="1"/>
        <rFont val="Arial"/>
        <family val="2"/>
      </rPr>
      <t xml:space="preserve">(comanda mínima 500 unitats) </t>
    </r>
  </si>
  <si>
    <t>250 - 999</t>
  </si>
  <si>
    <r>
      <t xml:space="preserve">POSTALS I TARGETONS </t>
    </r>
    <r>
      <rPr>
        <i/>
        <sz val="10"/>
        <color theme="1"/>
        <rFont val="Arial"/>
        <family val="2"/>
      </rPr>
      <t xml:space="preserve">(comanda mínima 250 unitats) </t>
    </r>
  </si>
  <si>
    <r>
      <t xml:space="preserve">LLIBRETES </t>
    </r>
    <r>
      <rPr>
        <i/>
        <sz val="10"/>
        <color theme="1"/>
        <rFont val="Arial"/>
        <family val="2"/>
      </rPr>
      <t xml:space="preserve">(comanda mínima 500 unitats) </t>
    </r>
  </si>
  <si>
    <r>
      <t>LLIBRETS I REVISTES</t>
    </r>
    <r>
      <rPr>
        <b/>
        <i/>
        <sz val="10"/>
        <color theme="1"/>
        <rFont val="Arial"/>
        <family val="2"/>
      </rPr>
      <t xml:space="preserve"> </t>
    </r>
    <r>
      <rPr>
        <i/>
        <sz val="10"/>
        <color theme="1"/>
        <rFont val="Arial"/>
        <family val="2"/>
      </rPr>
      <t xml:space="preserve">(comanda mínima 500 unitats) </t>
    </r>
  </si>
  <si>
    <t>200 - 499</t>
  </si>
  <si>
    <r>
      <t>CATÀLEGS</t>
    </r>
    <r>
      <rPr>
        <i/>
        <sz val="10"/>
        <color theme="1"/>
        <rFont val="Arial"/>
        <family val="2"/>
      </rPr>
      <t xml:space="preserve"> (comanda mínima 200 unitats) </t>
    </r>
  </si>
  <si>
    <r>
      <t>ADHESIUS</t>
    </r>
    <r>
      <rPr>
        <i/>
        <sz val="10"/>
        <color theme="1"/>
        <rFont val="Arial"/>
        <family val="2"/>
      </rPr>
      <t xml:space="preserve"> (comanda mínima 500 unitats) </t>
    </r>
  </si>
  <si>
    <r>
      <t xml:space="preserve">PAPER </t>
    </r>
    <r>
      <rPr>
        <i/>
        <sz val="10"/>
        <color theme="1"/>
        <rFont val="Arial"/>
        <family val="2"/>
      </rPr>
      <t xml:space="preserve">(comanda mínima 250 unitats) </t>
    </r>
  </si>
  <si>
    <r>
      <t>CARPETES</t>
    </r>
    <r>
      <rPr>
        <i/>
        <sz val="10"/>
        <color theme="1"/>
        <rFont val="Arial"/>
        <family val="2"/>
      </rPr>
      <t xml:space="preserve">  (comanda mínima 500 unitats) </t>
    </r>
  </si>
  <si>
    <t>Vinil satinat 
Suport: PVC</t>
  </si>
  <si>
    <t xml:space="preserve">Suport: PVC 3 mm </t>
  </si>
  <si>
    <t>Lona de polipropilè setinat
Sense estructura</t>
  </si>
  <si>
    <t xml:space="preserve">250 - 499 </t>
  </si>
  <si>
    <t>Vinil per a impressió (tòtems)</t>
  </si>
  <si>
    <t>BANDEROLES</t>
  </si>
  <si>
    <t>Acabat: Amb reforç lateral i beina a dalt i a baix cosida
Instal·lació: a la façana de la Marfà</t>
  </si>
  <si>
    <t>Òfset</t>
  </si>
  <si>
    <t>DESCRIPCIÓ PRODUCTES IMPRESSIÓ ÒFSET</t>
  </si>
  <si>
    <t>DESCRIPCIÓ PRODUCTES IMPRESSIÓ  ÒFSET</t>
  </si>
  <si>
    <t xml:space="preserve">Paper òfset reciclat 100% </t>
  </si>
  <si>
    <t>Òfset superior</t>
  </si>
  <si>
    <t>Coberta: Materica Terra Rosa
Interior: Òfset reciclat</t>
  </si>
  <si>
    <t>Interior fresat: Òfset blanc normal  coral book white
Cobertes fresades: Òfset blanc normal  coral book white</t>
  </si>
  <si>
    <t xml:space="preserve">VINILS AUTOBUS </t>
  </si>
  <si>
    <t>PRODUCTES AMB INSTAL·LACIÓ</t>
  </si>
  <si>
    <t xml:space="preserve">Gramatge / Gruix </t>
  </si>
  <si>
    <r>
      <t xml:space="preserve">Preu unitari màxim 
(sense IVA) </t>
    </r>
    <r>
      <rPr>
        <b/>
        <vertAlign val="superscript"/>
        <sz val="10"/>
        <color theme="1"/>
        <rFont val="Arial"/>
        <family val="2"/>
      </rPr>
      <t>*5</t>
    </r>
  </si>
  <si>
    <r>
      <rPr>
        <sz val="10"/>
        <color theme="1"/>
        <rFont val="Calibri"/>
        <family val="2"/>
      </rPr>
      <t>≥</t>
    </r>
    <r>
      <rPr>
        <sz val="8.5"/>
        <color theme="1"/>
        <rFont val="Arial"/>
        <family val="2"/>
      </rPr>
      <t xml:space="preserve"> 501</t>
    </r>
  </si>
  <si>
    <t>301-500</t>
  </si>
  <si>
    <t>400 - 999</t>
  </si>
  <si>
    <t>Fly banners surf</t>
  </si>
  <si>
    <t>ROLL UP i FLY BANNER</t>
  </si>
  <si>
    <t>105x148 mm</t>
  </si>
  <si>
    <t>Plot vinil laminat satinat</t>
  </si>
  <si>
    <t>Plot vinil per a interior vidre</t>
  </si>
  <si>
    <t>Plot vinil microventosa per vidres</t>
  </si>
  <si>
    <t>1.575 x 1.325 mm</t>
  </si>
  <si>
    <t>2 cossos de: 4.000 x 1.200 mm</t>
  </si>
  <si>
    <t>4 cossos de: 1.080 x 2.200 mm</t>
  </si>
  <si>
    <t>Instal·lació: interior de vidre entrada edifici
Inclou desinstal·lació de l'anterior</t>
  </si>
  <si>
    <t>Instal·lació i desinstal·lació de l'anterior</t>
  </si>
  <si>
    <t>4.000 x 1.000 mm</t>
  </si>
  <si>
    <t>Acabat: reforç perimetral i ullets a cada metre
Instal·lació + desinstal·lació</t>
  </si>
  <si>
    <t xml:space="preserve">980 x 680 mm </t>
  </si>
  <si>
    <r>
      <t>Plegat</t>
    </r>
    <r>
      <rPr>
        <vertAlign val="superscript"/>
        <sz val="10"/>
        <color theme="1"/>
        <rFont val="Arial"/>
        <family val="2"/>
      </rPr>
      <t xml:space="preserve">*1 
</t>
    </r>
    <r>
      <rPr>
        <sz val="10"/>
        <color theme="1"/>
        <rFont val="Arial"/>
        <family val="2"/>
      </rPr>
      <t xml:space="preserve"> 7 cossos</t>
    </r>
  </si>
  <si>
    <t xml:space="preserve"> ≥ 4.000</t>
  </si>
  <si>
    <t>4 ullets 
Cal incloure brides gegants pel muntatge als fanals.</t>
  </si>
  <si>
    <t>600 x 950 mm</t>
  </si>
  <si>
    <t xml:space="preserve">Vinil Satinat
Suport: Canalé </t>
  </si>
  <si>
    <t>Vinil: 90 micres
Laminat: 80 micres
Suport: 3,5 mm</t>
  </si>
  <si>
    <t>Lona de polipropilè /  Frontlit
Estructura d'alumini o similar</t>
  </si>
  <si>
    <t>Plafó imprès suport  policarbonat extra rígid</t>
  </si>
  <si>
    <t>Suport: 5 mm</t>
  </si>
  <si>
    <t>PLAFONS IMPRÈS - EXTERIOR</t>
  </si>
  <si>
    <t>Impressió digital  (tintes resistents per a exterior) sobre plaques cel·lulars de policarbonat extra rígid, molt resistent i lleuger</t>
  </si>
  <si>
    <t>3 mm</t>
  </si>
  <si>
    <t>Vinil polimèric laminat (4 cares)</t>
  </si>
  <si>
    <t>Instal·lació: tòtem publicitari Rambla
Inclou desinstal·lació de l'anterior</t>
  </si>
  <si>
    <t>1.500 x 1.500 mm</t>
  </si>
  <si>
    <t>Vinil adhesiu exterior (resistent a l'aigua i al sol)</t>
  </si>
  <si>
    <t>Vinil adhesiu per a impressió (resistent a l'aigua i al sol)</t>
  </si>
  <si>
    <t>90 gr/m2</t>
  </si>
  <si>
    <t xml:space="preserve">Paper Òfset blanc superior </t>
  </si>
  <si>
    <t xml:space="preserve">105 x 155 mm </t>
  </si>
  <si>
    <t xml:space="preserve">Talonari </t>
  </si>
  <si>
    <t>Talonari autocopiatiu</t>
  </si>
  <si>
    <t>60/75 gr/m2</t>
  </si>
  <si>
    <t>1+1</t>
  </si>
  <si>
    <t xml:space="preserve">153 x 230 mm </t>
  </si>
  <si>
    <t xml:space="preserve">TALONARIS </t>
  </si>
  <si>
    <t>Diptic</t>
  </si>
  <si>
    <t xml:space="preserve">Obert: 210 x 297 mm
Tancat: 210 x 148,5 mm </t>
  </si>
  <si>
    <t>0 - 49</t>
  </si>
  <si>
    <t xml:space="preserve"> ≥ 100</t>
  </si>
  <si>
    <t>50 - 99</t>
  </si>
  <si>
    <t>Paper Autocopiatiu blanc/groc</t>
  </si>
  <si>
    <t>unitari</t>
  </si>
  <si>
    <t>Carpeta amb solapes</t>
  </si>
  <si>
    <t xml:space="preserve">Paper estucat brillant </t>
  </si>
  <si>
    <t>Pel·liculat prolipropilè brillant una cara</t>
  </si>
  <si>
    <t>Pel·liculat prolipropilè brillant una cara
Manipulació (troquelar i encolar)</t>
  </si>
  <si>
    <t xml:space="preserve">Tancada: 220 x 310 mm </t>
  </si>
  <si>
    <t>5.000 - 19999</t>
  </si>
  <si>
    <t>&lt;100</t>
  </si>
  <si>
    <t>100 - 249</t>
  </si>
  <si>
    <t xml:space="preserve"> 250 - 499</t>
  </si>
  <si>
    <t>Cartell petit</t>
  </si>
  <si>
    <t>VINILS A UNA CARA</t>
  </si>
  <si>
    <t>Referència</t>
  </si>
  <si>
    <t>Producte</t>
  </si>
  <si>
    <t>DESCRIPCIÓ PRODUCTE BANDEROLES + INSTAL·LACIÓ</t>
  </si>
  <si>
    <t xml:space="preserve"> </t>
  </si>
  <si>
    <r>
      <rPr>
        <sz val="10"/>
        <rFont val="Calibri"/>
        <family val="2"/>
      </rPr>
      <t>≥</t>
    </r>
    <r>
      <rPr>
        <sz val="7"/>
        <rFont val="Arial"/>
        <family val="2"/>
      </rPr>
      <t xml:space="preserve"> </t>
    </r>
    <r>
      <rPr>
        <sz val="10"/>
        <rFont val="Arial"/>
        <family val="2"/>
      </rPr>
      <t>1.000</t>
    </r>
  </si>
  <si>
    <r>
      <t>PAPER DE CARTA</t>
    </r>
    <r>
      <rPr>
        <b/>
        <i/>
        <sz val="10"/>
        <rFont val="Arial"/>
        <family val="2"/>
      </rPr>
      <t xml:space="preserve"> </t>
    </r>
    <r>
      <rPr>
        <i/>
        <sz val="10"/>
        <rFont val="Arial"/>
        <family val="2"/>
      </rPr>
      <t xml:space="preserve">(comanda mínima 250 unitats) </t>
    </r>
  </si>
  <si>
    <r>
      <t xml:space="preserve"> </t>
    </r>
    <r>
      <rPr>
        <sz val="10"/>
        <rFont val="Calibri"/>
        <family val="2"/>
      </rPr>
      <t xml:space="preserve">≥ </t>
    </r>
    <r>
      <rPr>
        <sz val="10"/>
        <rFont val="Arial"/>
        <family val="2"/>
      </rPr>
      <t>2.000</t>
    </r>
  </si>
  <si>
    <r>
      <rPr>
        <sz val="10"/>
        <rFont val="Calibri"/>
        <family val="2"/>
      </rPr>
      <t>≥</t>
    </r>
    <r>
      <rPr>
        <sz val="8.5"/>
        <rFont val="Arial"/>
        <family val="2"/>
      </rPr>
      <t xml:space="preserve"> </t>
    </r>
    <r>
      <rPr>
        <sz val="10"/>
        <rFont val="Arial"/>
        <family val="2"/>
      </rPr>
      <t>20.000</t>
    </r>
  </si>
  <si>
    <r>
      <t>Plegat</t>
    </r>
    <r>
      <rPr>
        <vertAlign val="superscript"/>
        <sz val="10"/>
        <rFont val="Arial"/>
        <family val="2"/>
      </rPr>
      <t xml:space="preserve">*1 </t>
    </r>
  </si>
  <si>
    <r>
      <t>Plegat</t>
    </r>
    <r>
      <rPr>
        <vertAlign val="superscript"/>
        <sz val="10"/>
        <rFont val="Arial"/>
        <family val="2"/>
      </rPr>
      <t xml:space="preserve">*1 </t>
    </r>
    <r>
      <rPr>
        <sz val="10"/>
        <rFont val="Arial"/>
        <family val="2"/>
      </rPr>
      <t xml:space="preserve">
8 cossos acordió + díptic</t>
    </r>
  </si>
  <si>
    <r>
      <t>Plegat</t>
    </r>
    <r>
      <rPr>
        <vertAlign val="superscript"/>
        <sz val="10"/>
        <rFont val="Arial"/>
        <family val="2"/>
      </rPr>
      <t xml:space="preserve">*1 </t>
    </r>
    <r>
      <rPr>
        <sz val="10"/>
        <rFont val="Arial"/>
        <family val="2"/>
      </rPr>
      <t xml:space="preserve">
(Acordió 6 cossos + triptic)</t>
    </r>
  </si>
  <si>
    <r>
      <t xml:space="preserve"> </t>
    </r>
    <r>
      <rPr>
        <sz val="10"/>
        <rFont val="Calibri"/>
        <family val="2"/>
      </rPr>
      <t>≥</t>
    </r>
    <r>
      <rPr>
        <sz val="8.5"/>
        <rFont val="Arial"/>
        <family val="2"/>
      </rPr>
      <t xml:space="preserve"> </t>
    </r>
    <r>
      <rPr>
        <sz val="10"/>
        <rFont val="Arial"/>
        <family val="2"/>
      </rPr>
      <t xml:space="preserve">1.000 </t>
    </r>
  </si>
  <si>
    <r>
      <rPr>
        <sz val="10"/>
        <rFont val="Calibri"/>
        <family val="2"/>
      </rPr>
      <t>≥</t>
    </r>
    <r>
      <rPr>
        <sz val="7"/>
        <rFont val="Arial"/>
        <family val="2"/>
      </rPr>
      <t xml:space="preserve"> </t>
    </r>
    <r>
      <rPr>
        <sz val="10"/>
        <rFont val="Arial"/>
        <family val="2"/>
      </rPr>
      <t>2.000</t>
    </r>
  </si>
  <si>
    <t>L1G1</t>
  </si>
  <si>
    <t>L1G3</t>
  </si>
  <si>
    <t>L1G2</t>
  </si>
  <si>
    <t>L1G4</t>
  </si>
  <si>
    <t>L1G5</t>
  </si>
  <si>
    <t>L1G6</t>
  </si>
  <si>
    <t>L1G7</t>
  </si>
  <si>
    <t>L1G8</t>
  </si>
  <si>
    <t>L1G9</t>
  </si>
  <si>
    <t>L1G10</t>
  </si>
  <si>
    <t>L1G11</t>
  </si>
  <si>
    <t>L1G12</t>
  </si>
  <si>
    <t>L1G13</t>
  </si>
  <si>
    <t>L1G14</t>
  </si>
  <si>
    <t>L1G15</t>
  </si>
  <si>
    <t>L1G16</t>
  </si>
  <si>
    <t>L1G17</t>
  </si>
  <si>
    <t>L1G18</t>
  </si>
  <si>
    <t>L1G19</t>
  </si>
  <si>
    <t>L1G20</t>
  </si>
  <si>
    <t>L1G21</t>
  </si>
  <si>
    <t>L1G22</t>
  </si>
  <si>
    <t>L1G23</t>
  </si>
  <si>
    <t>L1G24</t>
  </si>
  <si>
    <t>L1G25</t>
  </si>
  <si>
    <t>L1G26</t>
  </si>
  <si>
    <t>L1G27</t>
  </si>
  <si>
    <t>L1G28</t>
  </si>
  <si>
    <t>L1G29</t>
  </si>
  <si>
    <t>L1G30</t>
  </si>
  <si>
    <t>L1G31</t>
  </si>
  <si>
    <t>L1G32</t>
  </si>
  <si>
    <t>L1G33</t>
  </si>
  <si>
    <t>L1E1</t>
  </si>
  <si>
    <t>L1E2</t>
  </si>
  <si>
    <t>L1E3</t>
  </si>
  <si>
    <t>L1E4</t>
  </si>
  <si>
    <t>L1E5</t>
  </si>
  <si>
    <t>L1E6</t>
  </si>
  <si>
    <t>L1E7</t>
  </si>
  <si>
    <t>L1E8</t>
  </si>
  <si>
    <t>L1E9</t>
  </si>
  <si>
    <t>L1E10</t>
  </si>
  <si>
    <t>L1E11</t>
  </si>
  <si>
    <t>L1E12</t>
  </si>
  <si>
    <t>L1E13</t>
  </si>
  <si>
    <t>L1PE14</t>
  </si>
  <si>
    <t>L1PE15</t>
  </si>
  <si>
    <t>L1PE16</t>
  </si>
  <si>
    <t>L1PE17</t>
  </si>
  <si>
    <t>L1PE18</t>
  </si>
  <si>
    <t>L1PE19</t>
  </si>
  <si>
    <t>L1PE20</t>
  </si>
  <si>
    <t>L1PE21</t>
  </si>
  <si>
    <t>L1PE22</t>
  </si>
  <si>
    <t>L1PE23</t>
  </si>
  <si>
    <t>L1PE24</t>
  </si>
  <si>
    <t>L1PE25</t>
  </si>
  <si>
    <t>L1PE26</t>
  </si>
  <si>
    <t>L1PE27</t>
  </si>
  <si>
    <t>L1PE28</t>
  </si>
  <si>
    <t>L1PE29</t>
  </si>
  <si>
    <t>L1PE30</t>
  </si>
  <si>
    <t>L1PE31</t>
  </si>
  <si>
    <t>L1PE32</t>
  </si>
  <si>
    <t>L1PE33</t>
  </si>
  <si>
    <t>L1PE34</t>
  </si>
  <si>
    <t>L1PE35</t>
  </si>
  <si>
    <t>L1PE36</t>
  </si>
  <si>
    <t>L1PE37</t>
  </si>
  <si>
    <t>L1PE38</t>
  </si>
  <si>
    <t>L1PE39</t>
  </si>
  <si>
    <t>L1PE40</t>
  </si>
  <si>
    <t>L1PE41</t>
  </si>
  <si>
    <t>Encolat en blocs de 100 pàgines</t>
  </si>
  <si>
    <t>L2G1</t>
  </si>
  <si>
    <t>L2G3</t>
  </si>
  <si>
    <t>L2G12</t>
  </si>
  <si>
    <t>L2G4</t>
  </si>
  <si>
    <t>L2G5</t>
  </si>
  <si>
    <t>L2G6</t>
  </si>
  <si>
    <t>L2G7</t>
  </si>
  <si>
    <t>L2G8</t>
  </si>
  <si>
    <t>L2G9</t>
  </si>
  <si>
    <t>L2G10</t>
  </si>
  <si>
    <t>L2G11</t>
  </si>
  <si>
    <t>L2G13</t>
  </si>
  <si>
    <t>L2G14</t>
  </si>
  <si>
    <t>L2G15</t>
  </si>
  <si>
    <t>L2G16</t>
  </si>
  <si>
    <t>L2G17</t>
  </si>
  <si>
    <t>L2E1</t>
  </si>
  <si>
    <t>L2E2</t>
  </si>
  <si>
    <t>L2E3</t>
  </si>
  <si>
    <t>L2E4</t>
  </si>
  <si>
    <t>L2E5</t>
  </si>
  <si>
    <t>L2E6</t>
  </si>
  <si>
    <t>L2EI1</t>
  </si>
  <si>
    <t>L2EI2</t>
  </si>
  <si>
    <t>L2EI3</t>
  </si>
  <si>
    <t>L2EI4</t>
  </si>
  <si>
    <t>L2EI5</t>
  </si>
  <si>
    <t>Vinil per a impressió</t>
  </si>
  <si>
    <t>L2EI6</t>
  </si>
  <si>
    <t>L2EI7</t>
  </si>
  <si>
    <t>L2EI8</t>
  </si>
  <si>
    <t>L2EI9</t>
  </si>
  <si>
    <t>L2EI10</t>
  </si>
  <si>
    <t>L2EI11</t>
  </si>
  <si>
    <t>L2EI12</t>
  </si>
  <si>
    <t>Vinil adhesiu exterior 
per a impressió</t>
  </si>
  <si>
    <t>Vinil + plafó suport canalé</t>
  </si>
  <si>
    <t>Lona vertical  (banderola)</t>
  </si>
  <si>
    <t>Vinil + plafó suport Pegasos</t>
  </si>
  <si>
    <t>Vinil + plafó suport PVC</t>
  </si>
  <si>
    <t>Vinil + plafó suport composite</t>
  </si>
  <si>
    <t xml:space="preserve">Lona tèxtil  </t>
  </si>
  <si>
    <t xml:space="preserve">Paper recobert </t>
  </si>
  <si>
    <t>Adhesiu mat</t>
  </si>
  <si>
    <r>
      <t>Vinil ecosolvent laminat mat</t>
    </r>
    <r>
      <rPr>
        <sz val="10"/>
        <color rgb="FFFF0000"/>
        <rFont val="Arial"/>
        <family val="2"/>
      </rPr>
      <t xml:space="preserve">
</t>
    </r>
    <r>
      <rPr>
        <sz val="10"/>
        <rFont val="Arial"/>
        <family val="2"/>
      </rPr>
      <t xml:space="preserve">Suport: canalé </t>
    </r>
  </si>
  <si>
    <t>Paper fotogràfic 
Suport: cartró ploma</t>
  </si>
  <si>
    <t xml:space="preserve">Lona tèxtil </t>
  </si>
  <si>
    <t>Lona de polièster tèxtil
Estructura d'alumini /fibra de vidre o similar</t>
  </si>
  <si>
    <t>550 x 2.260 mm
Altura: 2.900 mm (des de terra)</t>
  </si>
  <si>
    <t>Color una cara</t>
  </si>
  <si>
    <t>Reforç perimetral i ullets necessaris en funció de la mida</t>
  </si>
  <si>
    <r>
      <t xml:space="preserve">Preu unitari màxim (sense IVA) </t>
    </r>
    <r>
      <rPr>
        <b/>
        <vertAlign val="superscript"/>
        <sz val="10"/>
        <color theme="1"/>
        <rFont val="Arial"/>
        <family val="2"/>
      </rPr>
      <t>*2</t>
    </r>
  </si>
  <si>
    <t xml:space="preserve">Vinil fotogràfic satinat 
Suport: PVC Pegasos </t>
  </si>
  <si>
    <t>Impressió digital laminat antigrafit Suport: composite</t>
  </si>
  <si>
    <t>Vinil polimèrics adhesiu per a impressió</t>
  </si>
  <si>
    <t>Lona textil Samba FR setinat - Certificat B1; B2 (ignífug)</t>
  </si>
  <si>
    <t>Suport: Pegasos 5mm (PVC 1 mm + escuma + PVC 1 mm)</t>
  </si>
  <si>
    <t xml:space="preserve">Laminat antigrafit </t>
  </si>
  <si>
    <t>Instal·lació: taquilles Teatre Municipal
Inclou desinstal·lació de l'anterior</t>
  </si>
  <si>
    <t>Instal·lació: interior de vidre Pl.Pallol (Teatre Municipal)
Inclou desinstal·lació de l'anterior</t>
  </si>
  <si>
    <t>Instal·lació:part superior taquilla Teatre Municipal
Inclou desinstal·lació de l'anterior</t>
  </si>
  <si>
    <t>Instal·lació vinils a diversos tòtems de la ciutat
Caldrà indicar amb cinta adhesiva el punt on es troba a cada plànol segons ubicació. 
Inclou desinstal·lació de l'anterior</t>
  </si>
  <si>
    <t>Acabat: Amb reforç i ullets
Instal·lació de les lones sobre estructura prèviament instal·lada a la Bilblioteca Pública Carles Rahola de Girona</t>
  </si>
  <si>
    <r>
      <rPr>
        <i/>
        <vertAlign val="superscript"/>
        <sz val="11"/>
        <rFont val="Calibri"/>
        <family val="2"/>
        <scheme val="minor"/>
      </rPr>
      <t>*1</t>
    </r>
    <r>
      <rPr>
        <i/>
        <sz val="11"/>
        <rFont val="Calibri"/>
        <family val="2"/>
        <scheme val="minor"/>
      </rPr>
      <t xml:space="preserve"> Tant la tipologia de producte com el nombre d'unitats son una previsió. Aquestes podran variar en funció de les necessitats de difusió per a les diverses campanyes i accions de comunicació de les diferents unitats organitzatives de l'Ajuntament de Girona. </t>
    </r>
  </si>
  <si>
    <t xml:space="preserve">*2 Tant la tipologia de producte com el nombre d'unitats son una previsió. Aquestes podran variar en funció de les necessitats de difusió per a les diverses campanyes i accions de comunicació de les diferents unitats organitzatives de l'Ajuntament de Girona. </t>
  </si>
  <si>
    <t>CARTELLS</t>
  </si>
  <si>
    <t>FULLETONS I DESPLEGABLES</t>
  </si>
  <si>
    <t>PUNTS DE LLIBRE</t>
  </si>
  <si>
    <t>&lt;400</t>
  </si>
  <si>
    <t>&lt;500</t>
  </si>
  <si>
    <t>Talonaris de 50 fulls encolats per la testa</t>
  </si>
  <si>
    <t>Talonaris de 100 jocs duplicats
Taladre esquerre. Cosits. Numerats.</t>
  </si>
  <si>
    <t>Talonaris de 25 jocs duplicats
Taladre esquerre. Cosits. Numerats.</t>
  </si>
  <si>
    <t xml:space="preserve"> Troquelat en forma de triangle</t>
  </si>
  <si>
    <t xml:space="preserve">Plastificat Mat 1/c. 
Troquelar i posar goma. 
Gomes elàstiques de 430mm amb terminal plàstic. </t>
  </si>
  <si>
    <t>L4B1</t>
  </si>
  <si>
    <t>Instal·lació i retirada 
Emplaçament: diferents carrers de la ciutat (segons comanda)</t>
  </si>
  <si>
    <t>Import màxim licitació 
(sense IVA)</t>
  </si>
  <si>
    <t xml:space="preserve">A omplir pel licitador </t>
  </si>
  <si>
    <t>% de descompte ofert</t>
  </si>
  <si>
    <r>
      <rPr>
        <i/>
        <vertAlign val="superscript"/>
        <sz val="11"/>
        <rFont val="Calibri"/>
        <family val="2"/>
        <scheme val="minor"/>
      </rPr>
      <t>*2</t>
    </r>
    <r>
      <rPr>
        <i/>
        <sz val="11"/>
        <rFont val="Calibri"/>
        <family val="2"/>
        <scheme val="minor"/>
      </rPr>
      <t xml:space="preserve"> Inclou totes les despeses directes i indirectes que el contractista hagi de realitzar: preimpressió i impressió, manipulat, acabat, embalatge, transport, lliurament i, en alguns casos, la instal·lació i desinstal·lació del material imprès. </t>
    </r>
  </si>
  <si>
    <t>Total oferta licitador
(sense IVA)</t>
  </si>
  <si>
    <t xml:space="preserve"> Total oferta màxima licitació (sense IVA)</t>
  </si>
  <si>
    <t>21 % IVA</t>
  </si>
  <si>
    <t xml:space="preserve"> Total oferta màxima licitació (amb IVA)</t>
  </si>
  <si>
    <r>
      <t xml:space="preserve">Preu unitari ofert
(sense IVA) </t>
    </r>
    <r>
      <rPr>
        <b/>
        <vertAlign val="superscript"/>
        <sz val="10"/>
        <color theme="1"/>
        <rFont val="Arial"/>
        <family val="2"/>
      </rPr>
      <t>*4</t>
    </r>
  </si>
  <si>
    <t xml:space="preserve">Mapa 6 cossos + triptic </t>
  </si>
  <si>
    <t>15-30</t>
  </si>
  <si>
    <t>L2G2</t>
  </si>
  <si>
    <r>
      <t xml:space="preserve">Preu unitari ofert
(sense IVA) </t>
    </r>
    <r>
      <rPr>
        <b/>
        <vertAlign val="superscript"/>
        <sz val="10"/>
        <color theme="1"/>
        <rFont val="Arial"/>
        <family val="2"/>
      </rPr>
      <t>*2</t>
    </r>
  </si>
  <si>
    <r>
      <t xml:space="preserve">Ponderació </t>
    </r>
    <r>
      <rPr>
        <b/>
        <sz val="8"/>
        <color theme="1"/>
        <rFont val="Arial"/>
        <family val="2"/>
      </rPr>
      <t>*3</t>
    </r>
  </si>
  <si>
    <t>Ponderació *3</t>
  </si>
  <si>
    <r>
      <rPr>
        <i/>
        <vertAlign val="superscript"/>
        <sz val="11"/>
        <rFont val="Calibri"/>
        <family val="2"/>
        <scheme val="minor"/>
      </rPr>
      <t>*3</t>
    </r>
    <r>
      <rPr>
        <i/>
        <sz val="11"/>
        <rFont val="Calibri"/>
        <family val="2"/>
        <scheme val="minor"/>
      </rPr>
      <t xml:space="preserve"> Les ponderacions dels productes indicades són estimatives i s’han establert a efectes de valorar les ofertes dels licitadors, sense que sigui indicatiu del consum de l’Ajuntament de Girona. Les ponderacions donen una idea als licitadors dels materials i productes més sol∙licitat per l'Ajuntament, però en cap cas són les unitats previstes ni són vinculants per a l'Ajuntament. Per aquest motiu la xifra final constitueix una simulació a per tal de valorar l’oferta i en cap cas suposa cap compromís per part de l’Ajuntament.</t>
    </r>
  </si>
  <si>
    <t>L3B1</t>
  </si>
  <si>
    <t>Import màxim licitació
(sense IVA)</t>
  </si>
  <si>
    <r>
      <t xml:space="preserve">Preu unitari màxim
 (sense IVA) </t>
    </r>
    <r>
      <rPr>
        <b/>
        <vertAlign val="superscript"/>
        <sz val="10"/>
        <color theme="1"/>
        <rFont val="Arial"/>
        <family val="2"/>
      </rPr>
      <t>*2</t>
    </r>
  </si>
  <si>
    <t>PRODUCTES ESPECÍFICS</t>
  </si>
  <si>
    <r>
      <t xml:space="preserve">Ponderació </t>
    </r>
    <r>
      <rPr>
        <b/>
        <vertAlign val="superscript"/>
        <sz val="10"/>
        <color theme="1"/>
        <rFont val="Arial"/>
        <family val="2"/>
      </rPr>
      <t>*4</t>
    </r>
  </si>
  <si>
    <t xml:space="preserve">*3  Inclou totes les despeses directes i indirectes que el contractista hagi de realitzar: preimpressió i impressió, manipulat, acabat, embalatge, transport, lliurament i, en alguns casos, la instal·lació i desinstal·lació del material imprès. </t>
  </si>
  <si>
    <t>*4  Les ponderacions dels productes indicades són estimatives i s’han establert a efectes de valorar les ofertes dels licitadors, sense que sigui indicatiu del consum de l’Ajuntament de Girona. Les ponderacions donen una idea als licitadors dels materials i productes més sol∙licitats per l'Ajuntament, però en cap cas són les unitats previstes ni són vinculants per a l'Ajuntament. Per aquest motiu la xifra final constitueix una simulació a per tal de valorar l’oferta i en cap cas suposa cap compromís per part de l’Ajuntament.</t>
  </si>
  <si>
    <r>
      <t>4</t>
    </r>
    <r>
      <rPr>
        <vertAlign val="superscript"/>
        <sz val="10"/>
        <rFont val="Arial"/>
        <family val="2"/>
      </rPr>
      <t>*5</t>
    </r>
  </si>
  <si>
    <t>*3  Inclou totes les despeses directes i indirectes que el contractista hagi de realitzar: preimpressió i impressió, manipulat, acabat, embalatge, transport, lliurament i, en alguns casos, la instal·lació i desinstal·lació del material imprès.</t>
  </si>
  <si>
    <t>Annex 1.a - Lot 1. Relació de materials i taula d'oferta de preus unitaris dels productes d'impressió òfset</t>
  </si>
  <si>
    <t>Annex 1.b - Lot 2. Relació de materials i taula d'oferta de preus unitaris dels productes d'impressió digital</t>
  </si>
  <si>
    <t>Annex 1.c - Lot 3. Relació de materials i taula d'oferta de preus unitaris dels productes d'impressió instal·lació de vinils en autobusos</t>
  </si>
  <si>
    <t>Annex A.d - Lot 4. Relació de materials i taula d'oferta de preus unitaris dels productes d'impressió i instal·lació de banderoles</t>
  </si>
  <si>
    <r>
      <rPr>
        <vertAlign val="superscript"/>
        <sz val="11"/>
        <rFont val="Calibri"/>
        <family val="2"/>
        <scheme val="minor"/>
      </rPr>
      <t>*1</t>
    </r>
    <r>
      <rPr>
        <sz val="11"/>
        <rFont val="Calibri"/>
        <family val="2"/>
        <scheme val="minor"/>
      </rPr>
      <t xml:space="preserve"> Tant la tipologia de producte com el nombre d'unitats son una previsió. Aquestes podran variar en funció de les necessitats de difusió per a les diverses campanyes i accions de comunicació de les diferents unitats organitzatives de l'Ajuntament de Girona. </t>
    </r>
  </si>
  <si>
    <r>
      <rPr>
        <vertAlign val="superscript"/>
        <sz val="11"/>
        <rFont val="Calibri"/>
        <family val="2"/>
        <scheme val="minor"/>
      </rPr>
      <t>*2</t>
    </r>
    <r>
      <rPr>
        <sz val="11"/>
        <rFont val="Calibri"/>
        <family val="2"/>
        <scheme val="minor"/>
      </rPr>
      <t xml:space="preserve">  Inclou totes les despeses directes i indirectes que el contractista hagi de realitzar: preimpressió i impressió, manipulat, acabat, embalatge, transport, lliurament i, en alguns casos, la instal·lació i desinstal·lació del material imprès. </t>
    </r>
  </si>
  <si>
    <r>
      <rPr>
        <vertAlign val="superscript"/>
        <sz val="11"/>
        <rFont val="Calibri"/>
        <family val="2"/>
        <scheme val="minor"/>
      </rPr>
      <t>*3</t>
    </r>
    <r>
      <rPr>
        <sz val="11"/>
        <rFont val="Calibri"/>
        <family val="2"/>
        <scheme val="minor"/>
      </rPr>
      <t xml:space="preserve">  Les ponderacions dels productes indicades són estimatives i s’han establert a efectes de valorar les ofertes dels licitadors, sense que sigui indicatiu del consum de l’Ajuntament de Girona. Les ponderacions donen una idea als licitadors dels materials i productes més sol∙licitats per l'Ajuntament, però en cap cas són les unitats previstes ni són vinculants per a l'Ajuntament. Per aquest motiu la xifra final constitueix una simulació a per tal de valorar l’oferta i en cap cas suposa cap compromís per part de l’Ajuntament.</t>
    </r>
  </si>
  <si>
    <r>
      <rPr>
        <vertAlign val="superscript"/>
        <sz val="11"/>
        <rFont val="Calibri"/>
        <family val="2"/>
        <scheme val="minor"/>
      </rPr>
      <t>*2</t>
    </r>
    <r>
      <rPr>
        <sz val="11"/>
        <rFont val="Calibri"/>
        <family val="2"/>
        <scheme val="minor"/>
      </rPr>
      <t xml:space="preserve"> Tant la tipologia de producte com el nombre d'unitats son una previsió. Aquestes podran variar en funció de les necessitats de difusió per a les diverses campanyes i accions de comunicació de les diferents unitats organitzatives de l'Ajuntament de Girona. </t>
    </r>
  </si>
  <si>
    <r>
      <rPr>
        <vertAlign val="superscript"/>
        <sz val="10"/>
        <color theme="1"/>
        <rFont val="Arial"/>
        <family val="2"/>
      </rPr>
      <t>*1</t>
    </r>
    <r>
      <rPr>
        <sz val="10"/>
        <color theme="1"/>
        <rFont val="Arial"/>
        <family val="2"/>
      </rPr>
      <t xml:space="preserve"> Plegat segons indicacions de L'Ajuntament: format acordió, finestra, envolant o en cilindre, en creu, doble paral·lel + díptic...</t>
    </r>
  </si>
  <si>
    <r>
      <rPr>
        <vertAlign val="superscript"/>
        <sz val="10"/>
        <color theme="1"/>
        <rFont val="Arial"/>
        <family val="2"/>
      </rPr>
      <t>*1</t>
    </r>
    <r>
      <rPr>
        <sz val="10"/>
        <color theme="1"/>
        <rFont val="Arial"/>
        <family val="2"/>
      </rPr>
      <t xml:space="preserve"> Plegat segons indicacions del L'Ajuntament: format acordió, finestra, envolant o en cilindre, en creu, doble paral·lel + díptic...</t>
    </r>
  </si>
  <si>
    <r>
      <rPr>
        <vertAlign val="superscript"/>
        <sz val="10"/>
        <color theme="1"/>
        <rFont val="Arial"/>
        <family val="2"/>
      </rPr>
      <t>*5</t>
    </r>
    <r>
      <rPr>
        <sz val="10"/>
        <color theme="1"/>
        <rFont val="Arial"/>
        <family val="2"/>
      </rPr>
      <t xml:space="preserve"> Termini de la primera entrega: 4 dies hàbils. A més, l’empresa adjudicatària realitzarà el servei d’emmagatzematge de la totalitat del material imprès, i aquest s’anirà subministrant als diferents punts de informació turística de la ciutat prèvia petició de l’àrea de Promoció Econòmica de l'Ajuntament. El termini de lliurament un cop realitzada la petició per part de l'Ajuntament de Girona es determina en un màxim de 2 dies hàbils</t>
    </r>
  </si>
  <si>
    <r>
      <t xml:space="preserve">Preu unitari màxim (sense IVA) </t>
    </r>
    <r>
      <rPr>
        <b/>
        <vertAlign val="superscript"/>
        <sz val="10"/>
        <color theme="1"/>
        <rFont val="Arial"/>
        <family val="2"/>
      </rPr>
      <t>*3</t>
    </r>
  </si>
  <si>
    <r>
      <t xml:space="preserve">Preu unitari ofert
(sense IVA) *2
(sense IVA) </t>
    </r>
    <r>
      <rPr>
        <b/>
        <vertAlign val="superscript"/>
        <sz val="10"/>
        <color theme="1"/>
        <rFont val="Arial"/>
        <family val="2"/>
      </rPr>
      <t>*3</t>
    </r>
  </si>
  <si>
    <r>
      <t>Total oferta licitador productes</t>
    </r>
    <r>
      <rPr>
        <b/>
        <sz val="10"/>
        <color theme="1"/>
        <rFont val="Arial"/>
        <family val="2"/>
      </rPr>
      <t xml:space="preserve"> (sense IVA)</t>
    </r>
  </si>
  <si>
    <r>
      <t>Total oferta licitador productes</t>
    </r>
    <r>
      <rPr>
        <b/>
        <sz val="10"/>
        <color theme="1"/>
        <rFont val="Arial"/>
        <family val="2"/>
      </rPr>
      <t xml:space="preserve"> (amb IVA)</t>
    </r>
  </si>
  <si>
    <r>
      <t>Total oferta licitador productes</t>
    </r>
    <r>
      <rPr>
        <b/>
        <vertAlign val="superscript"/>
        <sz val="10"/>
        <color theme="1"/>
        <rFont val="Arial"/>
        <family val="2"/>
      </rPr>
      <t xml:space="preserve"> </t>
    </r>
    <r>
      <rPr>
        <b/>
        <sz val="10"/>
        <color theme="1"/>
        <rFont val="Arial"/>
        <family val="2"/>
      </rPr>
      <t xml:space="preserve"> (amb IVA)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</si>
</sst>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0.00\ &quot;€&quot;_-;\-* #,##0.00\ &quot;€&quot;_-;_-* &quot;-&quot;??\ &quot;€&quot;_-;_-@_-"/>
    <numFmt numFmtId="164" formatCode="_-* #,##0.00\ [$€-C0A]_-;\-* #,##0.00\ [$€-C0A]_-;_-* &quot;-&quot;??\ [$€-C0A]_-;_-@_-"/>
    <numFmt numFmtId="165" formatCode="_-* #,##0.0000\ [$€-C0A]_-;\-* #,##0.0000\ [$€-C0A]_-;_-* &quot;-&quot;??\ [$€-C0A]_-;_-@_-"/>
    <numFmt numFmtId="166" formatCode="_-* #,##0.0000\ [$€-C0A]_-;\-* #,##0.0000\ [$€-C0A]_-;_-* &quot;-&quot;????\ [$€-C0A]_-;_-@_-"/>
    <numFmt numFmtId="167" formatCode="_-* #,##0.00\ [$€-C0A]_-;\-* #,##0.00\ [$€-C0A]_-;_-* &quot;-&quot;????\ [$€-C0A]_-;_-@_-"/>
    <numFmt numFmtId="168" formatCode="#,##0.00\ &quot;€&quot;"/>
    <numFmt numFmtId="169" formatCode="#,##0.0000\ &quot;€&quot;"/>
  </numFmts>
  <fonts count="39" x14ac:knownFonts="1">
    <font>
      <sz val="12"/>
      <color theme="1"/>
      <name val="Arial"/>
    </font>
    <font>
      <u/>
      <sz val="12"/>
      <color theme="11"/>
      <name val="Arial"/>
      <family val="2"/>
    </font>
    <font>
      <sz val="12"/>
      <color theme="1"/>
      <name val="Arial"/>
      <family val="2"/>
    </font>
    <font>
      <b/>
      <sz val="12"/>
      <color theme="1"/>
      <name val="Arial"/>
      <family val="2"/>
    </font>
    <font>
      <b/>
      <sz val="10"/>
      <color theme="1"/>
      <name val="Arial"/>
      <family val="2"/>
    </font>
    <font>
      <sz val="10"/>
      <color theme="1"/>
      <name val="Arial"/>
      <family val="2"/>
    </font>
    <font>
      <b/>
      <sz val="10"/>
      <name val="Arial"/>
      <family val="2"/>
    </font>
    <font>
      <sz val="10"/>
      <name val="Arial"/>
      <family val="2"/>
    </font>
    <font>
      <sz val="10"/>
      <color rgb="FFFF0000"/>
      <name val="Arial"/>
      <family val="2"/>
    </font>
    <font>
      <b/>
      <sz val="10"/>
      <color rgb="FFFF0000"/>
      <name val="Arial"/>
      <family val="2"/>
    </font>
    <font>
      <vertAlign val="superscript"/>
      <sz val="10"/>
      <color theme="1"/>
      <name val="Arial"/>
      <family val="2"/>
    </font>
    <font>
      <i/>
      <sz val="10"/>
      <color theme="1"/>
      <name val="Arial"/>
      <family val="2"/>
    </font>
    <font>
      <sz val="10"/>
      <color theme="1"/>
      <name val="Calibri"/>
      <family val="2"/>
    </font>
    <font>
      <sz val="8.5"/>
      <color theme="1"/>
      <name val="Arial"/>
      <family val="2"/>
    </font>
    <font>
      <sz val="7"/>
      <color theme="1"/>
      <name val="Arial"/>
      <family val="2"/>
    </font>
    <font>
      <i/>
      <sz val="11"/>
      <color rgb="FFFF0000"/>
      <name val="Calibri"/>
      <family val="2"/>
      <scheme val="minor"/>
    </font>
    <font>
      <b/>
      <vertAlign val="superscript"/>
      <sz val="10"/>
      <color theme="1"/>
      <name val="Arial"/>
      <family val="2"/>
    </font>
    <font>
      <i/>
      <sz val="11"/>
      <name val="Calibri"/>
      <family val="2"/>
      <scheme val="minor"/>
    </font>
    <font>
      <i/>
      <vertAlign val="superscript"/>
      <sz val="11"/>
      <name val="Calibri"/>
      <family val="2"/>
      <scheme val="minor"/>
    </font>
    <font>
      <b/>
      <sz val="11"/>
      <name val="Calibri"/>
      <family val="2"/>
      <scheme val="minor"/>
    </font>
    <font>
      <sz val="12"/>
      <color rgb="FFFF0000"/>
      <name val="Arial"/>
      <family val="2"/>
    </font>
    <font>
      <b/>
      <sz val="12"/>
      <name val="Arial"/>
      <family val="2"/>
    </font>
    <font>
      <i/>
      <sz val="12"/>
      <color rgb="FFFF0000"/>
      <name val="Arial"/>
      <family val="2"/>
    </font>
    <font>
      <b/>
      <i/>
      <sz val="10"/>
      <color theme="1"/>
      <name val="Arial"/>
      <family val="2"/>
    </font>
    <font>
      <sz val="10"/>
      <color theme="2" tint="-0.249977111117893"/>
      <name val="Arial"/>
      <family val="2"/>
    </font>
    <font>
      <sz val="12"/>
      <color theme="2" tint="-0.249977111117893"/>
      <name val="Arial"/>
      <family val="2"/>
    </font>
    <font>
      <sz val="10"/>
      <color theme="2" tint="-0.499984740745262"/>
      <name val="Arial"/>
      <family val="2"/>
    </font>
    <font>
      <sz val="10"/>
      <name val="Calibri"/>
      <family val="2"/>
    </font>
    <font>
      <sz val="7"/>
      <name val="Arial"/>
      <family val="2"/>
    </font>
    <font>
      <b/>
      <i/>
      <sz val="10"/>
      <name val="Arial"/>
      <family val="2"/>
    </font>
    <font>
      <i/>
      <sz val="10"/>
      <name val="Arial"/>
      <family val="2"/>
    </font>
    <font>
      <sz val="12"/>
      <name val="Arial"/>
      <family val="2"/>
    </font>
    <font>
      <sz val="8.5"/>
      <name val="Arial"/>
      <family val="2"/>
    </font>
    <font>
      <vertAlign val="superscript"/>
      <sz val="10"/>
      <name val="Arial"/>
      <family val="2"/>
    </font>
    <font>
      <sz val="12"/>
      <color theme="1"/>
      <name val="Arial"/>
      <family val="2"/>
    </font>
    <font>
      <b/>
      <sz val="11"/>
      <color theme="1"/>
      <name val="Arial"/>
      <family val="2"/>
    </font>
    <font>
      <b/>
      <sz val="8"/>
      <color theme="1"/>
      <name val="Arial"/>
      <family val="2"/>
    </font>
    <font>
      <sz val="11"/>
      <name val="Calibri"/>
      <family val="2"/>
      <scheme val="minor"/>
    </font>
    <font>
      <vertAlign val="superscript"/>
      <sz val="11"/>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FEFFD5"/>
        <bgColor indexed="64"/>
      </patternFill>
    </fill>
    <fill>
      <patternFill patternType="solid">
        <fgColor rgb="FFFFFF00"/>
        <bgColor indexed="64"/>
      </patternFill>
    </fill>
    <fill>
      <patternFill patternType="solid">
        <fgColor theme="0"/>
        <bgColor indexed="64"/>
      </patternFill>
    </fill>
    <fill>
      <patternFill patternType="solid">
        <fgColor theme="7" tint="0.59999389629810485"/>
        <bgColor indexed="64"/>
      </patternFill>
    </fill>
    <fill>
      <patternFill patternType="solid">
        <fgColor theme="2" tint="-0.14999847407452621"/>
        <bgColor indexed="64"/>
      </patternFill>
    </fill>
  </fills>
  <borders count="35">
    <border>
      <left/>
      <right/>
      <top/>
      <bottom/>
      <diagonal/>
    </border>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bottom/>
      <diagonal/>
    </border>
    <border>
      <left/>
      <right/>
      <top/>
      <bottom style="thin">
        <color indexed="64"/>
      </bottom>
      <diagonal/>
    </border>
    <border>
      <left style="thin">
        <color auto="1"/>
      </left>
      <right/>
      <top/>
      <bottom style="thin">
        <color auto="1"/>
      </bottom>
      <diagonal/>
    </border>
    <border>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medium">
        <color indexed="64"/>
      </top>
      <bottom/>
      <diagonal/>
    </border>
    <border>
      <left style="medium">
        <color indexed="64"/>
      </left>
      <right style="medium">
        <color indexed="64"/>
      </right>
      <top style="medium">
        <color indexed="64"/>
      </top>
      <bottom/>
      <diagonal/>
    </border>
    <border>
      <left style="thin">
        <color auto="1"/>
      </left>
      <right style="thin">
        <color auto="1"/>
      </right>
      <top style="medium">
        <color indexed="64"/>
      </top>
      <bottom style="medium">
        <color indexed="64"/>
      </bottom>
      <diagonal/>
    </border>
    <border>
      <left/>
      <right/>
      <top style="medium">
        <color indexed="64"/>
      </top>
      <bottom style="thin">
        <color auto="1"/>
      </bottom>
      <diagonal/>
    </border>
    <border>
      <left style="thin">
        <color auto="1"/>
      </left>
      <right/>
      <top style="medium">
        <color indexed="64"/>
      </top>
      <bottom style="medium">
        <color indexed="64"/>
      </bottom>
      <diagonal/>
    </border>
    <border>
      <left style="thin">
        <color auto="1"/>
      </left>
      <right/>
      <top style="medium">
        <color indexed="64"/>
      </top>
      <bottom/>
      <diagonal/>
    </border>
    <border>
      <left style="medium">
        <color indexed="64"/>
      </left>
      <right style="medium">
        <color indexed="64"/>
      </right>
      <top/>
      <bottom/>
      <diagonal/>
    </border>
    <border>
      <left style="thin">
        <color auto="1"/>
      </left>
      <right style="thin">
        <color auto="1"/>
      </right>
      <top/>
      <bottom style="medium">
        <color indexed="64"/>
      </bottom>
      <diagonal/>
    </border>
  </borders>
  <cellStyleXfs count="131">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44" fontId="2" fillId="0" borderId="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34" fillId="0" borderId="0" applyFont="0" applyFill="0" applyBorder="0" applyAlignment="0" applyProtection="0"/>
  </cellStyleXfs>
  <cellXfs count="578">
    <xf numFmtId="0" fontId="0" fillId="0" borderId="0" xfId="0" applyFont="1" applyAlignment="1"/>
    <xf numFmtId="0" fontId="4" fillId="0" borderId="1" xfId="0" applyFont="1" applyFill="1" applyBorder="1" applyAlignment="1">
      <alignment horizontal="center" vertical="center" wrapText="1"/>
    </xf>
    <xf numFmtId="0" fontId="4" fillId="0" borderId="2" xfId="0" applyFont="1" applyBorder="1" applyAlignment="1">
      <alignment horizontal="center" vertical="center" wrapText="1"/>
    </xf>
    <xf numFmtId="0" fontId="5" fillId="2" borderId="8" xfId="0" applyFont="1" applyFill="1" applyBorder="1" applyAlignment="1">
      <alignment horizontal="center" vertical="center"/>
    </xf>
    <xf numFmtId="0" fontId="5" fillId="2" borderId="8" xfId="0" applyFont="1" applyFill="1" applyBorder="1" applyAlignment="1">
      <alignment horizontal="center" vertical="center" wrapText="1"/>
    </xf>
    <xf numFmtId="0" fontId="5" fillId="2" borderId="6" xfId="0" applyFont="1" applyFill="1" applyBorder="1" applyAlignment="1">
      <alignment horizontal="center" vertical="center"/>
    </xf>
    <xf numFmtId="164" fontId="5" fillId="0" borderId="2" xfId="0" applyNumberFormat="1" applyFont="1" applyBorder="1" applyAlignment="1">
      <alignment horizontal="center" vertical="center"/>
    </xf>
    <xf numFmtId="165" fontId="5" fillId="0" borderId="2" xfId="0" applyNumberFormat="1" applyFont="1" applyBorder="1" applyAlignment="1">
      <alignment horizontal="center" vertical="center"/>
    </xf>
    <xf numFmtId="0" fontId="5" fillId="0" borderId="2" xfId="0" quotePrefix="1" applyFont="1" applyBorder="1" applyAlignment="1">
      <alignment horizontal="center" vertical="center" wrapText="1"/>
    </xf>
    <xf numFmtId="0" fontId="4" fillId="0" borderId="4" xfId="0" applyFont="1" applyBorder="1" applyAlignment="1">
      <alignment horizontal="center" vertical="center" wrapText="1"/>
    </xf>
    <xf numFmtId="0" fontId="5" fillId="0" borderId="8" xfId="0" applyFont="1" applyFill="1" applyBorder="1" applyAlignment="1">
      <alignment horizontal="center" vertical="center"/>
    </xf>
    <xf numFmtId="0" fontId="5" fillId="0" borderId="8" xfId="0" applyFont="1" applyFill="1" applyBorder="1" applyAlignment="1">
      <alignment horizontal="center" vertical="center" wrapText="1"/>
    </xf>
    <xf numFmtId="0" fontId="5" fillId="0" borderId="6" xfId="0" applyFont="1" applyFill="1" applyBorder="1" applyAlignment="1">
      <alignment horizontal="center" vertical="center"/>
    </xf>
    <xf numFmtId="164" fontId="5" fillId="0" borderId="16" xfId="0" applyNumberFormat="1" applyFont="1" applyBorder="1" applyAlignment="1">
      <alignment vertical="center"/>
    </xf>
    <xf numFmtId="164" fontId="5" fillId="0" borderId="17" xfId="0" applyNumberFormat="1" applyFont="1" applyBorder="1" applyAlignment="1">
      <alignment vertic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0" xfId="0" applyFont="1" applyFill="1" applyBorder="1" applyAlignment="1">
      <alignment horizontal="center" vertical="center" wrapText="1"/>
    </xf>
    <xf numFmtId="0" fontId="5" fillId="2" borderId="12"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9" xfId="0" applyFont="1" applyFill="1" applyBorder="1" applyAlignment="1">
      <alignment horizontal="center" vertical="center"/>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xf>
    <xf numFmtId="0" fontId="11" fillId="0" borderId="11" xfId="0" applyFont="1" applyFill="1" applyBorder="1" applyAlignment="1">
      <alignment horizontal="left" vertical="center"/>
    </xf>
    <xf numFmtId="0" fontId="5" fillId="0" borderId="10" xfId="0" applyFont="1" applyFill="1" applyBorder="1" applyAlignment="1">
      <alignment horizontal="center" vertical="center"/>
    </xf>
    <xf numFmtId="0" fontId="5" fillId="0" borderId="10" xfId="0" applyFont="1" applyFill="1" applyBorder="1" applyAlignment="1">
      <alignment horizontal="center" vertical="center" wrapText="1"/>
    </xf>
    <xf numFmtId="0" fontId="5" fillId="0" borderId="12" xfId="0" applyFont="1" applyFill="1" applyBorder="1" applyAlignment="1">
      <alignment horizontal="center" vertical="center"/>
    </xf>
    <xf numFmtId="0" fontId="5" fillId="0" borderId="2" xfId="0" quotePrefix="1" applyFont="1" applyBorder="1" applyAlignment="1">
      <alignment horizontal="center" vertical="center"/>
    </xf>
    <xf numFmtId="0" fontId="5" fillId="0" borderId="22" xfId="0" applyFont="1" applyFill="1" applyBorder="1" applyAlignment="1">
      <alignment horizontal="center" vertical="center"/>
    </xf>
    <xf numFmtId="3" fontId="5" fillId="0" borderId="2" xfId="0" applyNumberFormat="1" applyFont="1" applyBorder="1" applyAlignment="1">
      <alignment horizontal="center" vertical="center"/>
    </xf>
    <xf numFmtId="3" fontId="5" fillId="2" borderId="8" xfId="0" applyNumberFormat="1" applyFont="1" applyFill="1" applyBorder="1" applyAlignment="1">
      <alignment horizontal="center" vertical="center"/>
    </xf>
    <xf numFmtId="3" fontId="4" fillId="0" borderId="2" xfId="0" applyNumberFormat="1" applyFont="1" applyFill="1" applyBorder="1" applyAlignment="1">
      <alignment horizontal="center" vertical="center" wrapText="1"/>
    </xf>
    <xf numFmtId="164" fontId="5" fillId="0" borderId="2" xfId="0" applyNumberFormat="1" applyFont="1" applyFill="1" applyBorder="1" applyAlignment="1">
      <alignment horizontal="center" vertical="center"/>
    </xf>
    <xf numFmtId="164" fontId="5" fillId="0" borderId="1" xfId="0" applyNumberFormat="1" applyFont="1" applyBorder="1" applyAlignment="1">
      <alignment vertical="center"/>
    </xf>
    <xf numFmtId="44" fontId="5" fillId="0" borderId="1" xfId="3" applyFont="1" applyBorder="1" applyAlignment="1">
      <alignment vertical="center"/>
    </xf>
    <xf numFmtId="0" fontId="5" fillId="0" borderId="1" xfId="0" applyFont="1" applyFill="1" applyBorder="1" applyAlignment="1">
      <alignment horizontal="left" vertical="center" wrapText="1"/>
    </xf>
    <xf numFmtId="0" fontId="5" fillId="0" borderId="1" xfId="0" applyFont="1" applyBorder="1" applyAlignment="1">
      <alignment vertical="center"/>
    </xf>
    <xf numFmtId="0" fontId="0" fillId="0" borderId="1" xfId="0" applyFont="1" applyBorder="1" applyAlignment="1">
      <alignment vertical="center"/>
    </xf>
    <xf numFmtId="165" fontId="5" fillId="0" borderId="2" xfId="0" applyNumberFormat="1" applyFont="1" applyFill="1" applyBorder="1" applyAlignment="1">
      <alignment horizontal="center" vertical="center"/>
    </xf>
    <xf numFmtId="164" fontId="7" fillId="0" borderId="2" xfId="0" applyNumberFormat="1" applyFont="1" applyFill="1" applyBorder="1" applyAlignment="1">
      <alignment horizontal="center" vertical="center"/>
    </xf>
    <xf numFmtId="0" fontId="4" fillId="0" borderId="26" xfId="0" applyFont="1" applyFill="1" applyBorder="1" applyAlignment="1">
      <alignment horizontal="center" vertical="center" wrapText="1"/>
    </xf>
    <xf numFmtId="164" fontId="5" fillId="0" borderId="18" xfId="0" applyNumberFormat="1" applyFont="1" applyBorder="1" applyAlignment="1">
      <alignment vertical="center"/>
    </xf>
    <xf numFmtId="165" fontId="5" fillId="2" borderId="8" xfId="0" applyNumberFormat="1" applyFont="1" applyFill="1" applyBorder="1" applyAlignment="1">
      <alignment horizontal="center" vertical="center"/>
    </xf>
    <xf numFmtId="165" fontId="5" fillId="0" borderId="8" xfId="0" applyNumberFormat="1" applyFont="1" applyFill="1" applyBorder="1" applyAlignment="1">
      <alignment horizontal="center" vertical="center"/>
    </xf>
    <xf numFmtId="0" fontId="4" fillId="0" borderId="2" xfId="0" applyFont="1" applyFill="1" applyBorder="1" applyAlignment="1">
      <alignment horizontal="center" vertical="center" wrapText="1"/>
    </xf>
    <xf numFmtId="0" fontId="3" fillId="3" borderId="3" xfId="0" applyFont="1" applyFill="1" applyBorder="1" applyAlignment="1">
      <alignment vertical="center"/>
    </xf>
    <xf numFmtId="0" fontId="4" fillId="3" borderId="8"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5" fillId="0" borderId="0" xfId="0" applyFont="1" applyAlignment="1">
      <alignment horizontal="left" vertical="center" wrapText="1"/>
    </xf>
    <xf numFmtId="0" fontId="15" fillId="0" borderId="0" xfId="0" applyFont="1" applyAlignment="1">
      <alignment vertical="center" wrapText="1"/>
    </xf>
    <xf numFmtId="0" fontId="17" fillId="0" borderId="0" xfId="0" applyFont="1" applyAlignment="1">
      <alignment vertical="center"/>
    </xf>
    <xf numFmtId="0" fontId="19" fillId="0" borderId="0" xfId="0" applyFont="1" applyAlignment="1" applyProtection="1">
      <alignment vertical="center"/>
    </xf>
    <xf numFmtId="0" fontId="0" fillId="0" borderId="0" xfId="0" applyFont="1" applyAlignment="1">
      <alignment vertical="center"/>
    </xf>
    <xf numFmtId="0" fontId="5" fillId="0" borderId="0" xfId="0" applyFont="1" applyAlignment="1">
      <alignment vertical="center"/>
    </xf>
    <xf numFmtId="3" fontId="0" fillId="0" borderId="0" xfId="0" applyNumberFormat="1" applyFont="1" applyAlignment="1">
      <alignment vertical="center"/>
    </xf>
    <xf numFmtId="0" fontId="2" fillId="2" borderId="10" xfId="0" applyFont="1" applyFill="1" applyBorder="1" applyAlignment="1">
      <alignment vertical="center"/>
    </xf>
    <xf numFmtId="3" fontId="2" fillId="2" borderId="10" xfId="0" applyNumberFormat="1" applyFont="1" applyFill="1" applyBorder="1" applyAlignment="1">
      <alignment vertical="center"/>
    </xf>
    <xf numFmtId="0" fontId="2" fillId="2" borderId="12" xfId="0" applyFont="1" applyFill="1" applyBorder="1" applyAlignment="1">
      <alignment vertical="center"/>
    </xf>
    <xf numFmtId="167" fontId="0" fillId="0" borderId="0" xfId="0" applyNumberFormat="1" applyFont="1" applyAlignment="1">
      <alignment vertical="center"/>
    </xf>
    <xf numFmtId="166" fontId="0" fillId="0" borderId="0" xfId="0" applyNumberFormat="1" applyFont="1" applyAlignment="1">
      <alignment vertical="center"/>
    </xf>
    <xf numFmtId="167" fontId="2" fillId="0" borderId="0" xfId="0" applyNumberFormat="1" applyFont="1" applyAlignment="1">
      <alignment vertical="center"/>
    </xf>
    <xf numFmtId="0" fontId="0" fillId="0" borderId="1" xfId="0" applyFont="1" applyFill="1" applyBorder="1" applyAlignment="1">
      <alignment vertical="center"/>
    </xf>
    <xf numFmtId="0" fontId="4" fillId="2" borderId="3" xfId="0" applyFont="1" applyFill="1" applyBorder="1" applyAlignment="1">
      <alignment vertical="center"/>
    </xf>
    <xf numFmtId="0" fontId="2" fillId="2" borderId="8" xfId="0" applyFont="1" applyFill="1" applyBorder="1" applyAlignment="1">
      <alignment vertical="center"/>
    </xf>
    <xf numFmtId="3" fontId="2" fillId="2" borderId="8" xfId="0" applyNumberFormat="1" applyFont="1" applyFill="1" applyBorder="1" applyAlignment="1">
      <alignment vertical="center"/>
    </xf>
    <xf numFmtId="0" fontId="2" fillId="2" borderId="6" xfId="0" applyFont="1" applyFill="1" applyBorder="1" applyAlignment="1">
      <alignment vertical="center"/>
    </xf>
    <xf numFmtId="0" fontId="0" fillId="0" borderId="0" xfId="0" applyFont="1" applyFill="1" applyAlignment="1">
      <alignment vertical="center"/>
    </xf>
    <xf numFmtId="165" fontId="2" fillId="2" borderId="8" xfId="0" applyNumberFormat="1" applyFont="1" applyFill="1" applyBorder="1" applyAlignment="1">
      <alignment vertical="center"/>
    </xf>
    <xf numFmtId="164" fontId="0" fillId="0" borderId="1" xfId="0" applyNumberFormat="1" applyFont="1" applyBorder="1" applyAlignment="1">
      <alignment vertical="center"/>
    </xf>
    <xf numFmtId="0" fontId="8" fillId="0" borderId="1" xfId="0" applyFont="1" applyBorder="1" applyAlignment="1">
      <alignment vertical="center"/>
    </xf>
    <xf numFmtId="0" fontId="4" fillId="0" borderId="1" xfId="0" applyFont="1" applyFill="1" applyBorder="1" applyAlignment="1">
      <alignment horizontal="left" vertical="center"/>
    </xf>
    <xf numFmtId="166" fontId="0" fillId="0" borderId="1" xfId="0" applyNumberFormat="1" applyFont="1" applyFill="1" applyBorder="1" applyAlignment="1">
      <alignment vertical="center"/>
    </xf>
    <xf numFmtId="0" fontId="4" fillId="2" borderId="10" xfId="0" applyFont="1" applyFill="1" applyBorder="1" applyAlignment="1">
      <alignment vertical="center"/>
    </xf>
    <xf numFmtId="0" fontId="4" fillId="2" borderId="8" xfId="0" applyFont="1" applyFill="1" applyBorder="1" applyAlignment="1">
      <alignment vertical="center"/>
    </xf>
    <xf numFmtId="0" fontId="4" fillId="2" borderId="8" xfId="0" applyFont="1" applyFill="1" applyBorder="1" applyAlignment="1">
      <alignment horizontal="left" vertical="center"/>
    </xf>
    <xf numFmtId="0" fontId="3" fillId="5" borderId="3" xfId="0" applyFont="1" applyFill="1" applyBorder="1" applyAlignment="1">
      <alignment vertical="center"/>
    </xf>
    <xf numFmtId="0" fontId="3" fillId="5" borderId="8" xfId="0" applyFont="1" applyFill="1" applyBorder="1" applyAlignment="1">
      <alignment vertical="center"/>
    </xf>
    <xf numFmtId="0" fontId="4" fillId="5" borderId="8" xfId="0" applyFont="1" applyFill="1" applyBorder="1" applyAlignment="1">
      <alignment vertical="center"/>
    </xf>
    <xf numFmtId="0" fontId="4" fillId="5" borderId="6" xfId="0" applyFont="1" applyFill="1" applyBorder="1" applyAlignment="1">
      <alignment vertical="center"/>
    </xf>
    <xf numFmtId="0" fontId="4" fillId="5" borderId="8" xfId="0" applyFont="1" applyFill="1" applyBorder="1" applyAlignment="1">
      <alignment horizontal="center" vertical="center"/>
    </xf>
    <xf numFmtId="164" fontId="4" fillId="0" borderId="1" xfId="0" applyNumberFormat="1" applyFont="1" applyBorder="1" applyAlignment="1">
      <alignment horizontal="center" vertical="center"/>
    </xf>
    <xf numFmtId="164" fontId="4" fillId="0" borderId="1" xfId="0" applyNumberFormat="1" applyFont="1" applyFill="1" applyBorder="1" applyAlignment="1">
      <alignment horizontal="center" vertical="center"/>
    </xf>
    <xf numFmtId="166" fontId="0" fillId="0" borderId="0" xfId="0" applyNumberFormat="1" applyFont="1" applyFill="1" applyAlignment="1">
      <alignment vertical="center"/>
    </xf>
    <xf numFmtId="3" fontId="5" fillId="0" borderId="2" xfId="0" applyNumberFormat="1" applyFont="1" applyFill="1" applyBorder="1" applyAlignment="1">
      <alignment horizontal="center" vertical="center"/>
    </xf>
    <xf numFmtId="164" fontId="5" fillId="0" borderId="3" xfId="0" applyNumberFormat="1" applyFont="1" applyFill="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quotePrefix="1" applyFont="1" applyBorder="1" applyAlignment="1">
      <alignment horizontal="center" vertical="center" wrapText="1"/>
    </xf>
    <xf numFmtId="165" fontId="5" fillId="0" borderId="1" xfId="0" applyNumberFormat="1" applyFont="1" applyBorder="1" applyAlignment="1">
      <alignment horizontal="center" vertical="center"/>
    </xf>
    <xf numFmtId="164" fontId="5" fillId="0" borderId="1" xfId="0" applyNumberFormat="1" applyFont="1" applyFill="1" applyBorder="1" applyAlignment="1">
      <alignment horizontal="center" vertical="center"/>
    </xf>
    <xf numFmtId="165" fontId="7" fillId="0" borderId="2" xfId="0" applyNumberFormat="1" applyFont="1" applyFill="1" applyBorder="1" applyAlignment="1">
      <alignment horizontal="center" vertical="center"/>
    </xf>
    <xf numFmtId="0" fontId="0" fillId="0" borderId="0" xfId="0" applyNumberFormat="1" applyFont="1" applyAlignment="1">
      <alignment vertical="center"/>
    </xf>
    <xf numFmtId="165" fontId="7" fillId="0" borderId="2" xfId="0" applyNumberFormat="1" applyFont="1" applyBorder="1" applyAlignment="1">
      <alignment horizontal="center" vertical="center"/>
    </xf>
    <xf numFmtId="0" fontId="7" fillId="2" borderId="8" xfId="0" applyFont="1" applyFill="1" applyBorder="1" applyAlignment="1">
      <alignment horizontal="center" vertical="center"/>
    </xf>
    <xf numFmtId="0" fontId="5" fillId="0" borderId="2" xfId="0" applyFont="1" applyBorder="1" applyAlignment="1">
      <alignment horizontal="center" vertical="center"/>
    </xf>
    <xf numFmtId="0" fontId="4" fillId="0" borderId="2" xfId="0" applyFont="1" applyFill="1" applyBorder="1" applyAlignment="1">
      <alignment horizontal="center" vertical="center" wrapText="1"/>
    </xf>
    <xf numFmtId="164" fontId="0" fillId="0" borderId="0" xfId="3" applyNumberFormat="1" applyFont="1" applyAlignment="1">
      <alignment vertical="center"/>
    </xf>
    <xf numFmtId="164" fontId="0" fillId="0" borderId="1" xfId="3" applyNumberFormat="1" applyFont="1" applyBorder="1" applyAlignment="1">
      <alignment vertical="center"/>
    </xf>
    <xf numFmtId="0" fontId="5"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7" fillId="0" borderId="2" xfId="0" applyFont="1" applyFill="1" applyBorder="1" applyAlignment="1">
      <alignment horizontal="center" vertical="center" wrapText="1"/>
    </xf>
    <xf numFmtId="165" fontId="2" fillId="2" borderId="10" xfId="0" applyNumberFormat="1" applyFont="1" applyFill="1" applyBorder="1" applyAlignment="1">
      <alignment vertical="center"/>
    </xf>
    <xf numFmtId="164" fontId="0" fillId="0" borderId="1" xfId="3" applyNumberFormat="1" applyFont="1" applyFill="1" applyBorder="1" applyAlignment="1">
      <alignment vertical="center"/>
    </xf>
    <xf numFmtId="164" fontId="0" fillId="0" borderId="0" xfId="0" applyNumberFormat="1" applyFont="1" applyAlignment="1">
      <alignment vertical="center"/>
    </xf>
    <xf numFmtId="0" fontId="7" fillId="0" borderId="2" xfId="0" applyFont="1" applyFill="1" applyBorder="1" applyAlignment="1">
      <alignment horizontal="left" vertical="center" wrapText="1"/>
    </xf>
    <xf numFmtId="17" fontId="5" fillId="0" borderId="4" xfId="0" quotePrefix="1" applyNumberFormat="1" applyFont="1" applyFill="1" applyBorder="1" applyAlignment="1">
      <alignment horizontal="center" vertical="center"/>
    </xf>
    <xf numFmtId="0" fontId="5" fillId="0" borderId="2" xfId="0" applyFont="1" applyFill="1" applyBorder="1" applyAlignment="1">
      <alignment horizontal="center" vertical="center"/>
    </xf>
    <xf numFmtId="0" fontId="20" fillId="0" borderId="0" xfId="0" applyFont="1" applyAlignment="1">
      <alignment vertical="center"/>
    </xf>
    <xf numFmtId="3" fontId="2" fillId="2" borderId="6" xfId="0" applyNumberFormat="1" applyFont="1" applyFill="1" applyBorder="1" applyAlignment="1">
      <alignment vertical="center"/>
    </xf>
    <xf numFmtId="0" fontId="5" fillId="0" borderId="9" xfId="0" applyFont="1" applyBorder="1" applyAlignment="1">
      <alignment horizontal="center" vertical="center"/>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21" fillId="3" borderId="3" xfId="0" applyFont="1" applyFill="1" applyBorder="1" applyAlignment="1">
      <alignment vertical="center"/>
    </xf>
    <xf numFmtId="0" fontId="0" fillId="0" borderId="0" xfId="0" applyFont="1" applyAlignment="1">
      <alignment horizontal="right" vertical="center"/>
    </xf>
    <xf numFmtId="17" fontId="5" fillId="0" borderId="2" xfId="0" quotePrefix="1" applyNumberFormat="1" applyFont="1" applyFill="1" applyBorder="1" applyAlignment="1">
      <alignment horizontal="center" vertical="center"/>
    </xf>
    <xf numFmtId="0" fontId="4" fillId="0" borderId="4" xfId="0" applyFont="1" applyFill="1" applyBorder="1" applyAlignment="1">
      <alignment horizontal="center" vertical="center"/>
    </xf>
    <xf numFmtId="0" fontId="5" fillId="0" borderId="4" xfId="0" applyFont="1" applyBorder="1" applyAlignment="1">
      <alignment horizontal="center" vertical="center"/>
    </xf>
    <xf numFmtId="165" fontId="5" fillId="0" borderId="4" xfId="0" applyNumberFormat="1" applyFont="1" applyBorder="1" applyAlignment="1">
      <alignment horizontal="center" vertical="center"/>
    </xf>
    <xf numFmtId="0" fontId="5" fillId="0" borderId="22"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20" xfId="0" applyFont="1" applyFill="1" applyBorder="1" applyAlignment="1">
      <alignment horizontal="center" vertical="center" wrapText="1"/>
    </xf>
    <xf numFmtId="3" fontId="4" fillId="0" borderId="27" xfId="0" applyNumberFormat="1" applyFont="1" applyFill="1" applyBorder="1" applyAlignment="1">
      <alignment horizontal="center" vertical="center" wrapText="1"/>
    </xf>
    <xf numFmtId="165" fontId="5" fillId="0" borderId="2" xfId="0" applyNumberFormat="1" applyFont="1" applyFill="1" applyBorder="1" applyAlignment="1">
      <alignment vertical="center"/>
    </xf>
    <xf numFmtId="0" fontId="4" fillId="0" borderId="4" xfId="0" applyFont="1" applyFill="1" applyBorder="1" applyAlignment="1">
      <alignment horizontal="center" vertical="center" wrapText="1"/>
    </xf>
    <xf numFmtId="0" fontId="5" fillId="0" borderId="2" xfId="0" quotePrefix="1" applyFont="1" applyFill="1" applyBorder="1" applyAlignment="1">
      <alignment horizontal="center" vertical="center"/>
    </xf>
    <xf numFmtId="0" fontId="6" fillId="0" borderId="1" xfId="0" applyFont="1" applyFill="1" applyBorder="1" applyAlignment="1">
      <alignment horizontal="center" vertical="center" wrapText="1"/>
    </xf>
    <xf numFmtId="0" fontId="5" fillId="0" borderId="1" xfId="0" quotePrefix="1" applyFont="1" applyBorder="1" applyAlignment="1">
      <alignment horizontal="center" vertical="center"/>
    </xf>
    <xf numFmtId="0" fontId="5" fillId="0" borderId="7" xfId="0" applyFont="1" applyBorder="1" applyAlignment="1">
      <alignment horizontal="center" vertical="center"/>
    </xf>
    <xf numFmtId="0" fontId="5" fillId="0" borderId="7" xfId="0" applyFont="1" applyFill="1" applyBorder="1" applyAlignment="1">
      <alignment horizontal="center" vertical="center"/>
    </xf>
    <xf numFmtId="0" fontId="5" fillId="0" borderId="7" xfId="0" applyFont="1" applyBorder="1" applyAlignment="1">
      <alignment horizontal="center" vertical="center" wrapText="1"/>
    </xf>
    <xf numFmtId="165" fontId="5" fillId="0" borderId="7" xfId="0" applyNumberFormat="1" applyFont="1" applyFill="1" applyBorder="1" applyAlignment="1">
      <alignment horizontal="center" vertical="center"/>
    </xf>
    <xf numFmtId="0" fontId="5" fillId="0" borderId="2" xfId="0" applyFont="1" applyFill="1" applyBorder="1" applyAlignment="1">
      <alignment horizontal="center" vertical="center" wrapText="1"/>
    </xf>
    <xf numFmtId="0" fontId="5" fillId="2" borderId="15"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20" xfId="0" applyFont="1" applyBorder="1" applyAlignment="1">
      <alignment horizontal="center" vertical="center"/>
    </xf>
    <xf numFmtId="164" fontId="5" fillId="0" borderId="1" xfId="0" applyNumberFormat="1" applyFont="1" applyFill="1" applyBorder="1" applyAlignment="1">
      <alignment vertical="center"/>
    </xf>
    <xf numFmtId="0" fontId="2" fillId="2" borderId="8" xfId="0" applyFont="1" applyFill="1" applyBorder="1" applyAlignment="1">
      <alignment horizontal="center" vertical="center"/>
    </xf>
    <xf numFmtId="0" fontId="4" fillId="0" borderId="2" xfId="0" applyFont="1" applyFill="1" applyBorder="1" applyAlignment="1">
      <alignment horizontal="center" vertical="center"/>
    </xf>
    <xf numFmtId="3" fontId="24" fillId="0" borderId="2" xfId="0" applyNumberFormat="1" applyFont="1" applyBorder="1" applyAlignment="1">
      <alignment horizontal="center" vertical="center"/>
    </xf>
    <xf numFmtId="166" fontId="25" fillId="0" borderId="0" xfId="0" applyNumberFormat="1" applyFont="1" applyFill="1" applyAlignment="1">
      <alignment vertical="center"/>
    </xf>
    <xf numFmtId="166" fontId="25" fillId="0" borderId="1" xfId="0" applyNumberFormat="1" applyFont="1" applyBorder="1" applyAlignment="1">
      <alignment vertical="center"/>
    </xf>
    <xf numFmtId="166" fontId="25" fillId="0" borderId="0" xfId="0" applyNumberFormat="1" applyFont="1" applyAlignment="1">
      <alignment vertical="center"/>
    </xf>
    <xf numFmtId="0" fontId="25" fillId="0" borderId="0" xfId="0" applyFont="1" applyAlignment="1">
      <alignment vertical="center"/>
    </xf>
    <xf numFmtId="0" fontId="25" fillId="0" borderId="1" xfId="0" applyFont="1" applyBorder="1" applyAlignment="1">
      <alignment vertical="center"/>
    </xf>
    <xf numFmtId="0" fontId="25" fillId="0" borderId="0" xfId="0" applyFont="1" applyFill="1" applyAlignment="1">
      <alignment vertical="center"/>
    </xf>
    <xf numFmtId="0" fontId="25" fillId="0" borderId="1" xfId="0" applyFont="1" applyFill="1" applyBorder="1" applyAlignment="1">
      <alignment vertical="center"/>
    </xf>
    <xf numFmtId="164" fontId="25" fillId="0" borderId="1" xfId="3" applyNumberFormat="1" applyFont="1" applyFill="1" applyBorder="1" applyAlignment="1">
      <alignment vertical="center"/>
    </xf>
    <xf numFmtId="164" fontId="25" fillId="0" borderId="1" xfId="3" applyNumberFormat="1" applyFont="1" applyBorder="1" applyAlignment="1">
      <alignment vertical="center"/>
    </xf>
    <xf numFmtId="0" fontId="4" fillId="0" borderId="2" xfId="0" applyFont="1" applyFill="1" applyBorder="1" applyAlignment="1">
      <alignment horizontal="center" vertical="center" wrapText="1"/>
    </xf>
    <xf numFmtId="0" fontId="5" fillId="8" borderId="2" xfId="0" applyFont="1" applyFill="1" applyBorder="1" applyAlignment="1">
      <alignment horizontal="center" vertical="center"/>
    </xf>
    <xf numFmtId="165" fontId="5" fillId="8" borderId="2" xfId="0" applyNumberFormat="1" applyFont="1" applyFill="1" applyBorder="1" applyAlignment="1">
      <alignment horizontal="center" vertical="center"/>
    </xf>
    <xf numFmtId="0" fontId="2" fillId="0" borderId="0" xfId="0" applyFont="1" applyAlignment="1">
      <alignment horizontal="right" vertical="center"/>
    </xf>
    <xf numFmtId="0" fontId="0" fillId="0" borderId="1" xfId="0" applyFont="1" applyBorder="1" applyAlignment="1">
      <alignment horizontal="right" vertical="center"/>
    </xf>
    <xf numFmtId="0" fontId="3" fillId="3" borderId="8" xfId="0" applyFont="1" applyFill="1" applyBorder="1" applyAlignment="1">
      <alignment horizontal="left" vertical="center"/>
    </xf>
    <xf numFmtId="0" fontId="4" fillId="0" borderId="2" xfId="0" applyFont="1" applyBorder="1" applyAlignment="1">
      <alignment horizontal="center" vertical="center"/>
    </xf>
    <xf numFmtId="0" fontId="20" fillId="0" borderId="1" xfId="0" applyFont="1" applyBorder="1" applyAlignment="1">
      <alignment vertical="center"/>
    </xf>
    <xf numFmtId="0" fontId="0" fillId="0" borderId="0" xfId="0" applyFont="1" applyFill="1" applyAlignment="1">
      <alignment horizontal="left" vertical="center"/>
    </xf>
    <xf numFmtId="0" fontId="0" fillId="3" borderId="8" xfId="0" applyFont="1" applyFill="1" applyBorder="1" applyAlignment="1">
      <alignment horizontal="left" vertical="center"/>
    </xf>
    <xf numFmtId="0" fontId="0" fillId="0" borderId="1" xfId="0" applyFont="1" applyFill="1" applyBorder="1" applyAlignment="1">
      <alignment horizontal="left" vertical="center"/>
    </xf>
    <xf numFmtId="0" fontId="3" fillId="5" borderId="19" xfId="0" applyFont="1" applyFill="1" applyBorder="1" applyAlignment="1">
      <alignment vertical="center"/>
    </xf>
    <xf numFmtId="0" fontId="4" fillId="5" borderId="19" xfId="0" applyFont="1" applyFill="1" applyBorder="1" applyAlignment="1">
      <alignment vertical="center"/>
    </xf>
    <xf numFmtId="0" fontId="4" fillId="5" borderId="19" xfId="0" applyFont="1" applyFill="1" applyBorder="1" applyAlignment="1">
      <alignment horizontal="center" vertical="center"/>
    </xf>
    <xf numFmtId="0" fontId="4" fillId="5" borderId="20" xfId="0" applyFont="1" applyFill="1" applyBorder="1" applyAlignment="1">
      <alignment vertical="center"/>
    </xf>
    <xf numFmtId="0" fontId="3" fillId="3" borderId="10" xfId="0" applyFont="1" applyFill="1" applyBorder="1" applyAlignment="1">
      <alignment horizontal="left" vertical="center"/>
    </xf>
    <xf numFmtId="0" fontId="0" fillId="3" borderId="10" xfId="0" applyFont="1" applyFill="1" applyBorder="1" applyAlignment="1">
      <alignment vertical="center"/>
    </xf>
    <xf numFmtId="0" fontId="4" fillId="3" borderId="10"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0" fillId="0" borderId="2" xfId="0" applyFont="1" applyBorder="1" applyAlignment="1">
      <alignment vertical="center"/>
    </xf>
    <xf numFmtId="0" fontId="5" fillId="0" borderId="4"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4" fillId="0" borderId="7" xfId="0" applyFont="1" applyFill="1" applyBorder="1" applyAlignment="1">
      <alignment horizontal="center" vertical="center" wrapText="1"/>
    </xf>
    <xf numFmtId="165" fontId="5" fillId="0" borderId="7" xfId="0" applyNumberFormat="1" applyFont="1" applyFill="1" applyBorder="1" applyAlignment="1">
      <alignment horizontal="center" vertical="center"/>
    </xf>
    <xf numFmtId="0" fontId="5" fillId="0" borderId="4" xfId="0" quotePrefix="1" applyFont="1" applyBorder="1" applyAlignment="1">
      <alignment horizontal="center" vertical="center"/>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165" fontId="5" fillId="0" borderId="2" xfId="0" applyNumberFormat="1" applyFont="1" applyFill="1" applyBorder="1" applyAlignment="1">
      <alignment horizontal="center" vertical="center"/>
    </xf>
    <xf numFmtId="17" fontId="5" fillId="0" borderId="2" xfId="0" quotePrefix="1" applyNumberFormat="1" applyFont="1" applyFill="1" applyBorder="1" applyAlignment="1">
      <alignment horizontal="center" vertical="center"/>
    </xf>
    <xf numFmtId="0" fontId="7" fillId="4" borderId="3" xfId="0" applyFont="1" applyFill="1" applyBorder="1" applyAlignment="1">
      <alignment horizontal="right" vertical="center"/>
    </xf>
    <xf numFmtId="0" fontId="7" fillId="4" borderId="6" xfId="0" applyFont="1" applyFill="1" applyBorder="1" applyAlignment="1">
      <alignment horizontal="left" vertical="center"/>
    </xf>
    <xf numFmtId="3" fontId="7" fillId="0" borderId="2" xfId="0" quotePrefix="1" applyNumberFormat="1" applyFont="1" applyFill="1" applyBorder="1" applyAlignment="1">
      <alignment horizontal="center" vertical="center"/>
    </xf>
    <xf numFmtId="3" fontId="7" fillId="0" borderId="2" xfId="0" quotePrefix="1" applyNumberFormat="1" applyFont="1" applyBorder="1" applyAlignment="1">
      <alignment horizontal="center" vertical="center"/>
    </xf>
    <xf numFmtId="0" fontId="6" fillId="2" borderId="8" xfId="0" applyFont="1" applyFill="1" applyBorder="1" applyAlignment="1">
      <alignment vertical="center"/>
    </xf>
    <xf numFmtId="0" fontId="31" fillId="2" borderId="8" xfId="0" applyFont="1" applyFill="1" applyBorder="1" applyAlignment="1">
      <alignment vertical="center"/>
    </xf>
    <xf numFmtId="165" fontId="31" fillId="2" borderId="8" xfId="0" applyNumberFormat="1" applyFont="1" applyFill="1" applyBorder="1" applyAlignment="1">
      <alignment vertical="center"/>
    </xf>
    <xf numFmtId="0" fontId="31" fillId="2" borderId="6" xfId="0" applyFont="1" applyFill="1" applyBorder="1" applyAlignment="1">
      <alignment vertical="center"/>
    </xf>
    <xf numFmtId="0" fontId="7" fillId="0" borderId="2" xfId="0" quotePrefix="1" applyFont="1" applyBorder="1" applyAlignment="1">
      <alignment horizontal="center" vertical="center"/>
    </xf>
    <xf numFmtId="165" fontId="5" fillId="0" borderId="4" xfId="0" applyNumberFormat="1" applyFont="1" applyFill="1" applyBorder="1" applyAlignment="1">
      <alignment vertical="center"/>
    </xf>
    <xf numFmtId="0" fontId="7" fillId="0" borderId="2" xfId="0" applyFont="1" applyBorder="1" applyAlignment="1">
      <alignment horizontal="center" vertical="center"/>
    </xf>
    <xf numFmtId="0" fontId="7" fillId="0" borderId="2" xfId="0" applyFont="1" applyBorder="1" applyAlignment="1">
      <alignment horizontal="center" vertical="center" wrapText="1"/>
    </xf>
    <xf numFmtId="164" fontId="7" fillId="0" borderId="3" xfId="0" applyNumberFormat="1" applyFont="1" applyFill="1" applyBorder="1" applyAlignment="1">
      <alignment horizontal="center" vertical="center"/>
    </xf>
    <xf numFmtId="0" fontId="7" fillId="0" borderId="2" xfId="0" quotePrefix="1" applyFont="1" applyFill="1" applyBorder="1" applyAlignment="1">
      <alignment horizontal="center" vertical="center"/>
    </xf>
    <xf numFmtId="0" fontId="7" fillId="0" borderId="19" xfId="0" applyFont="1" applyBorder="1" applyAlignment="1">
      <alignment horizontal="center" vertical="center"/>
    </xf>
    <xf numFmtId="165" fontId="7" fillId="0" borderId="7" xfId="0" applyNumberFormat="1" applyFont="1" applyFill="1" applyBorder="1" applyAlignment="1">
      <alignment horizontal="center" vertical="center"/>
    </xf>
    <xf numFmtId="0" fontId="7" fillId="0" borderId="19" xfId="0" applyFont="1" applyFill="1" applyBorder="1" applyAlignment="1">
      <alignment horizontal="center" vertical="center"/>
    </xf>
    <xf numFmtId="0" fontId="7" fillId="0" borderId="7" xfId="0" applyFont="1" applyBorder="1" applyAlignment="1">
      <alignment horizontal="center" vertical="center"/>
    </xf>
    <xf numFmtId="0" fontId="4" fillId="0" borderId="3" xfId="0" applyFont="1" applyFill="1" applyBorder="1" applyAlignment="1">
      <alignment horizontal="center" vertical="center" wrapText="1"/>
    </xf>
    <xf numFmtId="167" fontId="0" fillId="0" borderId="1" xfId="0" applyNumberFormat="1" applyFont="1" applyBorder="1" applyAlignment="1">
      <alignment vertical="center"/>
    </xf>
    <xf numFmtId="167" fontId="2" fillId="0" borderId="1" xfId="0" applyNumberFormat="1" applyFont="1" applyBorder="1" applyAlignment="1">
      <alignment vertical="center"/>
    </xf>
    <xf numFmtId="167" fontId="25" fillId="0" borderId="1" xfId="0" applyNumberFormat="1" applyFont="1" applyBorder="1" applyAlignment="1">
      <alignment vertical="center"/>
    </xf>
    <xf numFmtId="0" fontId="7" fillId="4" borderId="5" xfId="0" applyFont="1" applyFill="1" applyBorder="1" applyAlignment="1">
      <alignment horizontal="right" vertical="center"/>
    </xf>
    <xf numFmtId="0" fontId="7" fillId="4" borderId="20" xfId="0" applyFont="1" applyFill="1" applyBorder="1" applyAlignment="1">
      <alignment horizontal="left" vertical="center"/>
    </xf>
    <xf numFmtId="0" fontId="7" fillId="4" borderId="11" xfId="0" applyFont="1" applyFill="1" applyBorder="1" applyAlignment="1">
      <alignment horizontal="right" vertical="center"/>
    </xf>
    <xf numFmtId="0" fontId="7" fillId="4" borderId="12" xfId="0" applyFont="1" applyFill="1" applyBorder="1" applyAlignment="1">
      <alignment horizontal="left" vertical="center"/>
    </xf>
    <xf numFmtId="0" fontId="7" fillId="4" borderId="1" xfId="0" applyFont="1" applyFill="1" applyBorder="1" applyAlignment="1">
      <alignment horizontal="right" vertical="center"/>
    </xf>
    <xf numFmtId="0" fontId="7" fillId="4" borderId="22" xfId="0" applyFont="1" applyFill="1" applyBorder="1" applyAlignment="1">
      <alignment horizontal="left" vertical="center"/>
    </xf>
    <xf numFmtId="165" fontId="7" fillId="0" borderId="3" xfId="0" applyNumberFormat="1" applyFont="1" applyBorder="1" applyAlignment="1">
      <alignment horizontal="center" vertical="center"/>
    </xf>
    <xf numFmtId="165" fontId="7" fillId="0" borderId="3" xfId="0" applyNumberFormat="1" applyFont="1" applyFill="1" applyBorder="1" applyAlignment="1">
      <alignment horizontal="center" vertical="center"/>
    </xf>
    <xf numFmtId="165" fontId="5" fillId="0" borderId="3" xfId="0" applyNumberFormat="1" applyFont="1" applyFill="1" applyBorder="1" applyAlignment="1">
      <alignment horizontal="center" vertical="center"/>
    </xf>
    <xf numFmtId="0" fontId="11" fillId="0" borderId="1" xfId="0" applyFont="1" applyFill="1" applyBorder="1" applyAlignment="1">
      <alignment horizontal="left" vertical="center" wrapText="1"/>
    </xf>
    <xf numFmtId="0" fontId="11" fillId="0" borderId="10" xfId="0" applyFont="1" applyFill="1" applyBorder="1" applyAlignment="1">
      <alignment horizontal="left" vertical="center" wrapText="1"/>
    </xf>
    <xf numFmtId="165" fontId="7" fillId="0" borderId="7" xfId="0" applyNumberFormat="1" applyFont="1" applyBorder="1" applyAlignment="1">
      <alignment horizontal="center" vertical="center"/>
    </xf>
    <xf numFmtId="0" fontId="6" fillId="0" borderId="2" xfId="0" applyFont="1" applyFill="1" applyBorder="1" applyAlignment="1">
      <alignment horizontal="center" vertical="center" wrapText="1"/>
    </xf>
    <xf numFmtId="0" fontId="31" fillId="0" borderId="1" xfId="0" applyFont="1" applyFill="1" applyBorder="1" applyAlignment="1">
      <alignment vertical="center"/>
    </xf>
    <xf numFmtId="0" fontId="31" fillId="0" borderId="1" xfId="0" applyFont="1" applyFill="1" applyBorder="1" applyAlignment="1">
      <alignment horizontal="left" vertical="center"/>
    </xf>
    <xf numFmtId="0" fontId="31" fillId="0" borderId="0" xfId="0" applyFont="1" applyFill="1" applyAlignment="1">
      <alignment vertical="center"/>
    </xf>
    <xf numFmtId="0" fontId="31" fillId="0" borderId="0" xfId="0" applyFont="1" applyFill="1" applyAlignment="1">
      <alignment horizontal="left" vertical="center"/>
    </xf>
    <xf numFmtId="0" fontId="31" fillId="2" borderId="8" xfId="0" applyFont="1" applyFill="1" applyBorder="1" applyAlignment="1">
      <alignment horizontal="center" vertical="center"/>
    </xf>
    <xf numFmtId="164" fontId="7" fillId="8" borderId="2" xfId="0" applyNumberFormat="1" applyFont="1" applyFill="1" applyBorder="1" applyAlignment="1">
      <alignment horizontal="center" vertical="center"/>
    </xf>
    <xf numFmtId="0" fontId="5" fillId="8" borderId="2" xfId="0" applyFont="1" applyFill="1" applyBorder="1" applyAlignment="1">
      <alignment horizontal="center" vertical="center" wrapText="1"/>
    </xf>
    <xf numFmtId="0" fontId="5" fillId="8" borderId="2" xfId="0" quotePrefix="1" applyFont="1" applyFill="1" applyBorder="1" applyAlignment="1">
      <alignment horizontal="center" vertical="center"/>
    </xf>
    <xf numFmtId="0" fontId="5" fillId="8" borderId="2" xfId="0" quotePrefix="1" applyFont="1" applyFill="1" applyBorder="1" applyAlignment="1">
      <alignment horizontal="center" vertical="center" wrapText="1"/>
    </xf>
    <xf numFmtId="165" fontId="5" fillId="8" borderId="4" xfId="0" applyNumberFormat="1" applyFont="1" applyFill="1" applyBorder="1" applyAlignment="1">
      <alignment horizontal="center" vertical="center"/>
    </xf>
    <xf numFmtId="164" fontId="5" fillId="8" borderId="2" xfId="0" applyNumberFormat="1" applyFont="1" applyFill="1" applyBorder="1" applyAlignment="1">
      <alignment horizontal="center" vertical="center"/>
    </xf>
    <xf numFmtId="0" fontId="7" fillId="8" borderId="2" xfId="0" applyFont="1" applyFill="1" applyBorder="1" applyAlignment="1">
      <alignment horizontal="center" vertical="center" wrapText="1"/>
    </xf>
    <xf numFmtId="0" fontId="7" fillId="8" borderId="2" xfId="0" quotePrefix="1" applyFont="1" applyFill="1" applyBorder="1" applyAlignment="1">
      <alignment horizontal="center" vertical="center"/>
    </xf>
    <xf numFmtId="0" fontId="7" fillId="8" borderId="2" xfId="0" quotePrefix="1" applyFont="1" applyFill="1" applyBorder="1" applyAlignment="1">
      <alignment horizontal="center" vertical="center" wrapText="1"/>
    </xf>
    <xf numFmtId="0" fontId="7" fillId="8" borderId="2" xfId="0" applyFont="1" applyFill="1" applyBorder="1" applyAlignment="1">
      <alignment horizontal="center" vertical="center"/>
    </xf>
    <xf numFmtId="165" fontId="7" fillId="8" borderId="2" xfId="0" applyNumberFormat="1" applyFont="1" applyFill="1" applyBorder="1" applyAlignment="1">
      <alignment horizontal="center" vertical="center"/>
    </xf>
    <xf numFmtId="3" fontId="4" fillId="0" borderId="9" xfId="0" applyNumberFormat="1" applyFont="1" applyFill="1" applyBorder="1" applyAlignment="1">
      <alignment horizontal="center" vertical="center" wrapText="1"/>
    </xf>
    <xf numFmtId="0" fontId="5" fillId="2" borderId="1" xfId="0" applyFont="1" applyFill="1" applyBorder="1" applyAlignment="1">
      <alignment horizontal="center" vertical="center"/>
    </xf>
    <xf numFmtId="0" fontId="2" fillId="2" borderId="10" xfId="0" applyFont="1" applyFill="1" applyBorder="1" applyAlignment="1">
      <alignment horizontal="center" vertical="center"/>
    </xf>
    <xf numFmtId="3" fontId="4" fillId="0" borderId="7" xfId="0" applyNumberFormat="1" applyFont="1" applyFill="1" applyBorder="1" applyAlignment="1">
      <alignment horizontal="center" vertical="center" wrapText="1"/>
    </xf>
    <xf numFmtId="168" fontId="5" fillId="0" borderId="2" xfId="0" applyNumberFormat="1" applyFont="1" applyFill="1" applyBorder="1" applyAlignment="1">
      <alignment vertical="center"/>
    </xf>
    <xf numFmtId="169" fontId="5" fillId="6" borderId="28" xfId="0" applyNumberFormat="1" applyFont="1" applyFill="1" applyBorder="1" applyAlignment="1">
      <alignment horizontal="center" vertical="center" wrapText="1"/>
    </xf>
    <xf numFmtId="169" fontId="4" fillId="6" borderId="29" xfId="0" applyNumberFormat="1" applyFont="1" applyFill="1" applyBorder="1" applyAlignment="1">
      <alignment horizontal="center" vertical="center" wrapText="1"/>
    </xf>
    <xf numFmtId="0" fontId="4" fillId="3" borderId="30" xfId="0" applyFont="1" applyFill="1" applyBorder="1" applyAlignment="1">
      <alignment horizontal="center" vertical="center" wrapText="1"/>
    </xf>
    <xf numFmtId="10" fontId="5" fillId="6" borderId="17" xfId="130" applyNumberFormat="1" applyFont="1" applyFill="1" applyBorder="1" applyAlignment="1" applyProtection="1">
      <alignment vertical="center"/>
      <protection locked="0"/>
    </xf>
    <xf numFmtId="169" fontId="4" fillId="0" borderId="29" xfId="0" applyNumberFormat="1" applyFont="1" applyFill="1" applyBorder="1" applyAlignment="1">
      <alignment horizontal="center" vertical="center" wrapText="1"/>
    </xf>
    <xf numFmtId="0" fontId="4" fillId="0" borderId="29" xfId="0" applyFont="1" applyFill="1" applyBorder="1" applyAlignment="1">
      <alignment horizontal="center" vertical="center" wrapText="1"/>
    </xf>
    <xf numFmtId="167" fontId="5" fillId="0" borderId="11" xfId="0" applyNumberFormat="1" applyFont="1" applyFill="1" applyBorder="1" applyAlignment="1">
      <alignment horizontal="center" vertical="center"/>
    </xf>
    <xf numFmtId="167" fontId="5" fillId="0" borderId="3" xfId="0" applyNumberFormat="1" applyFont="1" applyFill="1" applyBorder="1" applyAlignment="1">
      <alignment horizontal="center" vertical="center"/>
    </xf>
    <xf numFmtId="164" fontId="5" fillId="0" borderId="3" xfId="0" applyNumberFormat="1" applyFont="1" applyBorder="1" applyAlignment="1">
      <alignment vertical="center"/>
    </xf>
    <xf numFmtId="0" fontId="0" fillId="2" borderId="23" xfId="0" applyFont="1" applyFill="1" applyBorder="1" applyAlignment="1"/>
    <xf numFmtId="0" fontId="5" fillId="2" borderId="25" xfId="0" applyFont="1" applyFill="1" applyBorder="1" applyAlignment="1">
      <alignment horizontal="center" vertical="center"/>
    </xf>
    <xf numFmtId="169" fontId="4" fillId="2" borderId="24" xfId="0" applyNumberFormat="1" applyFont="1" applyFill="1" applyBorder="1" applyAlignment="1">
      <alignment horizontal="right" vertical="center"/>
    </xf>
    <xf numFmtId="164" fontId="5" fillId="2" borderId="26" xfId="0" applyNumberFormat="1" applyFont="1" applyFill="1" applyBorder="1" applyAlignment="1">
      <alignment vertical="center"/>
    </xf>
    <xf numFmtId="0" fontId="5" fillId="0" borderId="1" xfId="0" applyFont="1" applyFill="1" applyBorder="1" applyAlignment="1"/>
    <xf numFmtId="166" fontId="5" fillId="0" borderId="1" xfId="0" applyNumberFormat="1" applyFont="1" applyFill="1" applyBorder="1" applyAlignment="1">
      <alignment horizontal="right" vertical="center"/>
    </xf>
    <xf numFmtId="164" fontId="5" fillId="0" borderId="1" xfId="0" applyNumberFormat="1" applyFont="1" applyFill="1" applyBorder="1" applyAlignment="1">
      <alignment horizontal="right" vertical="center"/>
    </xf>
    <xf numFmtId="0" fontId="0" fillId="0" borderId="1" xfId="0" applyFont="1" applyFill="1" applyBorder="1" applyAlignment="1"/>
    <xf numFmtId="169" fontId="5" fillId="0" borderId="1" xfId="0" applyNumberFormat="1" applyFont="1" applyFill="1" applyBorder="1" applyAlignment="1">
      <alignment horizontal="right" vertical="center"/>
    </xf>
    <xf numFmtId="164" fontId="5" fillId="0" borderId="2" xfId="0" applyNumberFormat="1" applyFont="1" applyFill="1" applyBorder="1" applyAlignment="1">
      <alignment horizontal="right" vertical="center"/>
    </xf>
    <xf numFmtId="0" fontId="0" fillId="0" borderId="3" xfId="0" applyFont="1" applyFill="1" applyBorder="1" applyAlignment="1"/>
    <xf numFmtId="169" fontId="4" fillId="0" borderId="3" xfId="0" applyNumberFormat="1" applyFont="1" applyFill="1" applyBorder="1" applyAlignment="1">
      <alignment horizontal="right" vertical="center"/>
    </xf>
    <xf numFmtId="0" fontId="4" fillId="0" borderId="29" xfId="0" applyFont="1" applyFill="1" applyBorder="1" applyAlignment="1" applyProtection="1">
      <alignment horizontal="center" vertical="center" wrapText="1"/>
    </xf>
    <xf numFmtId="169" fontId="5" fillId="6" borderId="24" xfId="0" applyNumberFormat="1" applyFont="1" applyFill="1" applyBorder="1" applyAlignment="1">
      <alignment horizontal="center" vertical="center" wrapText="1"/>
    </xf>
    <xf numFmtId="169" fontId="4" fillId="0" borderId="29" xfId="0" applyNumberFormat="1" applyFont="1" applyFill="1" applyBorder="1" applyAlignment="1" applyProtection="1">
      <alignment horizontal="center" vertical="center" wrapText="1"/>
    </xf>
    <xf numFmtId="3" fontId="5" fillId="0" borderId="8" xfId="0" applyNumberFormat="1" applyFont="1" applyFill="1" applyBorder="1" applyAlignment="1">
      <alignment horizontal="center" vertical="center"/>
    </xf>
    <xf numFmtId="3" fontId="7" fillId="0" borderId="2" xfId="0" applyNumberFormat="1" applyFont="1" applyBorder="1" applyAlignment="1">
      <alignment horizontal="center" vertical="center"/>
    </xf>
    <xf numFmtId="10" fontId="5" fillId="0" borderId="19" xfId="0" applyNumberFormat="1" applyFont="1" applyFill="1" applyBorder="1" applyAlignment="1">
      <alignment horizontal="center" vertical="center"/>
    </xf>
    <xf numFmtId="10" fontId="11" fillId="0" borderId="1" xfId="0" applyNumberFormat="1" applyFont="1" applyFill="1" applyBorder="1" applyAlignment="1">
      <alignment horizontal="left" vertical="center" wrapText="1"/>
    </xf>
    <xf numFmtId="10" fontId="11" fillId="0" borderId="10" xfId="0" applyNumberFormat="1" applyFont="1" applyFill="1" applyBorder="1" applyAlignment="1">
      <alignment horizontal="left" vertical="center" wrapText="1"/>
    </xf>
    <xf numFmtId="10" fontId="5" fillId="0" borderId="10" xfId="0" applyNumberFormat="1" applyFont="1" applyFill="1" applyBorder="1" applyAlignment="1">
      <alignment horizontal="center" vertical="center"/>
    </xf>
    <xf numFmtId="10" fontId="5" fillId="2" borderId="10" xfId="0" applyNumberFormat="1" applyFont="1" applyFill="1" applyBorder="1" applyAlignment="1">
      <alignment horizontal="center" vertical="center"/>
    </xf>
    <xf numFmtId="0" fontId="5" fillId="2" borderId="3" xfId="0" applyFont="1" applyFill="1" applyBorder="1" applyAlignment="1" applyProtection="1"/>
    <xf numFmtId="166" fontId="4" fillId="2" borderId="6" xfId="0" applyNumberFormat="1" applyFont="1" applyFill="1" applyBorder="1" applyAlignment="1" applyProtection="1">
      <alignment horizontal="right" vertical="center"/>
    </xf>
    <xf numFmtId="164" fontId="5" fillId="0" borderId="3" xfId="0" applyNumberFormat="1" applyFont="1" applyBorder="1" applyAlignment="1" applyProtection="1">
      <alignment vertical="center"/>
    </xf>
    <xf numFmtId="0" fontId="0" fillId="2" borderId="23" xfId="0" applyFont="1" applyFill="1" applyBorder="1" applyAlignment="1" applyProtection="1"/>
    <xf numFmtId="0" fontId="5" fillId="2" borderId="25" xfId="0" applyFont="1" applyFill="1" applyBorder="1" applyAlignment="1" applyProtection="1">
      <alignment horizontal="center" vertical="center"/>
    </xf>
    <xf numFmtId="169" fontId="4" fillId="2" borderId="31" xfId="0" applyNumberFormat="1" applyFont="1" applyFill="1" applyBorder="1" applyAlignment="1" applyProtection="1">
      <alignment horizontal="right" vertical="center"/>
    </xf>
    <xf numFmtId="164" fontId="5" fillId="2" borderId="26" xfId="0" applyNumberFormat="1" applyFont="1" applyFill="1" applyBorder="1" applyAlignment="1" applyProtection="1">
      <alignment vertical="center"/>
    </xf>
    <xf numFmtId="0" fontId="5" fillId="0" borderId="1" xfId="0" applyFont="1" applyFill="1" applyBorder="1" applyAlignment="1" applyProtection="1"/>
    <xf numFmtId="166" fontId="5" fillId="0" borderId="1" xfId="0" applyNumberFormat="1" applyFont="1" applyFill="1" applyBorder="1" applyAlignment="1" applyProtection="1">
      <alignment horizontal="right" vertical="center"/>
    </xf>
    <xf numFmtId="164" fontId="5" fillId="0" borderId="1" xfId="0" applyNumberFormat="1" applyFont="1" applyFill="1" applyBorder="1" applyAlignment="1" applyProtection="1">
      <alignment horizontal="right" vertical="center"/>
    </xf>
    <xf numFmtId="0" fontId="0" fillId="0" borderId="1" xfId="0" applyFont="1" applyFill="1" applyBorder="1" applyAlignment="1" applyProtection="1"/>
    <xf numFmtId="0" fontId="5" fillId="0" borderId="1" xfId="0" applyFont="1" applyFill="1" applyBorder="1" applyAlignment="1" applyProtection="1">
      <alignment horizontal="center" vertical="center"/>
    </xf>
    <xf numFmtId="169" fontId="5" fillId="0" borderId="1" xfId="0" applyNumberFormat="1" applyFont="1" applyFill="1" applyBorder="1" applyAlignment="1" applyProtection="1">
      <alignment horizontal="right" vertical="center"/>
    </xf>
    <xf numFmtId="0" fontId="5" fillId="0" borderId="3" xfId="0" applyFont="1" applyFill="1" applyBorder="1" applyAlignment="1" applyProtection="1"/>
    <xf numFmtId="166" fontId="4" fillId="0" borderId="6" xfId="0" applyNumberFormat="1" applyFont="1" applyFill="1" applyBorder="1" applyAlignment="1" applyProtection="1">
      <alignment horizontal="right" vertical="center"/>
    </xf>
    <xf numFmtId="164" fontId="5" fillId="0" borderId="2" xfId="0" applyNumberFormat="1" applyFont="1" applyFill="1" applyBorder="1" applyAlignment="1" applyProtection="1">
      <alignment horizontal="right" vertical="center"/>
    </xf>
    <xf numFmtId="0" fontId="0" fillId="0" borderId="3" xfId="0" applyFont="1" applyFill="1" applyBorder="1" applyAlignment="1" applyProtection="1"/>
    <xf numFmtId="0" fontId="5" fillId="0" borderId="8" xfId="0" applyFont="1" applyFill="1" applyBorder="1" applyAlignment="1" applyProtection="1">
      <alignment horizontal="center" vertical="center"/>
    </xf>
    <xf numFmtId="169" fontId="4" fillId="0" borderId="3" xfId="0" applyNumberFormat="1" applyFont="1" applyFill="1" applyBorder="1" applyAlignment="1" applyProtection="1">
      <alignment horizontal="right" vertical="center"/>
    </xf>
    <xf numFmtId="3" fontId="24" fillId="2" borderId="2" xfId="0" applyNumberFormat="1" applyFont="1" applyFill="1" applyBorder="1" applyAlignment="1">
      <alignment horizontal="center" vertical="center"/>
    </xf>
    <xf numFmtId="3" fontId="5" fillId="0" borderId="4" xfId="0" applyNumberFormat="1" applyFont="1" applyFill="1" applyBorder="1" applyAlignment="1">
      <alignment horizontal="center" vertical="center"/>
    </xf>
    <xf numFmtId="3" fontId="5" fillId="0" borderId="1" xfId="0" applyNumberFormat="1" applyFont="1" applyFill="1" applyBorder="1" applyAlignment="1">
      <alignment horizontal="center" vertical="center"/>
    </xf>
    <xf numFmtId="3" fontId="5" fillId="2" borderId="2" xfId="0" applyNumberFormat="1" applyFont="1" applyFill="1" applyBorder="1" applyAlignment="1">
      <alignment horizontal="center" vertical="center"/>
    </xf>
    <xf numFmtId="0" fontId="0" fillId="2" borderId="1" xfId="0" applyFont="1" applyFill="1" applyBorder="1" applyAlignment="1">
      <alignment vertical="center"/>
    </xf>
    <xf numFmtId="0" fontId="17" fillId="0" borderId="0" xfId="0" applyFont="1" applyAlignment="1">
      <alignment horizontal="left" vertical="center" wrapText="1"/>
    </xf>
    <xf numFmtId="0" fontId="5" fillId="0" borderId="4" xfId="0" applyFont="1" applyBorder="1" applyAlignment="1">
      <alignment horizontal="center" vertical="center"/>
    </xf>
    <xf numFmtId="0" fontId="4" fillId="0" borderId="2" xfId="0" applyFont="1" applyBorder="1" applyAlignment="1">
      <alignment horizontal="center" vertical="center"/>
    </xf>
    <xf numFmtId="0" fontId="5" fillId="0" borderId="4" xfId="0" applyFont="1" applyFill="1" applyBorder="1" applyAlignment="1">
      <alignment horizontal="center" vertical="center"/>
    </xf>
    <xf numFmtId="0" fontId="5" fillId="0" borderId="4" xfId="0" applyFont="1" applyFill="1" applyBorder="1" applyAlignment="1">
      <alignment horizontal="center" vertical="center" wrapText="1"/>
    </xf>
    <xf numFmtId="0" fontId="7" fillId="0" borderId="4"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4" fillId="0" borderId="4" xfId="0" applyFont="1" applyFill="1" applyBorder="1" applyAlignment="1">
      <alignment horizontal="center" vertical="center"/>
    </xf>
    <xf numFmtId="0" fontId="5" fillId="0" borderId="20" xfId="0" applyFont="1" applyBorder="1" applyAlignment="1">
      <alignment horizontal="center" vertical="center"/>
    </xf>
    <xf numFmtId="0" fontId="5" fillId="0" borderId="2" xfId="0" applyFont="1" applyBorder="1" applyAlignment="1">
      <alignment horizontal="center" vertical="center"/>
    </xf>
    <xf numFmtId="0" fontId="4" fillId="0" borderId="7"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6" fillId="0" borderId="1" xfId="0" applyFont="1" applyFill="1" applyBorder="1" applyAlignment="1">
      <alignment horizontal="center" vertical="center" wrapText="1"/>
    </xf>
    <xf numFmtId="165" fontId="5" fillId="0" borderId="4" xfId="0" applyNumberFormat="1" applyFont="1" applyFill="1" applyBorder="1" applyAlignment="1">
      <alignment horizontal="center" vertical="center"/>
    </xf>
    <xf numFmtId="17" fontId="5" fillId="0" borderId="9" xfId="0" quotePrefix="1" applyNumberFormat="1" applyFont="1" applyFill="1" applyBorder="1" applyAlignment="1">
      <alignment horizontal="center" vertical="center"/>
    </xf>
    <xf numFmtId="165" fontId="5" fillId="0" borderId="4" xfId="0" applyNumberFormat="1" applyFont="1" applyBorder="1" applyAlignment="1">
      <alignment horizontal="center" vertical="center"/>
    </xf>
    <xf numFmtId="165" fontId="7" fillId="0" borderId="4" xfId="0" applyNumberFormat="1" applyFont="1" applyFill="1" applyBorder="1" applyAlignment="1">
      <alignment horizontal="center" vertical="center"/>
    </xf>
    <xf numFmtId="0" fontId="5" fillId="0" borderId="2" xfId="0" applyFont="1" applyBorder="1" applyAlignment="1">
      <alignment horizontal="center" vertical="center" wrapText="1"/>
    </xf>
    <xf numFmtId="0" fontId="5" fillId="0" borderId="2" xfId="0" quotePrefix="1" applyFont="1" applyFill="1" applyBorder="1" applyAlignment="1">
      <alignment horizontal="center" vertical="center"/>
    </xf>
    <xf numFmtId="0" fontId="4" fillId="0" borderId="2" xfId="0" applyFont="1" applyFill="1" applyBorder="1" applyAlignment="1">
      <alignment horizontal="center" vertical="center" wrapText="1"/>
    </xf>
    <xf numFmtId="164" fontId="5" fillId="10" borderId="2" xfId="0" applyNumberFormat="1" applyFont="1" applyFill="1" applyBorder="1" applyAlignment="1">
      <alignment horizontal="center" vertical="center"/>
    </xf>
    <xf numFmtId="164" fontId="5" fillId="2" borderId="2" xfId="0" applyNumberFormat="1" applyFont="1" applyFill="1" applyBorder="1" applyAlignment="1">
      <alignment horizontal="center" vertical="center"/>
    </xf>
    <xf numFmtId="0" fontId="5" fillId="0" borderId="3" xfId="0" applyNumberFormat="1" applyFont="1" applyFill="1" applyBorder="1" applyAlignment="1">
      <alignment horizontal="center" vertical="center"/>
    </xf>
    <xf numFmtId="0" fontId="0" fillId="10" borderId="0" xfId="0" applyFont="1" applyFill="1" applyAlignment="1">
      <alignment vertical="center"/>
    </xf>
    <xf numFmtId="3" fontId="24" fillId="10" borderId="2" xfId="0" applyNumberFormat="1" applyFont="1" applyFill="1" applyBorder="1" applyAlignment="1">
      <alignment horizontal="center" vertical="center"/>
    </xf>
    <xf numFmtId="3" fontId="7" fillId="0" borderId="2" xfId="0" applyNumberFormat="1" applyFont="1" applyFill="1" applyBorder="1" applyAlignment="1">
      <alignment horizontal="center" vertical="center"/>
    </xf>
    <xf numFmtId="0" fontId="7" fillId="10" borderId="3" xfId="0" applyFont="1" applyFill="1" applyBorder="1" applyAlignment="1">
      <alignment horizontal="right" vertical="center"/>
    </xf>
    <xf numFmtId="0" fontId="4" fillId="10" borderId="10" xfId="0" applyFont="1" applyFill="1" applyBorder="1" applyAlignment="1">
      <alignment vertical="center"/>
    </xf>
    <xf numFmtId="0" fontId="2" fillId="10" borderId="10" xfId="0" applyFont="1" applyFill="1" applyBorder="1" applyAlignment="1">
      <alignment vertical="center"/>
    </xf>
    <xf numFmtId="0" fontId="2" fillId="10" borderId="12" xfId="0" applyFont="1" applyFill="1" applyBorder="1" applyAlignment="1">
      <alignment vertical="center"/>
    </xf>
    <xf numFmtId="3" fontId="5" fillId="10" borderId="8" xfId="0" applyNumberFormat="1" applyFont="1" applyFill="1" applyBorder="1" applyAlignment="1">
      <alignment horizontal="center" vertical="center"/>
    </xf>
    <xf numFmtId="0" fontId="7" fillId="10" borderId="8" xfId="0" applyFont="1" applyFill="1" applyBorder="1" applyAlignment="1">
      <alignment horizontal="left" vertical="center"/>
    </xf>
    <xf numFmtId="0" fontId="26" fillId="10" borderId="3" xfId="0" applyFont="1" applyFill="1" applyBorder="1" applyAlignment="1">
      <alignment horizontal="right" vertical="center"/>
    </xf>
    <xf numFmtId="0" fontId="8" fillId="10" borderId="8" xfId="0" applyFont="1" applyFill="1" applyBorder="1" applyAlignment="1">
      <alignment horizontal="left" vertical="center"/>
    </xf>
    <xf numFmtId="0" fontId="4" fillId="2" borderId="10" xfId="0" applyFont="1" applyFill="1" applyBorder="1" applyAlignment="1">
      <alignment horizontal="left" vertical="center"/>
    </xf>
    <xf numFmtId="0" fontId="6" fillId="2" borderId="8" xfId="0" applyFont="1" applyFill="1" applyBorder="1" applyAlignment="1">
      <alignment horizontal="left" vertical="center"/>
    </xf>
    <xf numFmtId="0" fontId="4" fillId="3"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4" xfId="0" applyFont="1" applyBorder="1" applyAlignment="1">
      <alignment horizontal="center" vertical="center"/>
    </xf>
    <xf numFmtId="0" fontId="7" fillId="0" borderId="4"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4" xfId="0" applyFont="1" applyBorder="1" applyAlignment="1">
      <alignment horizontal="center" vertical="center"/>
    </xf>
    <xf numFmtId="0" fontId="7" fillId="0" borderId="7" xfId="0" applyFont="1" applyBorder="1" applyAlignment="1">
      <alignment horizontal="center" vertical="center"/>
    </xf>
    <xf numFmtId="0" fontId="7" fillId="0" borderId="2" xfId="0" applyFont="1" applyBorder="1" applyAlignment="1">
      <alignment horizontal="center" vertical="center"/>
    </xf>
    <xf numFmtId="0" fontId="5" fillId="0" borderId="2" xfId="0" applyFont="1" applyBorder="1" applyAlignment="1">
      <alignment horizontal="center" vertical="center"/>
    </xf>
    <xf numFmtId="0" fontId="7" fillId="0" borderId="2"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4" xfId="0" quotePrefix="1" applyFont="1" applyBorder="1" applyAlignment="1">
      <alignment horizontal="center" vertical="center" wrapText="1"/>
    </xf>
    <xf numFmtId="0" fontId="17" fillId="0" borderId="0" xfId="0" applyFont="1" applyAlignment="1">
      <alignment horizontal="left" vertical="center" wrapText="1"/>
    </xf>
    <xf numFmtId="0" fontId="5" fillId="0" borderId="4" xfId="0" quotePrefix="1" applyFont="1" applyFill="1" applyBorder="1" applyAlignment="1">
      <alignment horizontal="center" vertical="center"/>
    </xf>
    <xf numFmtId="0" fontId="5" fillId="0" borderId="7" xfId="0" quotePrefix="1" applyFont="1" applyFill="1" applyBorder="1" applyAlignment="1">
      <alignment horizontal="center" vertical="center"/>
    </xf>
    <xf numFmtId="164" fontId="5" fillId="0" borderId="22" xfId="0" applyNumberFormat="1" applyFont="1" applyFill="1" applyBorder="1" applyAlignment="1">
      <alignment horizontal="center" vertical="center"/>
    </xf>
    <xf numFmtId="164" fontId="5" fillId="0" borderId="9" xfId="0" applyNumberFormat="1" applyFont="1" applyFill="1" applyBorder="1" applyAlignment="1">
      <alignment horizontal="center" vertical="center"/>
    </xf>
    <xf numFmtId="164" fontId="7" fillId="0" borderId="1" xfId="0" applyNumberFormat="1" applyFont="1" applyFill="1" applyBorder="1" applyAlignment="1">
      <alignment horizontal="center" vertical="center"/>
    </xf>
    <xf numFmtId="169" fontId="4" fillId="6" borderId="27" xfId="0" applyNumberFormat="1" applyFont="1" applyFill="1" applyBorder="1" applyAlignment="1">
      <alignment horizontal="center" vertical="center" wrapText="1"/>
    </xf>
    <xf numFmtId="169" fontId="4" fillId="0" borderId="27" xfId="0" applyNumberFormat="1" applyFont="1" applyFill="1" applyBorder="1" applyAlignment="1">
      <alignment horizontal="center" vertical="center" wrapText="1"/>
    </xf>
    <xf numFmtId="0" fontId="4" fillId="0" borderId="32" xfId="0" applyFont="1" applyFill="1" applyBorder="1" applyAlignment="1">
      <alignment horizontal="center" vertical="center" wrapText="1"/>
    </xf>
    <xf numFmtId="0" fontId="5" fillId="0" borderId="2" xfId="0" applyNumberFormat="1" applyFont="1" applyFill="1" applyBorder="1" applyAlignment="1">
      <alignment horizontal="center" vertical="center"/>
    </xf>
    <xf numFmtId="0" fontId="5" fillId="0" borderId="2" xfId="0" applyNumberFormat="1" applyFont="1" applyBorder="1" applyAlignment="1">
      <alignment horizontal="center" vertical="center"/>
    </xf>
    <xf numFmtId="165" fontId="5" fillId="0" borderId="9" xfId="0" applyNumberFormat="1" applyFont="1" applyFill="1" applyBorder="1" applyAlignment="1">
      <alignment vertical="center"/>
    </xf>
    <xf numFmtId="0" fontId="2" fillId="2" borderId="10" xfId="0" applyNumberFormat="1" applyFont="1" applyFill="1" applyBorder="1" applyAlignment="1">
      <alignment vertical="center"/>
    </xf>
    <xf numFmtId="0" fontId="5" fillId="0" borderId="9" xfId="0" applyNumberFormat="1" applyFont="1" applyFill="1" applyBorder="1" applyAlignment="1">
      <alignment horizontal="center" vertical="center"/>
    </xf>
    <xf numFmtId="0" fontId="2" fillId="2" borderId="8" xfId="0" applyNumberFormat="1" applyFont="1" applyFill="1" applyBorder="1" applyAlignment="1">
      <alignment vertical="center"/>
    </xf>
    <xf numFmtId="0" fontId="7" fillId="0" borderId="7" xfId="0" applyNumberFormat="1" applyFont="1" applyBorder="1" applyAlignment="1">
      <alignment horizontal="center" vertical="center"/>
    </xf>
    <xf numFmtId="0" fontId="5" fillId="0" borderId="7" xfId="0" applyNumberFormat="1" applyFont="1" applyFill="1" applyBorder="1" applyAlignment="1">
      <alignment horizontal="center" vertical="center"/>
    </xf>
    <xf numFmtId="0" fontId="5" fillId="0" borderId="4" xfId="0" applyNumberFormat="1" applyFont="1" applyBorder="1" applyAlignment="1">
      <alignment horizontal="center" vertical="center"/>
    </xf>
    <xf numFmtId="0" fontId="5" fillId="2" borderId="8" xfId="0" applyNumberFormat="1" applyFont="1" applyFill="1" applyBorder="1" applyAlignment="1">
      <alignment horizontal="center" vertical="center"/>
    </xf>
    <xf numFmtId="0" fontId="5" fillId="0" borderId="5" xfId="0" applyNumberFormat="1" applyFont="1" applyFill="1" applyBorder="1" applyAlignment="1">
      <alignment horizontal="center" vertical="center"/>
    </xf>
    <xf numFmtId="169" fontId="4" fillId="6" borderId="28"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xf>
    <xf numFmtId="0" fontId="31" fillId="2" borderId="8" xfId="0" applyNumberFormat="1" applyFont="1" applyFill="1" applyBorder="1" applyAlignment="1">
      <alignment vertical="center"/>
    </xf>
    <xf numFmtId="0" fontId="5" fillId="8" borderId="4" xfId="0" applyNumberFormat="1" applyFont="1" applyFill="1" applyBorder="1" applyAlignment="1">
      <alignment horizontal="center" vertical="center"/>
    </xf>
    <xf numFmtId="0" fontId="7" fillId="8" borderId="2" xfId="0" applyNumberFormat="1" applyFont="1" applyFill="1" applyBorder="1" applyAlignment="1">
      <alignment horizontal="center" vertical="center"/>
    </xf>
    <xf numFmtId="0" fontId="7" fillId="0" borderId="2" xfId="0" applyNumberFormat="1" applyFont="1" applyBorder="1" applyAlignment="1">
      <alignment horizontal="center" vertical="center"/>
    </xf>
    <xf numFmtId="0" fontId="7" fillId="0" borderId="1" xfId="0" applyFont="1" applyFill="1" applyBorder="1" applyAlignment="1">
      <alignment horizontal="center" vertical="center" wrapText="1"/>
    </xf>
    <xf numFmtId="165" fontId="7" fillId="0" borderId="1" xfId="0" applyNumberFormat="1" applyFont="1" applyFill="1" applyBorder="1" applyAlignment="1">
      <alignment horizontal="center" vertical="center"/>
    </xf>
    <xf numFmtId="0" fontId="7" fillId="0" borderId="1" xfId="0" applyNumberFormat="1" applyFont="1" applyFill="1" applyBorder="1" applyAlignment="1">
      <alignment horizontal="center" vertical="center"/>
    </xf>
    <xf numFmtId="0" fontId="35" fillId="2" borderId="1" xfId="0" applyFont="1" applyFill="1" applyBorder="1" applyAlignment="1">
      <alignment horizontal="left" vertical="center"/>
    </xf>
    <xf numFmtId="0" fontId="7" fillId="4" borderId="2" xfId="0" applyFont="1" applyFill="1" applyBorder="1" applyAlignment="1">
      <alignment horizontal="left" vertical="center"/>
    </xf>
    <xf numFmtId="0" fontId="26" fillId="2" borderId="3" xfId="0" applyFont="1" applyFill="1" applyBorder="1" applyAlignment="1">
      <alignment horizontal="right" vertical="center"/>
    </xf>
    <xf numFmtId="169" fontId="5" fillId="6" borderId="33" xfId="0" applyNumberFormat="1" applyFont="1" applyFill="1" applyBorder="1" applyAlignment="1">
      <alignment horizontal="center" vertical="center" wrapText="1"/>
    </xf>
    <xf numFmtId="169" fontId="4" fillId="0" borderId="34" xfId="0" applyNumberFormat="1" applyFont="1" applyFill="1" applyBorder="1" applyAlignment="1">
      <alignment horizontal="center" vertical="center" wrapText="1"/>
    </xf>
    <xf numFmtId="0" fontId="4" fillId="0" borderId="34" xfId="0" applyFont="1" applyFill="1" applyBorder="1" applyAlignment="1">
      <alignment horizontal="center" vertical="center" wrapText="1"/>
    </xf>
    <xf numFmtId="164" fontId="5" fillId="2" borderId="8" xfId="0" applyNumberFormat="1" applyFont="1" applyFill="1" applyBorder="1" applyAlignment="1">
      <alignment horizontal="center" vertical="center"/>
    </xf>
    <xf numFmtId="164" fontId="5" fillId="10" borderId="8" xfId="0" applyNumberFormat="1" applyFont="1" applyFill="1" applyBorder="1" applyAlignment="1">
      <alignment horizontal="center" vertical="center"/>
    </xf>
    <xf numFmtId="164" fontId="5" fillId="0" borderId="2" xfId="0" applyNumberFormat="1" applyFont="1" applyFill="1" applyBorder="1" applyAlignment="1">
      <alignment vertical="center"/>
    </xf>
    <xf numFmtId="9" fontId="2" fillId="10" borderId="10" xfId="130" applyFont="1" applyFill="1" applyBorder="1" applyAlignment="1" applyProtection="1">
      <alignment vertical="center"/>
      <protection locked="0"/>
    </xf>
    <xf numFmtId="9" fontId="5" fillId="0" borderId="8" xfId="130" applyFont="1" applyFill="1" applyBorder="1" applyAlignment="1" applyProtection="1">
      <alignment horizontal="center" vertical="center"/>
      <protection locked="0"/>
    </xf>
    <xf numFmtId="9" fontId="2" fillId="2" borderId="8" xfId="130" applyFont="1" applyFill="1" applyBorder="1" applyAlignment="1" applyProtection="1">
      <alignment vertical="center"/>
      <protection locked="0"/>
    </xf>
    <xf numFmtId="9" fontId="31" fillId="2" borderId="8" xfId="130" applyFont="1" applyFill="1" applyBorder="1" applyAlignment="1" applyProtection="1">
      <alignment vertical="center"/>
      <protection locked="0"/>
    </xf>
    <xf numFmtId="9" fontId="7" fillId="2" borderId="8" xfId="130" applyFont="1" applyFill="1" applyBorder="1" applyAlignment="1" applyProtection="1">
      <alignment horizontal="center" vertical="center"/>
      <protection locked="0"/>
    </xf>
    <xf numFmtId="10" fontId="2" fillId="2" borderId="8" xfId="0" applyNumberFormat="1" applyFont="1" applyFill="1" applyBorder="1" applyAlignment="1" applyProtection="1">
      <alignment vertical="center"/>
      <protection locked="0"/>
    </xf>
    <xf numFmtId="10" fontId="5" fillId="0" borderId="8" xfId="0" applyNumberFormat="1" applyFont="1" applyFill="1" applyBorder="1" applyAlignment="1" applyProtection="1">
      <alignment horizontal="center" vertical="center"/>
      <protection locked="0"/>
    </xf>
    <xf numFmtId="10" fontId="5" fillId="2" borderId="8" xfId="0" applyNumberFormat="1" applyFont="1" applyFill="1" applyBorder="1" applyAlignment="1" applyProtection="1">
      <alignment horizontal="center" vertical="center"/>
      <protection locked="0"/>
    </xf>
    <xf numFmtId="9" fontId="5" fillId="6" borderId="3" xfId="130" applyFont="1" applyFill="1" applyBorder="1" applyAlignment="1" applyProtection="1">
      <alignment horizontal="center" vertical="center"/>
      <protection locked="0"/>
    </xf>
    <xf numFmtId="9" fontId="5" fillId="6" borderId="2" xfId="130" applyFont="1" applyFill="1" applyBorder="1" applyAlignment="1" applyProtection="1">
      <alignment horizontal="center" vertical="center"/>
      <protection locked="0"/>
    </xf>
    <xf numFmtId="164" fontId="2" fillId="2" borderId="8" xfId="0" applyNumberFormat="1" applyFont="1" applyFill="1" applyBorder="1" applyAlignment="1">
      <alignment vertical="center"/>
    </xf>
    <xf numFmtId="164" fontId="5" fillId="0" borderId="8" xfId="0" applyNumberFormat="1" applyFont="1" applyFill="1" applyBorder="1" applyAlignment="1">
      <alignment horizontal="center" vertical="center"/>
    </xf>
    <xf numFmtId="164" fontId="7" fillId="0" borderId="3" xfId="0" applyNumberFormat="1" applyFont="1" applyBorder="1" applyAlignment="1">
      <alignment horizontal="center" vertical="center"/>
    </xf>
    <xf numFmtId="0" fontId="17" fillId="0" borderId="0" xfId="0" applyFont="1" applyAlignment="1">
      <alignment vertical="center" wrapText="1"/>
    </xf>
    <xf numFmtId="0" fontId="37" fillId="0" borderId="0" xfId="0" applyFont="1" applyAlignment="1">
      <alignment vertical="center"/>
    </xf>
    <xf numFmtId="0" fontId="2" fillId="0" borderId="1" xfId="0" applyFont="1" applyBorder="1" applyAlignment="1">
      <alignment vertical="center"/>
    </xf>
    <xf numFmtId="0" fontId="37" fillId="0" borderId="0" xfId="0" applyFont="1" applyAlignment="1">
      <alignment horizontal="left" vertical="center" wrapText="1"/>
    </xf>
    <xf numFmtId="0" fontId="37" fillId="0" borderId="0" xfId="0" applyFont="1" applyAlignment="1">
      <alignment vertical="center" wrapText="1"/>
    </xf>
    <xf numFmtId="0" fontId="5" fillId="0" borderId="8" xfId="0" applyFont="1" applyFill="1" applyBorder="1" applyAlignment="1">
      <alignment horizontal="left" vertical="center"/>
    </xf>
    <xf numFmtId="0" fontId="5" fillId="0" borderId="3" xfId="0" applyFont="1" applyFill="1" applyBorder="1" applyAlignment="1">
      <alignment horizontal="left" vertical="center"/>
    </xf>
    <xf numFmtId="0" fontId="5" fillId="0" borderId="5" xfId="0" applyFont="1" applyFill="1" applyBorder="1" applyAlignment="1">
      <alignment horizontal="left" vertical="center"/>
    </xf>
    <xf numFmtId="9" fontId="5" fillId="6" borderId="9" xfId="130" applyFont="1" applyFill="1" applyBorder="1" applyAlignment="1" applyProtection="1">
      <alignment horizontal="center" vertical="center"/>
      <protection locked="0"/>
    </xf>
    <xf numFmtId="0" fontId="37" fillId="0" borderId="0" xfId="0" applyFont="1" applyAlignment="1">
      <alignment horizontal="left" vertical="center" wrapText="1"/>
    </xf>
    <xf numFmtId="0" fontId="7" fillId="4" borderId="5" xfId="0" applyFont="1" applyFill="1" applyBorder="1" applyAlignment="1">
      <alignment horizontal="center" vertical="center"/>
    </xf>
    <xf numFmtId="0" fontId="7" fillId="4" borderId="20" xfId="0" applyFont="1" applyFill="1" applyBorder="1" applyAlignment="1">
      <alignment horizontal="center" vertical="center"/>
    </xf>
    <xf numFmtId="0" fontId="7" fillId="4" borderId="21" xfId="0" applyFont="1" applyFill="1" applyBorder="1" applyAlignment="1">
      <alignment horizontal="center" vertical="center"/>
    </xf>
    <xf numFmtId="0" fontId="7" fillId="4" borderId="22" xfId="0" applyFont="1" applyFill="1" applyBorder="1" applyAlignment="1">
      <alignment horizontal="center" vertical="center"/>
    </xf>
    <xf numFmtId="0" fontId="7" fillId="4" borderId="11" xfId="0" applyFont="1" applyFill="1" applyBorder="1" applyAlignment="1">
      <alignment horizontal="center" vertical="center"/>
    </xf>
    <xf numFmtId="0" fontId="7" fillId="4" borderId="12"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6"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4" xfId="0" applyFont="1" applyBorder="1" applyAlignment="1">
      <alignment horizontal="left" vertical="center" wrapText="1"/>
    </xf>
    <xf numFmtId="0" fontId="5" fillId="0" borderId="9" xfId="0" applyFont="1" applyBorder="1" applyAlignment="1">
      <alignment horizontal="left" vertical="center" wrapText="1"/>
    </xf>
    <xf numFmtId="0" fontId="5" fillId="0" borderId="7" xfId="0" applyFont="1" applyBorder="1" applyAlignment="1">
      <alignment horizontal="left" vertical="center" wrapText="1"/>
    </xf>
    <xf numFmtId="0" fontId="6" fillId="0" borderId="20"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7" xfId="0" applyFont="1" applyFill="1" applyBorder="1" applyAlignment="1">
      <alignment horizontal="center" vertical="center"/>
    </xf>
    <xf numFmtId="0" fontId="4" fillId="0" borderId="20"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5" fillId="0" borderId="4" xfId="0" applyFont="1" applyBorder="1" applyAlignment="1">
      <alignment horizontal="center" vertical="center"/>
    </xf>
    <xf numFmtId="0" fontId="5" fillId="0" borderId="9" xfId="0" applyFont="1" applyBorder="1" applyAlignment="1">
      <alignment horizontal="center" vertical="center"/>
    </xf>
    <xf numFmtId="0" fontId="5" fillId="0" borderId="7" xfId="0" applyFont="1" applyBorder="1" applyAlignment="1">
      <alignment horizontal="center" vertical="center"/>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4" xfId="0" applyFont="1" applyBorder="1" applyAlignment="1">
      <alignment horizontal="center" vertical="center"/>
    </xf>
    <xf numFmtId="0" fontId="7" fillId="0" borderId="9" xfId="0" applyFont="1" applyBorder="1" applyAlignment="1">
      <alignment horizontal="center" vertical="center"/>
    </xf>
    <xf numFmtId="0" fontId="7" fillId="0" borderId="7" xfId="0" applyFont="1" applyBorder="1" applyAlignment="1">
      <alignment horizontal="center" vertical="center"/>
    </xf>
    <xf numFmtId="0" fontId="5" fillId="9" borderId="9" xfId="0" applyFont="1" applyFill="1" applyBorder="1" applyAlignment="1">
      <alignment horizontal="center" vertical="center" wrapText="1"/>
    </xf>
    <xf numFmtId="0" fontId="5" fillId="9" borderId="9" xfId="0" applyFont="1" applyFill="1" applyBorder="1" applyAlignment="1">
      <alignment horizontal="center" vertical="center"/>
    </xf>
    <xf numFmtId="0" fontId="7" fillId="0" borderId="2" xfId="0" applyFont="1" applyBorder="1" applyAlignment="1">
      <alignment horizontal="center" vertical="center" wrapText="1"/>
    </xf>
    <xf numFmtId="0" fontId="7" fillId="0" borderId="2" xfId="0" applyFont="1" applyBorder="1" applyAlignment="1">
      <alignment horizontal="center" vertical="center"/>
    </xf>
    <xf numFmtId="0" fontId="7" fillId="0" borderId="4" xfId="0" applyFont="1" applyBorder="1" applyAlignment="1">
      <alignment horizontal="center" vertical="center" wrapText="1"/>
    </xf>
    <xf numFmtId="0" fontId="7" fillId="0" borderId="9" xfId="0" applyFont="1" applyBorder="1" applyAlignment="1">
      <alignment horizontal="center" vertical="center" wrapText="1"/>
    </xf>
    <xf numFmtId="0" fontId="7" fillId="9" borderId="9" xfId="0" applyFont="1" applyFill="1" applyBorder="1" applyAlignment="1">
      <alignment horizontal="center" vertical="center" wrapText="1"/>
    </xf>
    <xf numFmtId="0" fontId="7" fillId="0" borderId="7" xfId="0" applyFont="1" applyBorder="1" applyAlignment="1">
      <alignment horizontal="center" vertical="center" wrapText="1"/>
    </xf>
    <xf numFmtId="0" fontId="5" fillId="7" borderId="9" xfId="0" applyFont="1" applyFill="1" applyBorder="1" applyAlignment="1">
      <alignment horizontal="center" vertical="center"/>
    </xf>
    <xf numFmtId="0" fontId="5" fillId="7" borderId="9" xfId="0" applyFont="1" applyFill="1" applyBorder="1" applyAlignment="1">
      <alignment horizontal="center" vertical="center" wrapText="1"/>
    </xf>
    <xf numFmtId="0" fontId="5" fillId="9" borderId="7"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9" xfId="0" applyFont="1" applyFill="1" applyBorder="1" applyAlignment="1">
      <alignment horizontal="center" vertical="center"/>
    </xf>
    <xf numFmtId="0" fontId="7"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9" borderId="7"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4" fillId="9" borderId="22"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7" xfId="0" applyFont="1" applyFill="1" applyBorder="1" applyAlignment="1">
      <alignment horizontal="center" vertical="center"/>
    </xf>
    <xf numFmtId="0" fontId="7" fillId="9" borderId="7" xfId="0"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21" xfId="0" applyFont="1" applyFill="1" applyBorder="1" applyAlignment="1">
      <alignment horizontal="center" vertical="center"/>
    </xf>
    <xf numFmtId="0" fontId="6" fillId="0" borderId="7"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11" xfId="0" applyFont="1" applyFill="1" applyBorder="1" applyAlignment="1">
      <alignment horizontal="center" vertical="center" wrapText="1"/>
    </xf>
    <xf numFmtId="10" fontId="5" fillId="6" borderId="4" xfId="0" applyNumberFormat="1" applyFont="1" applyFill="1" applyBorder="1" applyAlignment="1" applyProtection="1">
      <alignment horizontal="center" vertical="center"/>
      <protection locked="0"/>
    </xf>
    <xf numFmtId="10" fontId="5" fillId="6" borderId="9" xfId="0" applyNumberFormat="1" applyFont="1" applyFill="1" applyBorder="1" applyAlignment="1" applyProtection="1">
      <alignment horizontal="center" vertical="center"/>
      <protection locked="0"/>
    </xf>
    <xf numFmtId="10" fontId="5" fillId="6" borderId="7" xfId="0" applyNumberFormat="1" applyFont="1" applyFill="1" applyBorder="1" applyAlignment="1" applyProtection="1">
      <alignment horizontal="center" vertical="center"/>
      <protection locked="0"/>
    </xf>
    <xf numFmtId="9" fontId="5" fillId="6" borderId="4" xfId="130" applyFont="1" applyFill="1" applyBorder="1" applyAlignment="1" applyProtection="1">
      <alignment horizontal="center" vertical="center"/>
      <protection locked="0"/>
    </xf>
    <xf numFmtId="9" fontId="5" fillId="6" borderId="9" xfId="130" applyFont="1" applyFill="1" applyBorder="1" applyAlignment="1" applyProtection="1">
      <alignment horizontal="center" vertical="center"/>
      <protection locked="0"/>
    </xf>
    <xf numFmtId="9" fontId="5" fillId="6" borderId="7" xfId="130" applyFont="1" applyFill="1" applyBorder="1" applyAlignment="1" applyProtection="1">
      <alignment horizontal="center" vertical="center"/>
      <protection locked="0"/>
    </xf>
    <xf numFmtId="10" fontId="7" fillId="6" borderId="4" xfId="0" applyNumberFormat="1" applyFont="1" applyFill="1" applyBorder="1" applyAlignment="1" applyProtection="1">
      <alignment horizontal="center" vertical="center"/>
      <protection locked="0"/>
    </xf>
    <xf numFmtId="10" fontId="7" fillId="6" borderId="9" xfId="0" applyNumberFormat="1" applyFont="1" applyFill="1" applyBorder="1" applyAlignment="1" applyProtection="1">
      <alignment horizontal="center" vertical="center"/>
      <protection locked="0"/>
    </xf>
    <xf numFmtId="10" fontId="7" fillId="6" borderId="7" xfId="0" applyNumberFormat="1" applyFont="1" applyFill="1" applyBorder="1" applyAlignment="1" applyProtection="1">
      <alignment horizontal="center" vertical="center"/>
      <protection locked="0"/>
    </xf>
    <xf numFmtId="9" fontId="7" fillId="6" borderId="4" xfId="130" applyFont="1" applyFill="1" applyBorder="1" applyAlignment="1" applyProtection="1">
      <alignment horizontal="center" vertical="center"/>
      <protection locked="0"/>
    </xf>
    <xf numFmtId="9" fontId="7" fillId="6" borderId="9" xfId="130" applyFont="1" applyFill="1" applyBorder="1" applyAlignment="1" applyProtection="1">
      <alignment horizontal="center" vertical="center"/>
      <protection locked="0"/>
    </xf>
    <xf numFmtId="9" fontId="7" fillId="6" borderId="7" xfId="130" applyFont="1" applyFill="1" applyBorder="1" applyAlignment="1" applyProtection="1">
      <alignment horizontal="center" vertical="center"/>
      <protection locked="0"/>
    </xf>
    <xf numFmtId="0" fontId="7" fillId="0" borderId="2"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12" xfId="0" applyFont="1" applyFill="1" applyBorder="1" applyAlignment="1">
      <alignment horizontal="center" vertical="center"/>
    </xf>
    <xf numFmtId="0" fontId="7" fillId="0" borderId="2" xfId="0" quotePrefix="1" applyFont="1" applyFill="1" applyBorder="1" applyAlignment="1">
      <alignment horizontal="center" vertical="center" wrapText="1"/>
    </xf>
    <xf numFmtId="0" fontId="5" fillId="0" borderId="2" xfId="0" applyFont="1" applyBorder="1" applyAlignment="1">
      <alignment horizontal="center" vertical="center"/>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7" fillId="0" borderId="22" xfId="0" applyFont="1" applyBorder="1" applyAlignment="1">
      <alignment horizontal="center" vertical="center"/>
    </xf>
    <xf numFmtId="0" fontId="5" fillId="0" borderId="20" xfId="0" applyFont="1" applyBorder="1" applyAlignment="1">
      <alignment horizontal="center" vertical="center"/>
    </xf>
    <xf numFmtId="0" fontId="5" fillId="0" borderId="22" xfId="0" applyFont="1" applyBorder="1" applyAlignment="1">
      <alignment horizontal="center" vertical="center"/>
    </xf>
    <xf numFmtId="0" fontId="6" fillId="0" borderId="5"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4" fillId="0" borderId="2" xfId="0" applyFont="1" applyBorder="1" applyAlignment="1">
      <alignment horizontal="center" vertical="center"/>
    </xf>
    <xf numFmtId="0" fontId="0" fillId="0" borderId="2" xfId="0" applyFont="1" applyBorder="1" applyAlignment="1">
      <alignment horizontal="center" vertical="center"/>
    </xf>
    <xf numFmtId="0" fontId="5" fillId="0" borderId="4" xfId="0" quotePrefix="1" applyFont="1" applyBorder="1" applyAlignment="1">
      <alignment horizontal="center" vertical="center" wrapText="1"/>
    </xf>
    <xf numFmtId="0" fontId="5" fillId="0" borderId="9" xfId="0" quotePrefix="1" applyFont="1" applyBorder="1" applyAlignment="1">
      <alignment horizontal="center" vertical="center" wrapText="1"/>
    </xf>
    <xf numFmtId="0" fontId="5" fillId="0" borderId="7" xfId="0" quotePrefix="1" applyFont="1" applyBorder="1" applyAlignment="1">
      <alignment horizontal="center" vertical="center" wrapText="1"/>
    </xf>
    <xf numFmtId="0" fontId="5" fillId="0" borderId="2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4" fillId="6" borderId="3" xfId="0" applyFont="1" applyFill="1" applyBorder="1" applyAlignment="1">
      <alignment horizontal="center" vertical="center"/>
    </xf>
    <xf numFmtId="0" fontId="4" fillId="6" borderId="8" xfId="0" applyFont="1" applyFill="1" applyBorder="1" applyAlignment="1">
      <alignment horizontal="center" vertical="center"/>
    </xf>
    <xf numFmtId="0" fontId="4" fillId="6" borderId="6" xfId="0" applyFont="1" applyFill="1" applyBorder="1" applyAlignment="1">
      <alignment horizontal="center" vertical="center"/>
    </xf>
    <xf numFmtId="0" fontId="3" fillId="3" borderId="8" xfId="0" applyFont="1" applyFill="1" applyBorder="1" applyAlignment="1">
      <alignment horizontal="left" vertical="center"/>
    </xf>
    <xf numFmtId="0" fontId="3" fillId="3" borderId="6" xfId="0" applyFont="1" applyFill="1" applyBorder="1" applyAlignment="1">
      <alignment horizontal="left" vertical="center"/>
    </xf>
    <xf numFmtId="0" fontId="21" fillId="3" borderId="3" xfId="0" applyFont="1" applyFill="1" applyBorder="1" applyAlignment="1">
      <alignment horizontal="left" vertical="center"/>
    </xf>
    <xf numFmtId="0" fontId="21" fillId="3" borderId="8" xfId="0" applyFont="1" applyFill="1" applyBorder="1" applyAlignment="1">
      <alignment horizontal="left" vertical="center"/>
    </xf>
    <xf numFmtId="0" fontId="21" fillId="3" borderId="6" xfId="0" applyFont="1" applyFill="1" applyBorder="1" applyAlignment="1">
      <alignment horizontal="left" vertical="center"/>
    </xf>
    <xf numFmtId="0" fontId="5" fillId="0" borderId="4" xfId="0" quotePrefix="1" applyFont="1" applyFill="1" applyBorder="1" applyAlignment="1">
      <alignment horizontal="center" vertical="center"/>
    </xf>
    <xf numFmtId="0" fontId="5" fillId="0" borderId="9" xfId="0" quotePrefix="1" applyFont="1" applyFill="1" applyBorder="1" applyAlignment="1">
      <alignment horizontal="center" vertical="center"/>
    </xf>
    <xf numFmtId="0" fontId="5" fillId="0" borderId="7" xfId="0" quotePrefix="1" applyFont="1" applyFill="1" applyBorder="1" applyAlignment="1">
      <alignment horizontal="center" vertical="center"/>
    </xf>
    <xf numFmtId="0" fontId="5" fillId="0" borderId="20"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7" fillId="0" borderId="20" xfId="0" applyFont="1" applyBorder="1" applyAlignment="1">
      <alignment horizontal="center" vertical="center"/>
    </xf>
    <xf numFmtId="0" fontId="4" fillId="0" borderId="5" xfId="0" applyFont="1" applyFill="1" applyBorder="1" applyAlignment="1">
      <alignment horizontal="center" vertical="center"/>
    </xf>
    <xf numFmtId="0" fontId="4" fillId="0" borderId="21" xfId="0" applyFont="1" applyFill="1" applyBorder="1" applyAlignment="1">
      <alignment horizontal="center" vertical="center"/>
    </xf>
    <xf numFmtId="0" fontId="4" fillId="7" borderId="9" xfId="0" applyFont="1" applyFill="1" applyBorder="1" applyAlignment="1">
      <alignment horizontal="center" vertical="center" wrapText="1"/>
    </xf>
    <xf numFmtId="0" fontId="26" fillId="10" borderId="3" xfId="0" applyFont="1" applyFill="1" applyBorder="1" applyAlignment="1">
      <alignment horizontal="center" vertical="center"/>
    </xf>
    <xf numFmtId="0" fontId="26" fillId="10" borderId="8" xfId="0" applyFont="1" applyFill="1" applyBorder="1" applyAlignment="1">
      <alignment horizontal="center" vertical="center"/>
    </xf>
    <xf numFmtId="0" fontId="26" fillId="10" borderId="6" xfId="0" applyFont="1" applyFill="1" applyBorder="1" applyAlignment="1">
      <alignment horizontal="center" vertical="center"/>
    </xf>
    <xf numFmtId="0" fontId="3" fillId="3" borderId="3" xfId="0" applyFont="1" applyFill="1" applyBorder="1" applyAlignment="1">
      <alignment horizontal="left" vertical="center"/>
    </xf>
    <xf numFmtId="0" fontId="4" fillId="3" borderId="2" xfId="0" applyFont="1" applyFill="1" applyBorder="1" applyAlignment="1">
      <alignment horizontal="center" vertical="center" wrapText="1"/>
    </xf>
    <xf numFmtId="166" fontId="4" fillId="10" borderId="3" xfId="0" applyNumberFormat="1" applyFont="1" applyFill="1" applyBorder="1" applyAlignment="1">
      <alignment horizontal="center" vertical="center"/>
    </xf>
    <xf numFmtId="166" fontId="4" fillId="10" borderId="8" xfId="0" applyNumberFormat="1" applyFont="1" applyFill="1" applyBorder="1" applyAlignment="1">
      <alignment horizontal="center" vertical="center"/>
    </xf>
    <xf numFmtId="166" fontId="4" fillId="10" borderId="6" xfId="0" applyNumberFormat="1" applyFont="1" applyFill="1" applyBorder="1" applyAlignment="1">
      <alignment horizontal="center" vertical="center"/>
    </xf>
    <xf numFmtId="0" fontId="4" fillId="6" borderId="21" xfId="0" applyFont="1" applyFill="1" applyBorder="1" applyAlignment="1">
      <alignment horizontal="center" vertical="center"/>
    </xf>
    <xf numFmtId="0" fontId="4" fillId="6" borderId="1" xfId="0" applyFont="1" applyFill="1" applyBorder="1" applyAlignment="1">
      <alignment horizontal="center" vertical="center"/>
    </xf>
    <xf numFmtId="0" fontId="4" fillId="6" borderId="2" xfId="0" applyFont="1" applyFill="1" applyBorder="1" applyAlignment="1">
      <alignment horizontal="center" vertical="center"/>
    </xf>
    <xf numFmtId="0" fontId="17" fillId="0" borderId="0" xfId="0" applyFont="1" applyAlignment="1">
      <alignment horizontal="left" vertical="center" wrapText="1"/>
    </xf>
    <xf numFmtId="0" fontId="4" fillId="3" borderId="11"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35" fillId="2" borderId="11" xfId="0" applyFont="1" applyFill="1" applyBorder="1" applyAlignment="1">
      <alignment horizontal="left" vertical="center"/>
    </xf>
    <xf numFmtId="0" fontId="35" fillId="2" borderId="10" xfId="0" applyFont="1" applyFill="1" applyBorder="1" applyAlignment="1">
      <alignment horizontal="left" vertical="center"/>
    </xf>
    <xf numFmtId="0" fontId="35" fillId="2" borderId="12" xfId="0" applyFont="1" applyFill="1" applyBorder="1" applyAlignment="1">
      <alignment horizontal="left" vertical="center"/>
    </xf>
    <xf numFmtId="9" fontId="5" fillId="6" borderId="2" xfId="130" applyFont="1" applyFill="1" applyBorder="1" applyAlignment="1">
      <alignment horizontal="center" vertical="center"/>
    </xf>
    <xf numFmtId="0" fontId="2" fillId="2" borderId="8" xfId="0" applyFont="1" applyFill="1" applyBorder="1" applyAlignment="1" applyProtection="1">
      <alignment vertical="center"/>
      <protection locked="0"/>
    </xf>
    <xf numFmtId="0" fontId="31" fillId="2" borderId="8" xfId="0" applyFont="1" applyFill="1" applyBorder="1" applyAlignment="1" applyProtection="1">
      <alignment vertical="center"/>
      <protection locked="0"/>
    </xf>
    <xf numFmtId="9" fontId="7" fillId="6" borderId="2" xfId="13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9" fontId="5" fillId="6" borderId="22" xfId="130" applyFont="1" applyFill="1" applyBorder="1" applyAlignment="1" applyProtection="1">
      <alignment horizontal="center" vertical="center"/>
      <protection locked="0"/>
    </xf>
    <xf numFmtId="0" fontId="2" fillId="10" borderId="8" xfId="0" applyFont="1" applyFill="1" applyBorder="1" applyAlignment="1" applyProtection="1">
      <alignment vertical="center"/>
      <protection locked="0"/>
    </xf>
    <xf numFmtId="9" fontId="5" fillId="6" borderId="4" xfId="130" applyNumberFormat="1" applyFont="1" applyFill="1" applyBorder="1" applyAlignment="1" applyProtection="1">
      <alignment horizontal="center" vertical="center"/>
      <protection locked="0"/>
    </xf>
    <xf numFmtId="9" fontId="5" fillId="6" borderId="7" xfId="130" applyNumberFormat="1" applyFont="1" applyFill="1" applyBorder="1" applyAlignment="1" applyProtection="1">
      <alignment horizontal="center" vertical="center"/>
      <protection locked="0"/>
    </xf>
    <xf numFmtId="3" fontId="2" fillId="10" borderId="8" xfId="0" applyNumberFormat="1" applyFont="1" applyFill="1" applyBorder="1" applyAlignment="1" applyProtection="1">
      <alignment vertical="center"/>
      <protection locked="0"/>
    </xf>
    <xf numFmtId="9" fontId="5" fillId="6" borderId="20" xfId="130" applyFont="1" applyFill="1" applyBorder="1" applyAlignment="1" applyProtection="1">
      <alignment horizontal="center" vertical="center"/>
      <protection locked="0"/>
    </xf>
    <xf numFmtId="0" fontId="5" fillId="10" borderId="8" xfId="0" applyFont="1" applyFill="1" applyBorder="1" applyAlignment="1" applyProtection="1">
      <alignment horizontal="center" vertical="center"/>
      <protection locked="0"/>
    </xf>
    <xf numFmtId="164" fontId="5" fillId="0" borderId="20" xfId="0" applyNumberFormat="1" applyFont="1" applyFill="1" applyBorder="1" applyAlignment="1">
      <alignment horizontal="center" vertical="center"/>
    </xf>
  </cellXfs>
  <cellStyles count="131">
    <cellStyle name="Enllaç visitat" xfId="1" builtinId="9" hidden="1"/>
    <cellStyle name="Enllaç visitat" xfId="2" builtinId="9" hidden="1"/>
    <cellStyle name="Enllaç visitat" xfId="4" builtinId="9" hidden="1"/>
    <cellStyle name="Enllaç visitat" xfId="5" builtinId="9" hidden="1"/>
    <cellStyle name="Enllaç visitat" xfId="6" builtinId="9" hidden="1"/>
    <cellStyle name="Enllaç visitat" xfId="7" builtinId="9" hidden="1"/>
    <cellStyle name="Enllaç visitat" xfId="8" builtinId="9" hidden="1"/>
    <cellStyle name="Enllaç visitat" xfId="9" builtinId="9" hidden="1"/>
    <cellStyle name="Enllaç visitat" xfId="10" builtinId="9" hidden="1"/>
    <cellStyle name="Enllaç visitat" xfId="11" builtinId="9" hidden="1"/>
    <cellStyle name="Enllaç visitat" xfId="12" builtinId="9" hidden="1"/>
    <cellStyle name="Enllaç visitat" xfId="13" builtinId="9" hidden="1"/>
    <cellStyle name="Enllaç visitat" xfId="14" builtinId="9" hidden="1"/>
    <cellStyle name="Enllaç visitat" xfId="15" builtinId="9" hidden="1"/>
    <cellStyle name="Enllaç visitat" xfId="16" builtinId="9" hidden="1"/>
    <cellStyle name="Enllaç visitat" xfId="17" builtinId="9" hidden="1"/>
    <cellStyle name="Enllaç visitat" xfId="18" builtinId="9" hidden="1"/>
    <cellStyle name="Enllaç visitat" xfId="19" builtinId="9" hidden="1"/>
    <cellStyle name="Enllaç visitat" xfId="20" builtinId="9" hidden="1"/>
    <cellStyle name="Enllaç visitat" xfId="21" builtinId="9" hidden="1"/>
    <cellStyle name="Enllaç visitat" xfId="22" builtinId="9" hidden="1"/>
    <cellStyle name="Enllaç visitat" xfId="23" builtinId="9" hidden="1"/>
    <cellStyle name="Enllaç visitat" xfId="24" builtinId="9" hidden="1"/>
    <cellStyle name="Enllaç visitat" xfId="25" builtinId="9" hidden="1"/>
    <cellStyle name="Enllaç visitat" xfId="26" builtinId="9" hidden="1"/>
    <cellStyle name="Enllaç visitat" xfId="27" builtinId="9" hidden="1"/>
    <cellStyle name="Enllaç visitat" xfId="28" builtinId="9" hidden="1"/>
    <cellStyle name="Enllaç visitat" xfId="29" builtinId="9" hidden="1"/>
    <cellStyle name="Enllaç visitat" xfId="30" builtinId="9" hidden="1"/>
    <cellStyle name="Enllaç visitat" xfId="31" builtinId="9" hidden="1"/>
    <cellStyle name="Enllaç visitat" xfId="32" builtinId="9" hidden="1"/>
    <cellStyle name="Enllaç visitat" xfId="33" builtinId="9" hidden="1"/>
    <cellStyle name="Enllaç visitat" xfId="34" builtinId="9" hidden="1"/>
    <cellStyle name="Enllaç visitat" xfId="35" builtinId="9" hidden="1"/>
    <cellStyle name="Enllaç visitat" xfId="36" builtinId="9" hidden="1"/>
    <cellStyle name="Enllaç visitat" xfId="37" builtinId="9" hidden="1"/>
    <cellStyle name="Enllaç visitat" xfId="38" builtinId="9" hidden="1"/>
    <cellStyle name="Enllaç visitat" xfId="39" builtinId="9" hidden="1"/>
    <cellStyle name="Enllaç visitat" xfId="40" builtinId="9" hidden="1"/>
    <cellStyle name="Enllaç visitat" xfId="41" builtinId="9" hidden="1"/>
    <cellStyle name="Enllaç visitat" xfId="42" builtinId="9" hidden="1"/>
    <cellStyle name="Enllaç visitat" xfId="43" builtinId="9" hidden="1"/>
    <cellStyle name="Enllaç visitat" xfId="44" builtinId="9" hidden="1"/>
    <cellStyle name="Enllaç visitat" xfId="45" builtinId="9" hidden="1"/>
    <cellStyle name="Enllaç visitat" xfId="46" builtinId="9" hidden="1"/>
    <cellStyle name="Enllaç visitat" xfId="47" builtinId="9" hidden="1"/>
    <cellStyle name="Enllaç visitat" xfId="48" builtinId="9" hidden="1"/>
    <cellStyle name="Enllaç visitat" xfId="49" builtinId="9" hidden="1"/>
    <cellStyle name="Enllaç visitat" xfId="50" builtinId="9" hidden="1"/>
    <cellStyle name="Enllaç visitat" xfId="51" builtinId="9" hidden="1"/>
    <cellStyle name="Enllaç visitat" xfId="52" builtinId="9" hidden="1"/>
    <cellStyle name="Enllaç visitat" xfId="53" builtinId="9" hidden="1"/>
    <cellStyle name="Enllaç visitat" xfId="54" builtinId="9" hidden="1"/>
    <cellStyle name="Enllaç visitat" xfId="55" builtinId="9" hidden="1"/>
    <cellStyle name="Enllaç visitat" xfId="56" builtinId="9" hidden="1"/>
    <cellStyle name="Enllaç visitat" xfId="57" builtinId="9" hidden="1"/>
    <cellStyle name="Enllaç visitat" xfId="58" builtinId="9" hidden="1"/>
    <cellStyle name="Enllaç visitat" xfId="59" builtinId="9" hidden="1"/>
    <cellStyle name="Enllaç visitat" xfId="60" builtinId="9" hidden="1"/>
    <cellStyle name="Enllaç visitat" xfId="61" builtinId="9" hidden="1"/>
    <cellStyle name="Enllaç visitat" xfId="62" builtinId="9" hidden="1"/>
    <cellStyle name="Enllaç visitat" xfId="63" builtinId="9" hidden="1"/>
    <cellStyle name="Enllaç visitat" xfId="64" builtinId="9" hidden="1"/>
    <cellStyle name="Enllaç visitat" xfId="65" builtinId="9" hidden="1"/>
    <cellStyle name="Enllaç visitat" xfId="66" builtinId="9" hidden="1"/>
    <cellStyle name="Enllaç visitat" xfId="67" builtinId="9" hidden="1"/>
    <cellStyle name="Enllaç visitat" xfId="68" builtinId="9" hidden="1"/>
    <cellStyle name="Enllaç visitat" xfId="69" builtinId="9" hidden="1"/>
    <cellStyle name="Enllaç visitat" xfId="70" builtinId="9" hidden="1"/>
    <cellStyle name="Enllaç visitat" xfId="71" builtinId="9" hidden="1"/>
    <cellStyle name="Enllaç visitat" xfId="72" builtinId="9" hidden="1"/>
    <cellStyle name="Enllaç visitat" xfId="73" builtinId="9" hidden="1"/>
    <cellStyle name="Enllaç visitat" xfId="74" builtinId="9" hidden="1"/>
    <cellStyle name="Enllaç visitat" xfId="75" builtinId="9" hidden="1"/>
    <cellStyle name="Enllaç visitat" xfId="76" builtinId="9" hidden="1"/>
    <cellStyle name="Enllaç visitat" xfId="77" builtinId="9" hidden="1"/>
    <cellStyle name="Enllaç visitat" xfId="78" builtinId="9" hidden="1"/>
    <cellStyle name="Enllaç visitat" xfId="79" builtinId="9" hidden="1"/>
    <cellStyle name="Enllaç visitat" xfId="80" builtinId="9" hidden="1"/>
    <cellStyle name="Enllaç visitat" xfId="81" builtinId="9" hidden="1"/>
    <cellStyle name="Enllaç visitat" xfId="82" builtinId="9" hidden="1"/>
    <cellStyle name="Enllaç visitat" xfId="83" builtinId="9" hidden="1"/>
    <cellStyle name="Enllaç visitat" xfId="84" builtinId="9" hidden="1"/>
    <cellStyle name="Enllaç visitat" xfId="85" builtinId="9" hidden="1"/>
    <cellStyle name="Enllaç visitat" xfId="86" builtinId="9" hidden="1"/>
    <cellStyle name="Enllaç visitat" xfId="87" builtinId="9" hidden="1"/>
    <cellStyle name="Enllaç visitat" xfId="88" builtinId="9" hidden="1"/>
    <cellStyle name="Enllaç visitat" xfId="89" builtinId="9" hidden="1"/>
    <cellStyle name="Enllaç visitat" xfId="90" builtinId="9" hidden="1"/>
    <cellStyle name="Enllaç visitat" xfId="91" builtinId="9" hidden="1"/>
    <cellStyle name="Enllaç visitat" xfId="92" builtinId="9" hidden="1"/>
    <cellStyle name="Enllaç visitat" xfId="93" builtinId="9" hidden="1"/>
    <cellStyle name="Enllaç visitat" xfId="94" builtinId="9" hidden="1"/>
    <cellStyle name="Enllaç visitat" xfId="95" builtinId="9" hidden="1"/>
    <cellStyle name="Enllaç visitat" xfId="96" builtinId="9" hidden="1"/>
    <cellStyle name="Enllaç visitat" xfId="97" builtinId="9" hidden="1"/>
    <cellStyle name="Enllaç visitat" xfId="98" builtinId="9" hidden="1"/>
    <cellStyle name="Enllaç visitat" xfId="99" builtinId="9" hidden="1"/>
    <cellStyle name="Enllaç visitat" xfId="100" builtinId="9" hidden="1"/>
    <cellStyle name="Enllaç visitat" xfId="101" builtinId="9" hidden="1"/>
    <cellStyle name="Enllaç visitat" xfId="102" builtinId="9" hidden="1"/>
    <cellStyle name="Enllaç visitat" xfId="103" builtinId="9" hidden="1"/>
    <cellStyle name="Enllaç visitat" xfId="104" builtinId="9" hidden="1"/>
    <cellStyle name="Enllaç visitat" xfId="105" builtinId="9" hidden="1"/>
    <cellStyle name="Enllaç visitat" xfId="106" builtinId="9" hidden="1"/>
    <cellStyle name="Enllaç visitat" xfId="107" builtinId="9" hidden="1"/>
    <cellStyle name="Enllaç visitat" xfId="108" builtinId="9" hidden="1"/>
    <cellStyle name="Enllaç visitat" xfId="109" builtinId="9" hidden="1"/>
    <cellStyle name="Enllaç visitat" xfId="110" builtinId="9" hidden="1"/>
    <cellStyle name="Enllaç visitat" xfId="111" builtinId="9" hidden="1"/>
    <cellStyle name="Enllaç visitat" xfId="112" builtinId="9" hidden="1"/>
    <cellStyle name="Enllaç visitat" xfId="113" builtinId="9" hidden="1"/>
    <cellStyle name="Enllaç visitat" xfId="114" builtinId="9" hidden="1"/>
    <cellStyle name="Enllaç visitat" xfId="115" builtinId="9" hidden="1"/>
    <cellStyle name="Enllaç visitat" xfId="116" builtinId="9" hidden="1"/>
    <cellStyle name="Enllaç visitat" xfId="117" builtinId="9" hidden="1"/>
    <cellStyle name="Enllaç visitat" xfId="118" builtinId="9" hidden="1"/>
    <cellStyle name="Enllaç visitat" xfId="119" builtinId="9" hidden="1"/>
    <cellStyle name="Enllaç visitat" xfId="120" builtinId="9" hidden="1"/>
    <cellStyle name="Enllaç visitat" xfId="121" builtinId="9" hidden="1"/>
    <cellStyle name="Enllaç visitat" xfId="122" builtinId="9" hidden="1"/>
    <cellStyle name="Enllaç visitat" xfId="123" builtinId="9" hidden="1"/>
    <cellStyle name="Enllaç visitat" xfId="124" builtinId="9" hidden="1"/>
    <cellStyle name="Enllaç visitat" xfId="125" builtinId="9" hidden="1"/>
    <cellStyle name="Enllaç visitat" xfId="126" builtinId="9" hidden="1"/>
    <cellStyle name="Enllaç visitat" xfId="127" builtinId="9" hidden="1"/>
    <cellStyle name="Enllaç visitat" xfId="128" builtinId="9" hidden="1"/>
    <cellStyle name="Enllaç visitat" xfId="129" builtinId="9" hidden="1"/>
    <cellStyle name="Moneda" xfId="3" builtinId="4"/>
    <cellStyle name="Normal" xfId="0" builtinId="0"/>
    <cellStyle name="Percentatge" xfId="130" builtinId="5"/>
  </cellStyles>
  <dxfs count="0"/>
  <tableStyles count="0" defaultTableStyle="TableStyleMedium9" defaultPivotStyle="PivotStyleMedium4"/>
  <colors>
    <mruColors>
      <color rgb="FFFEFFD5"/>
      <color rgb="FFF6EEDA"/>
      <color rgb="FFFDAA03"/>
      <color rgb="FFFF99FF"/>
      <color rgb="FF1CB043"/>
      <color rgb="FF7CBF33"/>
      <color rgb="FFB6DF89"/>
      <color rgb="FFFEFBE8"/>
      <color rgb="FFF6F3DA"/>
      <color rgb="FFF8E4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F442"/>
  <sheetViews>
    <sheetView tabSelected="1" view="pageBreakPreview" zoomScale="90" zoomScaleNormal="85" zoomScaleSheetLayoutView="90" workbookViewId="0">
      <pane xSplit="3" ySplit="5" topLeftCell="D6" activePane="bottomRight" state="frozen"/>
      <selection activeCell="K217" sqref="K217"/>
      <selection pane="topRight" activeCell="K217" sqref="K217"/>
      <selection pane="bottomLeft" activeCell="K217" sqref="K217"/>
      <selection pane="bottomRight" activeCell="M73" sqref="M73:M81"/>
    </sheetView>
  </sheetViews>
  <sheetFormatPr defaultRowHeight="15" x14ac:dyDescent="0.2"/>
  <cols>
    <col min="1" max="1" width="5.33203125" style="116" customWidth="1"/>
    <col min="2" max="2" width="3.33203125" style="54" customWidth="1"/>
    <col min="3" max="3" width="22.44140625" style="54" customWidth="1"/>
    <col min="4" max="4" width="22.5546875" style="54" customWidth="1"/>
    <col min="5" max="5" width="16.33203125" style="55" customWidth="1"/>
    <col min="6" max="6" width="20.109375" style="55" customWidth="1"/>
    <col min="7" max="7" width="10.6640625" style="55" customWidth="1"/>
    <col min="8" max="8" width="21.21875" style="55" customWidth="1"/>
    <col min="9" max="9" width="11.21875" style="55" customWidth="1"/>
    <col min="10" max="15" width="11.33203125" style="54" customWidth="1"/>
    <col min="16" max="16" width="12.88671875" style="54" customWidth="1"/>
    <col min="17" max="17" width="3.109375" style="54" customWidth="1"/>
    <col min="18" max="18" width="12.109375" style="39" hidden="1" customWidth="1"/>
    <col min="19" max="134" width="8.88671875" style="39"/>
    <col min="135" max="16384" width="8.88671875" style="54"/>
  </cols>
  <sheetData>
    <row r="1" spans="1:240" x14ac:dyDescent="0.2">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c r="GS1" s="39"/>
      <c r="GT1" s="39"/>
      <c r="GU1" s="39"/>
      <c r="GV1" s="39"/>
      <c r="GW1" s="39"/>
      <c r="GX1" s="39"/>
      <c r="GY1" s="39"/>
      <c r="GZ1" s="39"/>
      <c r="HA1" s="39"/>
      <c r="HB1" s="39"/>
      <c r="HC1" s="39"/>
      <c r="HD1" s="39"/>
      <c r="HE1" s="39"/>
      <c r="HF1" s="39"/>
      <c r="HG1" s="39"/>
      <c r="HH1" s="39"/>
      <c r="HI1" s="39"/>
      <c r="HJ1" s="39"/>
      <c r="HK1" s="39"/>
      <c r="HL1" s="39"/>
      <c r="HM1" s="39"/>
      <c r="HN1" s="39"/>
      <c r="HO1" s="39"/>
      <c r="HP1" s="39"/>
      <c r="HQ1" s="39"/>
      <c r="HR1" s="39"/>
      <c r="HS1" s="39"/>
      <c r="HT1" s="39"/>
      <c r="HU1" s="39"/>
      <c r="HV1" s="39"/>
      <c r="HW1" s="39"/>
      <c r="HX1" s="39"/>
      <c r="HY1" s="39"/>
      <c r="HZ1" s="39"/>
      <c r="IA1" s="39"/>
      <c r="IB1" s="39"/>
      <c r="IC1" s="39"/>
      <c r="ID1" s="39"/>
      <c r="IE1" s="39"/>
      <c r="IF1" s="39"/>
    </row>
    <row r="2" spans="1:240" x14ac:dyDescent="0.2">
      <c r="C2" s="53" t="s">
        <v>575</v>
      </c>
      <c r="EE2" s="39"/>
      <c r="EF2" s="39"/>
      <c r="EG2" s="39"/>
      <c r="EH2" s="39"/>
      <c r="EI2" s="39"/>
      <c r="EJ2" s="39"/>
      <c r="EK2" s="39"/>
      <c r="EL2" s="39"/>
      <c r="EM2" s="39"/>
      <c r="EN2" s="39"/>
      <c r="EO2" s="39"/>
      <c r="EP2" s="39"/>
      <c r="EQ2" s="39"/>
      <c r="ER2" s="39"/>
      <c r="ES2" s="39"/>
      <c r="ET2" s="39"/>
      <c r="EU2" s="39"/>
      <c r="EV2" s="39"/>
      <c r="EW2" s="39"/>
      <c r="EX2" s="39"/>
      <c r="EY2" s="39"/>
      <c r="EZ2" s="39"/>
      <c r="FA2" s="39"/>
      <c r="FB2" s="39"/>
      <c r="FC2" s="39"/>
      <c r="FD2" s="39"/>
      <c r="FE2" s="39"/>
      <c r="FF2" s="39"/>
      <c r="FG2" s="39"/>
      <c r="FH2" s="39"/>
      <c r="FI2" s="39"/>
      <c r="FJ2" s="39"/>
      <c r="FK2" s="39"/>
      <c r="FL2" s="39"/>
      <c r="FM2" s="39"/>
      <c r="FN2" s="39"/>
      <c r="FO2" s="39"/>
      <c r="FP2" s="39"/>
      <c r="FQ2" s="39"/>
      <c r="FR2" s="39"/>
      <c r="FS2" s="39"/>
      <c r="FT2" s="39"/>
      <c r="FU2" s="39"/>
      <c r="FV2" s="39"/>
      <c r="FW2" s="39"/>
      <c r="FX2" s="39"/>
      <c r="FY2" s="39"/>
      <c r="FZ2" s="39"/>
      <c r="GA2" s="39"/>
      <c r="GB2" s="39"/>
      <c r="GC2" s="39"/>
      <c r="GD2" s="39"/>
      <c r="GE2" s="39"/>
      <c r="GF2" s="39"/>
      <c r="GG2" s="39"/>
      <c r="GH2" s="39"/>
      <c r="GI2" s="39"/>
      <c r="GJ2" s="39"/>
      <c r="GK2" s="39"/>
      <c r="GL2" s="39"/>
      <c r="GM2" s="39"/>
      <c r="GN2" s="39"/>
      <c r="GO2" s="39"/>
      <c r="GP2" s="39"/>
      <c r="GQ2" s="39"/>
      <c r="GR2" s="39"/>
      <c r="GS2" s="39"/>
      <c r="GT2" s="39"/>
      <c r="GU2" s="39"/>
      <c r="GV2" s="39"/>
      <c r="GW2" s="39"/>
      <c r="GX2" s="39"/>
      <c r="GY2" s="39"/>
      <c r="GZ2" s="39"/>
      <c r="HA2" s="39"/>
      <c r="HB2" s="39"/>
      <c r="HC2" s="39"/>
      <c r="HD2" s="39"/>
      <c r="HE2" s="39"/>
      <c r="HF2" s="39"/>
      <c r="HG2" s="39"/>
      <c r="HH2" s="39"/>
      <c r="HI2" s="39"/>
      <c r="HJ2" s="39"/>
      <c r="HK2" s="39"/>
      <c r="HL2" s="39"/>
      <c r="HM2" s="39"/>
      <c r="HN2" s="39"/>
      <c r="HO2" s="39"/>
      <c r="HP2" s="39"/>
      <c r="HQ2" s="39"/>
      <c r="HR2" s="39"/>
      <c r="HS2" s="39"/>
      <c r="HT2" s="39"/>
      <c r="HU2" s="39"/>
      <c r="HV2" s="39"/>
      <c r="HW2" s="39"/>
      <c r="HX2" s="39"/>
      <c r="HY2" s="39"/>
      <c r="HZ2" s="39"/>
      <c r="IA2" s="39"/>
      <c r="IB2" s="39"/>
      <c r="IC2" s="39"/>
      <c r="ID2" s="39"/>
      <c r="IE2" s="39"/>
      <c r="IF2" s="39"/>
    </row>
    <row r="3" spans="1:240" ht="19.5" customHeight="1" x14ac:dyDescent="0.2">
      <c r="EE3" s="39"/>
      <c r="EF3" s="39"/>
      <c r="EG3" s="39"/>
      <c r="EH3" s="39"/>
      <c r="EI3" s="39"/>
      <c r="EJ3" s="39"/>
      <c r="EK3" s="39"/>
      <c r="EL3" s="39"/>
      <c r="EM3" s="39"/>
      <c r="EN3" s="39"/>
      <c r="EO3" s="39"/>
      <c r="EP3" s="39"/>
      <c r="EQ3" s="39"/>
      <c r="ER3" s="39"/>
      <c r="ES3" s="39"/>
      <c r="ET3" s="39"/>
      <c r="EU3" s="39"/>
      <c r="EV3" s="39"/>
      <c r="EW3" s="39"/>
      <c r="EX3" s="39"/>
      <c r="EY3" s="39"/>
      <c r="EZ3" s="39"/>
      <c r="FA3" s="39"/>
      <c r="FB3" s="39"/>
      <c r="FC3" s="39"/>
      <c r="FD3" s="39"/>
      <c r="FE3" s="39"/>
      <c r="FF3" s="39"/>
      <c r="FG3" s="39"/>
      <c r="FH3" s="39"/>
      <c r="FI3" s="39"/>
      <c r="FJ3" s="39"/>
      <c r="FK3" s="39"/>
      <c r="FL3" s="39"/>
      <c r="FM3" s="39"/>
      <c r="FN3" s="39"/>
      <c r="FO3" s="39"/>
      <c r="FP3" s="39"/>
      <c r="FQ3" s="39"/>
      <c r="FR3" s="39"/>
      <c r="FS3" s="39"/>
      <c r="FT3" s="39"/>
      <c r="FU3" s="39"/>
      <c r="FV3" s="39"/>
      <c r="FW3" s="39"/>
      <c r="FX3" s="39"/>
      <c r="FY3" s="39"/>
      <c r="FZ3" s="39"/>
      <c r="GA3" s="39"/>
      <c r="GB3" s="39"/>
      <c r="GC3" s="39"/>
      <c r="GD3" s="39"/>
      <c r="GE3" s="39"/>
      <c r="GF3" s="39"/>
      <c r="GG3" s="39"/>
      <c r="GH3" s="39"/>
      <c r="GI3" s="39"/>
      <c r="GJ3" s="39"/>
      <c r="GK3" s="39"/>
      <c r="GL3" s="39"/>
      <c r="GM3" s="39"/>
      <c r="GN3" s="39"/>
      <c r="GO3" s="39"/>
      <c r="GP3" s="39"/>
      <c r="GQ3" s="39"/>
      <c r="GR3" s="39"/>
      <c r="GS3" s="39"/>
      <c r="GT3" s="39"/>
      <c r="GU3" s="39"/>
      <c r="GV3" s="39"/>
      <c r="GW3" s="39"/>
      <c r="GX3" s="39"/>
      <c r="GY3" s="39"/>
      <c r="GZ3" s="39"/>
      <c r="HA3" s="39"/>
      <c r="HB3" s="39"/>
      <c r="HC3" s="39"/>
      <c r="HD3" s="39"/>
      <c r="HE3" s="39"/>
      <c r="HF3" s="39"/>
      <c r="HG3" s="39"/>
      <c r="HH3" s="39"/>
      <c r="HI3" s="39"/>
      <c r="HJ3" s="39"/>
      <c r="HK3" s="39"/>
      <c r="HL3" s="39"/>
      <c r="HM3" s="39"/>
      <c r="HN3" s="39"/>
      <c r="HO3" s="39"/>
      <c r="HP3" s="39"/>
      <c r="HQ3" s="39"/>
      <c r="HR3" s="39"/>
      <c r="HS3" s="39"/>
      <c r="HT3" s="39"/>
      <c r="HU3" s="39"/>
      <c r="HV3" s="39"/>
      <c r="HW3" s="39"/>
      <c r="HX3" s="39"/>
      <c r="HY3" s="39"/>
      <c r="HZ3" s="39"/>
      <c r="IA3" s="39"/>
      <c r="IB3" s="39"/>
      <c r="IC3" s="39"/>
      <c r="ID3" s="39"/>
      <c r="IE3" s="39"/>
      <c r="IF3" s="39"/>
    </row>
    <row r="4" spans="1:240" s="39" customFormat="1" ht="21.75" customHeight="1" thickBot="1" x14ac:dyDescent="0.25">
      <c r="A4" s="159"/>
      <c r="D4" s="166"/>
      <c r="E4" s="167"/>
      <c r="F4" s="168" t="s">
        <v>314</v>
      </c>
      <c r="G4" s="167"/>
      <c r="H4" s="169"/>
      <c r="I4" s="528" t="s">
        <v>147</v>
      </c>
      <c r="J4" s="529"/>
      <c r="K4" s="529"/>
      <c r="L4" s="529"/>
      <c r="M4" s="529"/>
      <c r="N4" s="529"/>
      <c r="O4" s="529"/>
      <c r="P4" s="530"/>
    </row>
    <row r="5" spans="1:240" s="174" customFormat="1" ht="54" customHeight="1" thickBot="1" x14ac:dyDescent="0.25">
      <c r="A5" s="519" t="s">
        <v>385</v>
      </c>
      <c r="B5" s="520"/>
      <c r="C5" s="161" t="s">
        <v>386</v>
      </c>
      <c r="D5" s="2" t="s">
        <v>18</v>
      </c>
      <c r="E5" s="2" t="s">
        <v>11</v>
      </c>
      <c r="F5" s="2" t="s">
        <v>12</v>
      </c>
      <c r="G5" s="2" t="s">
        <v>13</v>
      </c>
      <c r="H5" s="155" t="s">
        <v>61</v>
      </c>
      <c r="I5" s="155" t="s">
        <v>102</v>
      </c>
      <c r="J5" s="246" t="s">
        <v>586</v>
      </c>
      <c r="K5" s="272" t="s">
        <v>570</v>
      </c>
      <c r="L5" s="272" t="s">
        <v>550</v>
      </c>
      <c r="M5" s="273" t="s">
        <v>551</v>
      </c>
      <c r="N5" s="364" t="s">
        <v>587</v>
      </c>
      <c r="O5" s="155" t="s">
        <v>145</v>
      </c>
      <c r="P5" s="155" t="s">
        <v>146</v>
      </c>
      <c r="R5" s="213" t="s">
        <v>123</v>
      </c>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c r="FS5" s="39"/>
      <c r="FT5" s="39"/>
      <c r="FU5" s="39"/>
      <c r="FV5" s="39"/>
      <c r="FW5" s="39"/>
      <c r="FX5" s="39"/>
      <c r="FY5" s="39"/>
      <c r="FZ5" s="39"/>
      <c r="GA5" s="39"/>
      <c r="GB5" s="39"/>
      <c r="GC5" s="39"/>
      <c r="GD5" s="39"/>
      <c r="GE5" s="39"/>
      <c r="GF5" s="39"/>
      <c r="GG5" s="39"/>
      <c r="GH5" s="39"/>
      <c r="GI5" s="39"/>
      <c r="GJ5" s="39"/>
      <c r="GK5" s="39"/>
      <c r="GL5" s="39"/>
      <c r="GM5" s="39"/>
      <c r="GN5" s="39"/>
      <c r="GO5" s="39"/>
      <c r="GP5" s="39"/>
      <c r="GQ5" s="39"/>
      <c r="GR5" s="39"/>
      <c r="GS5" s="39"/>
      <c r="GT5" s="39"/>
      <c r="GU5" s="39"/>
      <c r="GV5" s="39"/>
      <c r="GW5" s="39"/>
      <c r="GX5" s="39"/>
      <c r="GY5" s="39"/>
      <c r="GZ5" s="39"/>
      <c r="HA5" s="39"/>
      <c r="HB5" s="39"/>
      <c r="HC5" s="39"/>
      <c r="HD5" s="39"/>
      <c r="HE5" s="39"/>
      <c r="HF5" s="39"/>
      <c r="HG5" s="39"/>
      <c r="HH5" s="39"/>
      <c r="HI5" s="39"/>
      <c r="HJ5" s="39"/>
      <c r="HK5" s="39"/>
      <c r="HL5" s="39"/>
      <c r="HM5" s="39"/>
      <c r="HN5" s="39"/>
      <c r="HO5" s="39"/>
      <c r="HP5" s="39"/>
      <c r="HQ5" s="39"/>
      <c r="HR5" s="39"/>
      <c r="HS5" s="39"/>
      <c r="HT5" s="39"/>
      <c r="HU5" s="39"/>
      <c r="HV5" s="39"/>
      <c r="HW5" s="39"/>
      <c r="HX5" s="39"/>
      <c r="HY5" s="39"/>
      <c r="HZ5" s="39"/>
      <c r="IA5" s="39"/>
      <c r="IB5" s="39"/>
      <c r="IC5" s="39"/>
      <c r="ID5" s="39"/>
      <c r="IE5" s="39"/>
      <c r="IF5" s="39"/>
    </row>
    <row r="6" spans="1:240" s="39" customFormat="1" ht="50.25" customHeight="1" thickBot="1" x14ac:dyDescent="0.25">
      <c r="A6" s="170"/>
      <c r="B6" s="171"/>
      <c r="C6" s="170" t="s">
        <v>290</v>
      </c>
      <c r="D6" s="172"/>
      <c r="E6" s="172"/>
      <c r="F6" s="172"/>
      <c r="G6" s="172"/>
      <c r="H6" s="172"/>
      <c r="I6" s="172"/>
      <c r="J6" s="172"/>
      <c r="K6" s="172"/>
      <c r="L6" s="172"/>
      <c r="M6" s="252" t="s">
        <v>552</v>
      </c>
      <c r="N6" s="172"/>
      <c r="O6" s="172"/>
      <c r="P6" s="173"/>
    </row>
    <row r="7" spans="1:240" x14ac:dyDescent="0.2">
      <c r="A7" s="334"/>
      <c r="B7" s="339"/>
      <c r="C7" s="335" t="s">
        <v>538</v>
      </c>
      <c r="D7" s="336"/>
      <c r="E7" s="336"/>
      <c r="F7" s="336"/>
      <c r="G7" s="336"/>
      <c r="H7" s="336"/>
      <c r="I7" s="336"/>
      <c r="J7" s="336"/>
      <c r="K7" s="338"/>
      <c r="L7" s="336"/>
      <c r="M7" s="336"/>
      <c r="N7" s="336"/>
      <c r="O7" s="336"/>
      <c r="P7" s="337"/>
      <c r="EE7" s="39"/>
      <c r="EF7" s="39"/>
      <c r="EG7" s="39"/>
      <c r="EH7" s="39"/>
      <c r="EI7" s="39"/>
      <c r="EJ7" s="39"/>
      <c r="EK7" s="39"/>
      <c r="EL7" s="39"/>
      <c r="EM7" s="39"/>
      <c r="EN7" s="39"/>
      <c r="EO7" s="39"/>
      <c r="EP7" s="39"/>
      <c r="EQ7" s="39"/>
      <c r="ER7" s="39"/>
      <c r="ES7" s="39"/>
      <c r="ET7" s="39"/>
      <c r="EU7" s="39"/>
      <c r="EV7" s="39"/>
      <c r="EW7" s="39"/>
      <c r="EX7" s="39"/>
      <c r="EY7" s="39"/>
      <c r="EZ7" s="39"/>
      <c r="FA7" s="39"/>
      <c r="FB7" s="39"/>
      <c r="FC7" s="39"/>
      <c r="FD7" s="39"/>
      <c r="FE7" s="39"/>
      <c r="FF7" s="39"/>
      <c r="FG7" s="39"/>
      <c r="FH7" s="39"/>
      <c r="FI7" s="39"/>
      <c r="FJ7" s="39"/>
      <c r="FK7" s="39"/>
      <c r="FL7" s="39"/>
      <c r="FM7" s="39"/>
      <c r="FN7" s="39"/>
      <c r="FO7" s="39"/>
      <c r="FP7" s="39"/>
      <c r="FQ7" s="39"/>
      <c r="FR7" s="39"/>
      <c r="FS7" s="39"/>
      <c r="FT7" s="39"/>
      <c r="FU7" s="39"/>
      <c r="FV7" s="39"/>
      <c r="FW7" s="39"/>
      <c r="FX7" s="39"/>
      <c r="FY7" s="39"/>
      <c r="FZ7" s="39"/>
      <c r="GA7" s="39"/>
      <c r="GB7" s="39"/>
      <c r="GC7" s="39"/>
      <c r="GD7" s="39"/>
      <c r="GE7" s="39"/>
      <c r="GF7" s="39"/>
      <c r="GG7" s="39"/>
      <c r="GH7" s="39"/>
      <c r="GI7" s="39"/>
      <c r="GJ7" s="39"/>
      <c r="GK7" s="39"/>
      <c r="GL7" s="39"/>
      <c r="GM7" s="39"/>
      <c r="GN7" s="39"/>
      <c r="GO7" s="39"/>
      <c r="GP7" s="39"/>
      <c r="GQ7" s="39"/>
      <c r="GR7" s="39"/>
      <c r="GS7" s="39"/>
      <c r="GT7" s="39"/>
      <c r="GU7" s="39"/>
      <c r="GV7" s="39"/>
      <c r="GW7" s="39"/>
      <c r="GX7" s="39"/>
      <c r="GY7" s="39"/>
      <c r="GZ7" s="39"/>
      <c r="HA7" s="39"/>
      <c r="HB7" s="39"/>
      <c r="HC7" s="39"/>
      <c r="HD7" s="39"/>
      <c r="HE7" s="39"/>
      <c r="HF7" s="39"/>
      <c r="HG7" s="39"/>
      <c r="HH7" s="39"/>
      <c r="HI7" s="39"/>
      <c r="HJ7" s="39"/>
      <c r="HK7" s="39"/>
      <c r="HL7" s="39"/>
      <c r="HM7" s="39"/>
      <c r="HN7" s="39"/>
      <c r="HO7" s="39"/>
      <c r="HP7" s="39"/>
      <c r="HQ7" s="39"/>
      <c r="HR7" s="39"/>
      <c r="HS7" s="39"/>
      <c r="HT7" s="39"/>
      <c r="HU7" s="39"/>
      <c r="HV7" s="39"/>
      <c r="HW7" s="39"/>
      <c r="HX7" s="39"/>
      <c r="HY7" s="39"/>
      <c r="HZ7" s="39"/>
      <c r="IA7" s="39"/>
      <c r="IB7" s="39"/>
      <c r="IC7" s="39"/>
      <c r="ID7" s="39"/>
      <c r="IE7" s="39"/>
      <c r="IF7" s="39"/>
    </row>
    <row r="8" spans="1:240" x14ac:dyDescent="0.2">
      <c r="A8" s="418" t="s">
        <v>398</v>
      </c>
      <c r="B8" s="419"/>
      <c r="C8" s="506" t="s">
        <v>383</v>
      </c>
      <c r="D8" s="447" t="s">
        <v>19</v>
      </c>
      <c r="E8" s="447" t="s">
        <v>14</v>
      </c>
      <c r="F8" s="447" t="s">
        <v>153</v>
      </c>
      <c r="G8" s="447" t="s">
        <v>15</v>
      </c>
      <c r="H8" s="447" t="s">
        <v>17</v>
      </c>
      <c r="I8" s="353" t="s">
        <v>380</v>
      </c>
      <c r="J8" s="193">
        <v>0.36</v>
      </c>
      <c r="K8" s="31">
        <v>100</v>
      </c>
      <c r="L8" s="34">
        <f>K8*J8</f>
        <v>36</v>
      </c>
      <c r="M8" s="496"/>
      <c r="N8" s="193">
        <f>J8*(1-M$8)</f>
        <v>0.36</v>
      </c>
      <c r="O8" s="394">
        <f>N8*K8</f>
        <v>36</v>
      </c>
      <c r="P8" s="447">
        <v>4</v>
      </c>
      <c r="Q8" s="61"/>
      <c r="R8" s="214"/>
      <c r="EE8" s="39"/>
      <c r="EF8" s="39"/>
      <c r="EG8" s="39"/>
      <c r="EH8" s="39"/>
      <c r="EI8" s="39"/>
      <c r="EJ8" s="39"/>
      <c r="EK8" s="39"/>
      <c r="EL8" s="39"/>
      <c r="EM8" s="39"/>
      <c r="EN8" s="39"/>
      <c r="EO8" s="39"/>
      <c r="EP8" s="39"/>
      <c r="EQ8" s="39"/>
      <c r="ER8" s="39"/>
      <c r="ES8" s="39"/>
      <c r="ET8" s="39"/>
      <c r="EU8" s="39"/>
      <c r="EV8" s="39"/>
      <c r="EW8" s="39"/>
      <c r="EX8" s="39"/>
      <c r="EY8" s="39"/>
      <c r="EZ8" s="39"/>
      <c r="FA8" s="39"/>
      <c r="FB8" s="39"/>
      <c r="FC8" s="39"/>
      <c r="FD8" s="39"/>
      <c r="FE8" s="39"/>
      <c r="FF8" s="39"/>
      <c r="FG8" s="39"/>
      <c r="FH8" s="39"/>
      <c r="FI8" s="39"/>
      <c r="FJ8" s="39"/>
      <c r="FK8" s="39"/>
      <c r="FL8" s="39"/>
      <c r="FM8" s="39"/>
      <c r="FN8" s="39"/>
      <c r="FO8" s="39"/>
      <c r="FP8" s="39"/>
      <c r="FQ8" s="39"/>
      <c r="FR8" s="39"/>
      <c r="FS8" s="39"/>
      <c r="FT8" s="39"/>
      <c r="FU8" s="39"/>
      <c r="FV8" s="39"/>
      <c r="FW8" s="39"/>
      <c r="FX8" s="39"/>
      <c r="FY8" s="39"/>
      <c r="FZ8" s="39"/>
      <c r="GA8" s="39"/>
      <c r="GB8" s="39"/>
      <c r="GC8" s="39"/>
      <c r="GD8" s="39"/>
      <c r="GE8" s="39"/>
      <c r="GF8" s="39"/>
      <c r="GG8" s="39"/>
      <c r="GH8" s="39"/>
      <c r="GI8" s="39"/>
      <c r="GJ8" s="39"/>
      <c r="GK8" s="39"/>
      <c r="GL8" s="39"/>
      <c r="GM8" s="39"/>
      <c r="GN8" s="39"/>
      <c r="GO8" s="39"/>
      <c r="GP8" s="39"/>
      <c r="GQ8" s="39"/>
      <c r="GR8" s="39"/>
      <c r="GS8" s="39"/>
      <c r="GT8" s="39"/>
      <c r="GU8" s="39"/>
      <c r="GV8" s="39"/>
      <c r="GW8" s="39"/>
      <c r="GX8" s="39"/>
      <c r="GY8" s="39"/>
      <c r="GZ8" s="39"/>
      <c r="HA8" s="39"/>
      <c r="HB8" s="39"/>
      <c r="HC8" s="39"/>
      <c r="HD8" s="39"/>
      <c r="HE8" s="39"/>
      <c r="HF8" s="39"/>
      <c r="HG8" s="39"/>
      <c r="HH8" s="39"/>
      <c r="HI8" s="39"/>
      <c r="HJ8" s="39"/>
      <c r="HK8" s="39"/>
      <c r="HL8" s="39"/>
      <c r="HM8" s="39"/>
      <c r="HN8" s="39"/>
      <c r="HO8" s="39"/>
      <c r="HP8" s="39"/>
      <c r="HQ8" s="39"/>
      <c r="HR8" s="39"/>
      <c r="HS8" s="39"/>
      <c r="HT8" s="39"/>
      <c r="HU8" s="39"/>
      <c r="HV8" s="39"/>
      <c r="HW8" s="39"/>
      <c r="HX8" s="39"/>
      <c r="HY8" s="39"/>
      <c r="HZ8" s="39"/>
      <c r="IA8" s="39"/>
      <c r="IB8" s="39"/>
      <c r="IC8" s="39"/>
      <c r="ID8" s="39"/>
      <c r="IE8" s="39"/>
      <c r="IF8" s="39"/>
    </row>
    <row r="9" spans="1:240" x14ac:dyDescent="0.2">
      <c r="A9" s="420"/>
      <c r="B9" s="421"/>
      <c r="C9" s="507"/>
      <c r="D9" s="448"/>
      <c r="E9" s="448"/>
      <c r="F9" s="448"/>
      <c r="G9" s="448"/>
      <c r="H9" s="448"/>
      <c r="I9" s="353" t="s">
        <v>381</v>
      </c>
      <c r="J9" s="193">
        <v>0.25</v>
      </c>
      <c r="K9" s="31">
        <v>100</v>
      </c>
      <c r="L9" s="34">
        <f t="shared" ref="L9:L72" si="0">K9*J9</f>
        <v>25</v>
      </c>
      <c r="M9" s="497"/>
      <c r="N9" s="193">
        <f t="shared" ref="N9:N14" si="1">J9*(1-M$8)</f>
        <v>0.25</v>
      </c>
      <c r="O9" s="394">
        <f t="shared" ref="O9:O35" si="2">N9*K9</f>
        <v>25</v>
      </c>
      <c r="P9" s="448"/>
      <c r="Q9" s="61"/>
      <c r="R9" s="214"/>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HX9" s="39"/>
      <c r="HY9" s="39"/>
      <c r="HZ9" s="39"/>
      <c r="IA9" s="39"/>
      <c r="IB9" s="39"/>
      <c r="IC9" s="39"/>
      <c r="ID9" s="39"/>
      <c r="IE9" s="39"/>
      <c r="IF9" s="39"/>
    </row>
    <row r="10" spans="1:240" x14ac:dyDescent="0.2">
      <c r="A10" s="420"/>
      <c r="B10" s="421"/>
      <c r="C10" s="507"/>
      <c r="D10" s="448"/>
      <c r="E10" s="448"/>
      <c r="F10" s="448"/>
      <c r="G10" s="448"/>
      <c r="H10" s="448"/>
      <c r="I10" s="353" t="s">
        <v>121</v>
      </c>
      <c r="J10" s="193">
        <v>0.17</v>
      </c>
      <c r="K10" s="31">
        <v>100</v>
      </c>
      <c r="L10" s="34">
        <f t="shared" si="0"/>
        <v>17</v>
      </c>
      <c r="M10" s="497"/>
      <c r="N10" s="193">
        <f t="shared" si="1"/>
        <v>0.17</v>
      </c>
      <c r="O10" s="394">
        <f t="shared" si="2"/>
        <v>17</v>
      </c>
      <c r="P10" s="448"/>
      <c r="Q10" s="61"/>
      <c r="R10" s="214"/>
      <c r="EE10" s="39"/>
      <c r="EF10" s="39"/>
      <c r="EG10" s="39"/>
      <c r="EH10" s="39"/>
      <c r="EI10" s="39"/>
      <c r="EJ10" s="39"/>
      <c r="EK10" s="39"/>
      <c r="EL10" s="39"/>
      <c r="EM10" s="39"/>
      <c r="EN10" s="39"/>
      <c r="EO10" s="39"/>
      <c r="EP10" s="39"/>
      <c r="EQ10" s="39"/>
      <c r="ER10" s="39"/>
      <c r="ES10" s="39"/>
      <c r="ET10" s="39"/>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39"/>
      <c r="FY10" s="39"/>
      <c r="FZ10" s="39"/>
      <c r="GA10" s="39"/>
      <c r="GB10" s="39"/>
      <c r="GC10" s="39"/>
      <c r="GD10" s="39"/>
      <c r="GE10" s="39"/>
      <c r="GF10" s="39"/>
      <c r="GG10" s="39"/>
      <c r="GH10" s="39"/>
      <c r="GI10" s="39"/>
      <c r="GJ10" s="39"/>
      <c r="GK10" s="39"/>
      <c r="GL10" s="39"/>
      <c r="GM10" s="39"/>
      <c r="GN10" s="39"/>
      <c r="GO10" s="39"/>
      <c r="GP10" s="39"/>
      <c r="GQ10" s="39"/>
      <c r="GR10" s="39"/>
      <c r="GS10" s="39"/>
      <c r="GT10" s="39"/>
      <c r="GU10" s="39"/>
      <c r="GV10" s="39"/>
      <c r="GW10" s="39"/>
      <c r="GX10" s="39"/>
      <c r="GY10" s="39"/>
      <c r="GZ10" s="39"/>
      <c r="HA10" s="39"/>
      <c r="HB10" s="39"/>
      <c r="HC10" s="39"/>
      <c r="HD10" s="39"/>
      <c r="HE10" s="39"/>
      <c r="HF10" s="39"/>
      <c r="HG10" s="39"/>
      <c r="HH10" s="39"/>
      <c r="HI10" s="39"/>
      <c r="HJ10" s="39"/>
      <c r="HK10" s="39"/>
      <c r="HL10" s="39"/>
      <c r="HM10" s="39"/>
      <c r="HN10" s="39"/>
      <c r="HO10" s="39"/>
      <c r="HP10" s="39"/>
      <c r="HQ10" s="39"/>
      <c r="HR10" s="39"/>
      <c r="HS10" s="39"/>
      <c r="HT10" s="39"/>
      <c r="HU10" s="39"/>
      <c r="HV10" s="39"/>
      <c r="HW10" s="39"/>
      <c r="HX10" s="39"/>
      <c r="HY10" s="39"/>
      <c r="HZ10" s="39"/>
      <c r="IA10" s="39"/>
      <c r="IB10" s="39"/>
      <c r="IC10" s="39"/>
      <c r="ID10" s="39"/>
      <c r="IE10" s="39"/>
      <c r="IF10" s="39"/>
    </row>
    <row r="11" spans="1:240" x14ac:dyDescent="0.2">
      <c r="A11" s="420"/>
      <c r="B11" s="421"/>
      <c r="C11" s="507"/>
      <c r="D11" s="448"/>
      <c r="E11" s="448"/>
      <c r="F11" s="448"/>
      <c r="G11" s="448"/>
      <c r="H11" s="448"/>
      <c r="I11" s="353" t="s">
        <v>108</v>
      </c>
      <c r="J11" s="193">
        <v>0.11</v>
      </c>
      <c r="K11" s="31">
        <v>100</v>
      </c>
      <c r="L11" s="34">
        <f t="shared" si="0"/>
        <v>11</v>
      </c>
      <c r="M11" s="497"/>
      <c r="N11" s="193">
        <f t="shared" si="1"/>
        <v>0.11</v>
      </c>
      <c r="O11" s="394">
        <f t="shared" si="2"/>
        <v>11</v>
      </c>
      <c r="P11" s="448"/>
      <c r="Q11" s="61"/>
      <c r="R11" s="214"/>
      <c r="EE11" s="39"/>
      <c r="EF11" s="39"/>
      <c r="EG11" s="39"/>
      <c r="EH11" s="39"/>
      <c r="EI11" s="39"/>
      <c r="EJ11" s="39"/>
      <c r="EK11" s="39"/>
      <c r="EL11" s="39"/>
      <c r="EM11" s="39"/>
      <c r="EN11" s="39"/>
      <c r="EO11" s="39"/>
      <c r="EP11" s="39"/>
      <c r="EQ11" s="39"/>
      <c r="ER11" s="39"/>
      <c r="ES11" s="39"/>
      <c r="ET11" s="39"/>
      <c r="EU11" s="39"/>
      <c r="EV11" s="39"/>
      <c r="EW11" s="39"/>
      <c r="EX11" s="39"/>
      <c r="EY11" s="39"/>
      <c r="EZ11" s="39"/>
      <c r="FA11" s="39"/>
      <c r="FB11" s="39"/>
      <c r="FC11" s="39"/>
      <c r="FD11" s="39"/>
      <c r="FE11" s="39"/>
      <c r="FF11" s="39"/>
      <c r="FG11" s="39"/>
      <c r="FH11" s="39"/>
      <c r="FI11" s="39"/>
      <c r="FJ11" s="39"/>
      <c r="FK11" s="39"/>
      <c r="FL11" s="39"/>
      <c r="FM11" s="39"/>
      <c r="FN11" s="39"/>
      <c r="FO11" s="39"/>
      <c r="FP11" s="39"/>
      <c r="FQ11" s="39"/>
      <c r="FR11" s="39"/>
      <c r="FS11" s="39"/>
      <c r="FT11" s="39"/>
      <c r="FU11" s="39"/>
      <c r="FV11" s="39"/>
      <c r="FW11" s="39"/>
      <c r="FX11" s="39"/>
      <c r="FY11" s="39"/>
      <c r="FZ11" s="39"/>
      <c r="GA11" s="39"/>
      <c r="GB11" s="39"/>
      <c r="GC11" s="39"/>
      <c r="GD11" s="39"/>
      <c r="GE11" s="39"/>
      <c r="GF11" s="39"/>
      <c r="GG11" s="39"/>
      <c r="GH11" s="39"/>
      <c r="GI11" s="39"/>
      <c r="GJ11" s="39"/>
      <c r="GK11" s="39"/>
      <c r="GL11" s="39"/>
      <c r="GM11" s="39"/>
      <c r="GN11" s="39"/>
      <c r="GO11" s="39"/>
      <c r="GP11" s="39"/>
      <c r="GQ11" s="39"/>
      <c r="GR11" s="39"/>
      <c r="GS11" s="39"/>
      <c r="GT11" s="39"/>
      <c r="GU11" s="39"/>
      <c r="GV11" s="39"/>
      <c r="GW11" s="39"/>
      <c r="GX11" s="39"/>
      <c r="GY11" s="39"/>
      <c r="GZ11" s="39"/>
      <c r="HA11" s="39"/>
      <c r="HB11" s="39"/>
      <c r="HC11" s="39"/>
      <c r="HD11" s="39"/>
      <c r="HE11" s="39"/>
      <c r="HF11" s="39"/>
      <c r="HG11" s="39"/>
      <c r="HH11" s="39"/>
      <c r="HI11" s="39"/>
      <c r="HJ11" s="39"/>
      <c r="HK11" s="39"/>
      <c r="HL11" s="39"/>
      <c r="HM11" s="39"/>
      <c r="HN11" s="39"/>
      <c r="HO11" s="39"/>
      <c r="HP11" s="39"/>
      <c r="HQ11" s="39"/>
      <c r="HR11" s="39"/>
      <c r="HS11" s="39"/>
      <c r="HT11" s="39"/>
      <c r="HU11" s="39"/>
      <c r="HV11" s="39"/>
      <c r="HW11" s="39"/>
      <c r="HX11" s="39"/>
      <c r="HY11" s="39"/>
      <c r="HZ11" s="39"/>
      <c r="IA11" s="39"/>
      <c r="IB11" s="39"/>
      <c r="IC11" s="39"/>
      <c r="ID11" s="39"/>
      <c r="IE11" s="39"/>
      <c r="IF11" s="39"/>
    </row>
    <row r="12" spans="1:240" x14ac:dyDescent="0.2">
      <c r="A12" s="420"/>
      <c r="B12" s="421"/>
      <c r="C12" s="507"/>
      <c r="D12" s="448"/>
      <c r="E12" s="448"/>
      <c r="F12" s="448"/>
      <c r="G12" s="448"/>
      <c r="H12" s="448"/>
      <c r="I12" s="353" t="s">
        <v>111</v>
      </c>
      <c r="J12" s="193">
        <v>0.1</v>
      </c>
      <c r="K12" s="31">
        <v>100</v>
      </c>
      <c r="L12" s="34">
        <f t="shared" si="0"/>
        <v>10</v>
      </c>
      <c r="M12" s="497"/>
      <c r="N12" s="193">
        <f t="shared" si="1"/>
        <v>0.1</v>
      </c>
      <c r="O12" s="394">
        <f t="shared" si="2"/>
        <v>10</v>
      </c>
      <c r="P12" s="448"/>
      <c r="Q12" s="61"/>
      <c r="R12" s="214"/>
      <c r="EE12" s="39"/>
      <c r="EF12" s="39"/>
      <c r="EG12" s="39"/>
      <c r="EH12" s="39"/>
      <c r="EI12" s="39"/>
      <c r="EJ12" s="39"/>
      <c r="EK12" s="39"/>
      <c r="EL12" s="39"/>
      <c r="EM12" s="39"/>
      <c r="EN12" s="39"/>
      <c r="EO12" s="39"/>
      <c r="EP12" s="39"/>
      <c r="EQ12" s="39"/>
      <c r="ER12" s="39"/>
      <c r="ES12" s="39"/>
      <c r="ET12" s="39"/>
      <c r="EU12" s="39"/>
      <c r="EV12" s="39"/>
      <c r="EW12" s="39"/>
      <c r="EX12" s="39"/>
      <c r="EY12" s="39"/>
      <c r="EZ12" s="39"/>
      <c r="FA12" s="39"/>
      <c r="FB12" s="39"/>
      <c r="FC12" s="39"/>
      <c r="FD12" s="39"/>
      <c r="FE12" s="39"/>
      <c r="FF12" s="39"/>
      <c r="FG12" s="39"/>
      <c r="FH12" s="39"/>
      <c r="FI12" s="39"/>
      <c r="FJ12" s="39"/>
      <c r="FK12" s="39"/>
      <c r="FL12" s="39"/>
      <c r="FM12" s="39"/>
      <c r="FN12" s="39"/>
      <c r="FO12" s="39"/>
      <c r="FP12" s="39"/>
      <c r="FQ12" s="39"/>
      <c r="FR12" s="39"/>
      <c r="FS12" s="39"/>
      <c r="FT12" s="39"/>
      <c r="FU12" s="39"/>
      <c r="FV12" s="39"/>
      <c r="FW12" s="39"/>
      <c r="FX12" s="39"/>
      <c r="FY12" s="39"/>
      <c r="FZ12" s="39"/>
      <c r="GA12" s="39"/>
      <c r="GB12" s="39"/>
      <c r="GC12" s="39"/>
      <c r="GD12" s="39"/>
      <c r="GE12" s="39"/>
      <c r="GF12" s="39"/>
      <c r="GG12" s="39"/>
      <c r="GH12" s="39"/>
      <c r="GI12" s="39"/>
      <c r="GJ12" s="39"/>
      <c r="GK12" s="39"/>
      <c r="GL12" s="39"/>
      <c r="GM12" s="39"/>
      <c r="GN12" s="39"/>
      <c r="GO12" s="39"/>
      <c r="GP12" s="39"/>
      <c r="GQ12" s="39"/>
      <c r="GR12" s="39"/>
      <c r="GS12" s="39"/>
      <c r="GT12" s="39"/>
      <c r="GU12" s="39"/>
      <c r="GV12" s="39"/>
      <c r="GW12" s="39"/>
      <c r="GX12" s="39"/>
      <c r="GY12" s="39"/>
      <c r="GZ12" s="39"/>
      <c r="HA12" s="39"/>
      <c r="HB12" s="39"/>
      <c r="HC12" s="39"/>
      <c r="HD12" s="39"/>
      <c r="HE12" s="39"/>
      <c r="HF12" s="39"/>
      <c r="HG12" s="39"/>
      <c r="HH12" s="39"/>
      <c r="HI12" s="39"/>
      <c r="HJ12" s="39"/>
      <c r="HK12" s="39"/>
      <c r="HL12" s="39"/>
      <c r="HM12" s="39"/>
      <c r="HN12" s="39"/>
      <c r="HO12" s="39"/>
      <c r="HP12" s="39"/>
      <c r="HQ12" s="39"/>
      <c r="HR12" s="39"/>
      <c r="HS12" s="39"/>
      <c r="HT12" s="39"/>
      <c r="HU12" s="39"/>
      <c r="HV12" s="39"/>
      <c r="HW12" s="39"/>
      <c r="HX12" s="39"/>
      <c r="HY12" s="39"/>
      <c r="HZ12" s="39"/>
      <c r="IA12" s="39"/>
      <c r="IB12" s="39"/>
      <c r="IC12" s="39"/>
      <c r="ID12" s="39"/>
      <c r="IE12" s="39"/>
      <c r="IF12" s="39"/>
    </row>
    <row r="13" spans="1:240" x14ac:dyDescent="0.2">
      <c r="A13" s="420"/>
      <c r="B13" s="421"/>
      <c r="C13" s="507"/>
      <c r="D13" s="448"/>
      <c r="E13" s="448"/>
      <c r="F13" s="448"/>
      <c r="G13" s="448"/>
      <c r="H13" s="448"/>
      <c r="I13" s="353" t="s">
        <v>109</v>
      </c>
      <c r="J13" s="193">
        <v>0.09</v>
      </c>
      <c r="K13" s="31">
        <v>100</v>
      </c>
      <c r="L13" s="34">
        <f t="shared" si="0"/>
        <v>9</v>
      </c>
      <c r="M13" s="497"/>
      <c r="N13" s="193">
        <f t="shared" si="1"/>
        <v>0.09</v>
      </c>
      <c r="O13" s="394">
        <f t="shared" si="2"/>
        <v>9</v>
      </c>
      <c r="P13" s="448"/>
      <c r="Q13" s="61"/>
      <c r="R13" s="214"/>
      <c r="EE13" s="39"/>
      <c r="EF13" s="39"/>
      <c r="EG13" s="39"/>
      <c r="EH13" s="39"/>
      <c r="EI13" s="39"/>
      <c r="EJ13" s="39"/>
      <c r="EK13" s="39"/>
      <c r="EL13" s="39"/>
      <c r="EM13" s="39"/>
      <c r="EN13" s="39"/>
      <c r="EO13" s="39"/>
      <c r="EP13" s="39"/>
      <c r="EQ13" s="39"/>
      <c r="ER13" s="39"/>
      <c r="ES13" s="39"/>
      <c r="ET13" s="39"/>
      <c r="EU13" s="39"/>
      <c r="EV13" s="39"/>
      <c r="EW13" s="39"/>
      <c r="EX13" s="39"/>
      <c r="EY13" s="39"/>
      <c r="EZ13" s="39"/>
      <c r="FA13" s="39"/>
      <c r="FB13" s="39"/>
      <c r="FC13" s="39"/>
      <c r="FD13" s="39"/>
      <c r="FE13" s="39"/>
      <c r="FF13" s="39"/>
      <c r="FG13" s="39"/>
      <c r="FH13" s="39"/>
      <c r="FI13" s="39"/>
      <c r="FJ13" s="39"/>
      <c r="FK13" s="39"/>
      <c r="FL13" s="39"/>
      <c r="FM13" s="39"/>
      <c r="FN13" s="39"/>
      <c r="FO13" s="39"/>
      <c r="FP13" s="39"/>
      <c r="FQ13" s="39"/>
      <c r="FR13" s="39"/>
      <c r="FS13" s="39"/>
      <c r="FT13" s="39"/>
      <c r="FU13" s="39"/>
      <c r="FV13" s="39"/>
      <c r="FW13" s="39"/>
      <c r="FX13" s="39"/>
      <c r="FY13" s="39"/>
      <c r="FZ13" s="39"/>
      <c r="GA13" s="39"/>
      <c r="GB13" s="39"/>
      <c r="GC13" s="39"/>
      <c r="GD13" s="39"/>
      <c r="GE13" s="39"/>
      <c r="GF13" s="39"/>
      <c r="GG13" s="39"/>
      <c r="GH13" s="39"/>
      <c r="GI13" s="39"/>
      <c r="GJ13" s="39"/>
      <c r="GK13" s="39"/>
      <c r="GL13" s="39"/>
      <c r="GM13" s="39"/>
      <c r="GN13" s="39"/>
      <c r="GO13" s="39"/>
      <c r="GP13" s="39"/>
      <c r="GQ13" s="39"/>
      <c r="GR13" s="39"/>
      <c r="GS13" s="39"/>
      <c r="GT13" s="39"/>
      <c r="GU13" s="39"/>
      <c r="GV13" s="39"/>
      <c r="GW13" s="39"/>
      <c r="GX13" s="39"/>
      <c r="GY13" s="39"/>
      <c r="GZ13" s="39"/>
      <c r="HA13" s="39"/>
      <c r="HB13" s="39"/>
      <c r="HC13" s="39"/>
      <c r="HD13" s="39"/>
      <c r="HE13" s="39"/>
      <c r="HF13" s="39"/>
      <c r="HG13" s="39"/>
      <c r="HH13" s="39"/>
      <c r="HI13" s="39"/>
      <c r="HJ13" s="39"/>
      <c r="HK13" s="39"/>
      <c r="HL13" s="39"/>
      <c r="HM13" s="39"/>
      <c r="HN13" s="39"/>
      <c r="HO13" s="39"/>
      <c r="HP13" s="39"/>
      <c r="HQ13" s="39"/>
      <c r="HR13" s="39"/>
      <c r="HS13" s="39"/>
      <c r="HT13" s="39"/>
      <c r="HU13" s="39"/>
      <c r="HV13" s="39"/>
      <c r="HW13" s="39"/>
      <c r="HX13" s="39"/>
      <c r="HY13" s="39"/>
      <c r="HZ13" s="39"/>
      <c r="IA13" s="39"/>
      <c r="IB13" s="39"/>
      <c r="IC13" s="39"/>
      <c r="ID13" s="39"/>
      <c r="IE13" s="39"/>
      <c r="IF13" s="39"/>
    </row>
    <row r="14" spans="1:240" x14ac:dyDescent="0.2">
      <c r="A14" s="422"/>
      <c r="B14" s="423"/>
      <c r="C14" s="508"/>
      <c r="D14" s="449"/>
      <c r="E14" s="449"/>
      <c r="F14" s="449"/>
      <c r="G14" s="449"/>
      <c r="H14" s="449"/>
      <c r="I14" s="326" t="s">
        <v>110</v>
      </c>
      <c r="J14" s="193">
        <v>0.08</v>
      </c>
      <c r="K14" s="31">
        <v>100</v>
      </c>
      <c r="L14" s="34">
        <f t="shared" si="0"/>
        <v>8</v>
      </c>
      <c r="M14" s="498"/>
      <c r="N14" s="193">
        <f t="shared" si="1"/>
        <v>0.08</v>
      </c>
      <c r="O14" s="394">
        <f t="shared" si="2"/>
        <v>8</v>
      </c>
      <c r="P14" s="448"/>
      <c r="R14" s="214"/>
      <c r="EE14" s="39"/>
      <c r="EF14" s="39"/>
      <c r="EG14" s="39"/>
      <c r="EH14" s="39"/>
      <c r="EI14" s="39"/>
      <c r="EJ14" s="39"/>
      <c r="EK14" s="39"/>
      <c r="EL14" s="39"/>
      <c r="EM14" s="39"/>
      <c r="EN14" s="39"/>
      <c r="EO14" s="39"/>
      <c r="EP14" s="39"/>
      <c r="EQ14" s="39"/>
      <c r="ER14" s="39"/>
      <c r="ES14" s="39"/>
      <c r="ET14" s="39"/>
      <c r="EU14" s="39"/>
      <c r="EV14" s="39"/>
      <c r="EW14" s="39"/>
      <c r="EX14" s="39"/>
      <c r="EY14" s="39"/>
      <c r="EZ14" s="39"/>
      <c r="FA14" s="39"/>
      <c r="FB14" s="39"/>
      <c r="FC14" s="39"/>
      <c r="FD14" s="39"/>
      <c r="FE14" s="39"/>
      <c r="FF14" s="39"/>
      <c r="FG14" s="39"/>
      <c r="FH14" s="39"/>
      <c r="FI14" s="39"/>
      <c r="FJ14" s="39"/>
      <c r="FK14" s="39"/>
      <c r="FL14" s="39"/>
      <c r="FM14" s="39"/>
      <c r="FN14" s="39"/>
      <c r="FO14" s="39"/>
      <c r="FP14" s="39"/>
      <c r="FQ14" s="39"/>
      <c r="FR14" s="39"/>
      <c r="FS14" s="39"/>
      <c r="FT14" s="39"/>
      <c r="FU14" s="39"/>
      <c r="FV14" s="39"/>
      <c r="FW14" s="39"/>
      <c r="FX14" s="39"/>
      <c r="FY14" s="39"/>
      <c r="FZ14" s="39"/>
      <c r="GA14" s="39"/>
      <c r="GB14" s="39"/>
      <c r="GC14" s="39"/>
      <c r="GD14" s="39"/>
      <c r="GE14" s="39"/>
      <c r="GF14" s="39"/>
      <c r="GG14" s="39"/>
      <c r="GH14" s="39"/>
      <c r="GI14" s="39"/>
      <c r="GJ14" s="39"/>
      <c r="GK14" s="39"/>
      <c r="GL14" s="39"/>
      <c r="GM14" s="39"/>
      <c r="GN14" s="39"/>
      <c r="GO14" s="39"/>
      <c r="GP14" s="39"/>
      <c r="GQ14" s="39"/>
      <c r="GR14" s="39"/>
      <c r="GS14" s="39"/>
      <c r="GT14" s="39"/>
      <c r="GU14" s="39"/>
      <c r="GV14" s="39"/>
      <c r="GW14" s="39"/>
      <c r="GX14" s="39"/>
      <c r="GY14" s="39"/>
      <c r="GZ14" s="39"/>
      <c r="HA14" s="39"/>
      <c r="HB14" s="39"/>
      <c r="HC14" s="39"/>
      <c r="HD14" s="39"/>
      <c r="HE14" s="39"/>
      <c r="HF14" s="39"/>
      <c r="HG14" s="39"/>
      <c r="HH14" s="39"/>
      <c r="HI14" s="39"/>
      <c r="HJ14" s="39"/>
      <c r="HK14" s="39"/>
      <c r="HL14" s="39"/>
      <c r="HM14" s="39"/>
      <c r="HN14" s="39"/>
      <c r="HO14" s="39"/>
      <c r="HP14" s="39"/>
      <c r="HQ14" s="39"/>
      <c r="HR14" s="39"/>
      <c r="HS14" s="39"/>
      <c r="HT14" s="39"/>
      <c r="HU14" s="39"/>
      <c r="HV14" s="39"/>
      <c r="HW14" s="39"/>
      <c r="HX14" s="39"/>
      <c r="HY14" s="39"/>
      <c r="HZ14" s="39"/>
      <c r="IA14" s="39"/>
      <c r="IB14" s="39"/>
      <c r="IC14" s="39"/>
      <c r="ID14" s="39"/>
      <c r="IE14" s="39"/>
      <c r="IF14" s="39"/>
    </row>
    <row r="15" spans="1:240" x14ac:dyDescent="0.2">
      <c r="A15" s="418" t="s">
        <v>400</v>
      </c>
      <c r="B15" s="419"/>
      <c r="C15" s="506" t="s">
        <v>152</v>
      </c>
      <c r="D15" s="447" t="s">
        <v>19</v>
      </c>
      <c r="E15" s="447" t="s">
        <v>14</v>
      </c>
      <c r="F15" s="447" t="s">
        <v>41</v>
      </c>
      <c r="G15" s="447" t="s">
        <v>15</v>
      </c>
      <c r="H15" s="447" t="s">
        <v>17</v>
      </c>
      <c r="I15" s="355" t="s">
        <v>380</v>
      </c>
      <c r="J15" s="193">
        <v>0.61</v>
      </c>
      <c r="K15" s="31">
        <v>100</v>
      </c>
      <c r="L15" s="34">
        <f t="shared" si="0"/>
        <v>61</v>
      </c>
      <c r="M15" s="496"/>
      <c r="N15" s="193">
        <f>J15*(1-M$15)</f>
        <v>0.61</v>
      </c>
      <c r="O15" s="394">
        <f t="shared" si="2"/>
        <v>61</v>
      </c>
      <c r="P15" s="448"/>
      <c r="R15" s="214"/>
    </row>
    <row r="16" spans="1:240" x14ac:dyDescent="0.2">
      <c r="A16" s="420"/>
      <c r="B16" s="421"/>
      <c r="C16" s="507"/>
      <c r="D16" s="448"/>
      <c r="E16" s="448"/>
      <c r="F16" s="448"/>
      <c r="G16" s="448"/>
      <c r="H16" s="448"/>
      <c r="I16" s="355" t="s">
        <v>381</v>
      </c>
      <c r="J16" s="193">
        <v>0.46</v>
      </c>
      <c r="K16" s="31">
        <v>100</v>
      </c>
      <c r="L16" s="34">
        <f t="shared" si="0"/>
        <v>46</v>
      </c>
      <c r="M16" s="497"/>
      <c r="N16" s="193">
        <f t="shared" ref="N16:N21" si="3">J16*(1-M$15)</f>
        <v>0.46</v>
      </c>
      <c r="O16" s="394">
        <f t="shared" si="2"/>
        <v>46</v>
      </c>
      <c r="P16" s="448"/>
      <c r="R16" s="214"/>
    </row>
    <row r="17" spans="1:18" x14ac:dyDescent="0.2">
      <c r="A17" s="420"/>
      <c r="B17" s="421"/>
      <c r="C17" s="507"/>
      <c r="D17" s="448"/>
      <c r="E17" s="448"/>
      <c r="F17" s="448"/>
      <c r="G17" s="448"/>
      <c r="H17" s="448"/>
      <c r="I17" s="355" t="s">
        <v>121</v>
      </c>
      <c r="J17" s="193">
        <v>0.28000000000000003</v>
      </c>
      <c r="K17" s="31">
        <v>100</v>
      </c>
      <c r="L17" s="34">
        <f t="shared" si="0"/>
        <v>28.000000000000004</v>
      </c>
      <c r="M17" s="497"/>
      <c r="N17" s="193">
        <f t="shared" si="3"/>
        <v>0.28000000000000003</v>
      </c>
      <c r="O17" s="394">
        <f t="shared" si="2"/>
        <v>28.000000000000004</v>
      </c>
      <c r="P17" s="448"/>
      <c r="R17" s="214"/>
    </row>
    <row r="18" spans="1:18" ht="15.75" customHeight="1" x14ac:dyDescent="0.2">
      <c r="A18" s="420"/>
      <c r="B18" s="421"/>
      <c r="C18" s="507"/>
      <c r="D18" s="448"/>
      <c r="E18" s="448"/>
      <c r="F18" s="448"/>
      <c r="G18" s="448"/>
      <c r="H18" s="448"/>
      <c r="I18" s="355" t="s">
        <v>108</v>
      </c>
      <c r="J18" s="193">
        <v>0.2</v>
      </c>
      <c r="K18" s="31">
        <v>100</v>
      </c>
      <c r="L18" s="34">
        <f t="shared" si="0"/>
        <v>20</v>
      </c>
      <c r="M18" s="497"/>
      <c r="N18" s="193">
        <f t="shared" si="3"/>
        <v>0.2</v>
      </c>
      <c r="O18" s="394">
        <f t="shared" si="2"/>
        <v>20</v>
      </c>
      <c r="P18" s="448"/>
      <c r="Q18" s="61"/>
      <c r="R18" s="214"/>
    </row>
    <row r="19" spans="1:18" x14ac:dyDescent="0.2">
      <c r="A19" s="420"/>
      <c r="B19" s="421"/>
      <c r="C19" s="507"/>
      <c r="D19" s="448"/>
      <c r="E19" s="448"/>
      <c r="F19" s="448"/>
      <c r="G19" s="448"/>
      <c r="H19" s="448"/>
      <c r="I19" s="355" t="s">
        <v>111</v>
      </c>
      <c r="J19" s="193">
        <v>0.16</v>
      </c>
      <c r="K19" s="31">
        <v>100</v>
      </c>
      <c r="L19" s="34">
        <f t="shared" si="0"/>
        <v>16</v>
      </c>
      <c r="M19" s="497"/>
      <c r="N19" s="193">
        <f t="shared" si="3"/>
        <v>0.16</v>
      </c>
      <c r="O19" s="394">
        <f t="shared" si="2"/>
        <v>16</v>
      </c>
      <c r="P19" s="448"/>
      <c r="Q19" s="61"/>
      <c r="R19" s="214">
        <v>160</v>
      </c>
    </row>
    <row r="20" spans="1:18" x14ac:dyDescent="0.2">
      <c r="A20" s="420"/>
      <c r="B20" s="421"/>
      <c r="C20" s="507"/>
      <c r="D20" s="448"/>
      <c r="E20" s="448"/>
      <c r="F20" s="448"/>
      <c r="G20" s="448"/>
      <c r="H20" s="448"/>
      <c r="I20" s="355" t="s">
        <v>109</v>
      </c>
      <c r="J20" s="193">
        <v>0.14000000000000001</v>
      </c>
      <c r="K20" s="31">
        <v>100</v>
      </c>
      <c r="L20" s="34">
        <f t="shared" si="0"/>
        <v>14.000000000000002</v>
      </c>
      <c r="M20" s="497"/>
      <c r="N20" s="193">
        <f t="shared" si="3"/>
        <v>0.14000000000000001</v>
      </c>
      <c r="O20" s="394">
        <f t="shared" si="2"/>
        <v>14.000000000000002</v>
      </c>
      <c r="P20" s="448"/>
      <c r="Q20" s="61"/>
      <c r="R20" s="214"/>
    </row>
    <row r="21" spans="1:18" x14ac:dyDescent="0.2">
      <c r="A21" s="422"/>
      <c r="B21" s="423"/>
      <c r="C21" s="507"/>
      <c r="D21" s="449"/>
      <c r="E21" s="449"/>
      <c r="F21" s="449"/>
      <c r="G21" s="449"/>
      <c r="H21" s="449"/>
      <c r="I21" s="326" t="s">
        <v>110</v>
      </c>
      <c r="J21" s="92">
        <v>0.12</v>
      </c>
      <c r="K21" s="31">
        <v>100</v>
      </c>
      <c r="L21" s="34">
        <f t="shared" si="0"/>
        <v>12</v>
      </c>
      <c r="M21" s="498"/>
      <c r="N21" s="193">
        <f t="shared" si="3"/>
        <v>0.12</v>
      </c>
      <c r="O21" s="394">
        <f t="shared" si="2"/>
        <v>12</v>
      </c>
      <c r="P21" s="448"/>
      <c r="R21" s="214">
        <v>171</v>
      </c>
    </row>
    <row r="22" spans="1:18" x14ac:dyDescent="0.2">
      <c r="A22" s="418" t="s">
        <v>399</v>
      </c>
      <c r="B22" s="419"/>
      <c r="C22" s="507"/>
      <c r="D22" s="447" t="s">
        <v>316</v>
      </c>
      <c r="E22" s="447" t="s">
        <v>14</v>
      </c>
      <c r="F22" s="447" t="s">
        <v>41</v>
      </c>
      <c r="G22" s="447" t="s">
        <v>15</v>
      </c>
      <c r="H22" s="447" t="s">
        <v>17</v>
      </c>
      <c r="I22" s="355" t="s">
        <v>380</v>
      </c>
      <c r="J22" s="193">
        <v>0.68</v>
      </c>
      <c r="K22" s="31">
        <v>100</v>
      </c>
      <c r="L22" s="34">
        <f t="shared" si="0"/>
        <v>68</v>
      </c>
      <c r="M22" s="496"/>
      <c r="N22" s="193">
        <f>J22*(1-M$22)</f>
        <v>0.68</v>
      </c>
      <c r="O22" s="394">
        <f t="shared" si="2"/>
        <v>68</v>
      </c>
      <c r="P22" s="448"/>
      <c r="R22" s="214"/>
    </row>
    <row r="23" spans="1:18" x14ac:dyDescent="0.2">
      <c r="A23" s="420"/>
      <c r="B23" s="421"/>
      <c r="C23" s="507"/>
      <c r="D23" s="448"/>
      <c r="E23" s="448"/>
      <c r="F23" s="448"/>
      <c r="G23" s="448"/>
      <c r="H23" s="448"/>
      <c r="I23" s="355" t="s">
        <v>381</v>
      </c>
      <c r="J23" s="193">
        <v>0.54</v>
      </c>
      <c r="K23" s="31">
        <v>100</v>
      </c>
      <c r="L23" s="34">
        <f t="shared" si="0"/>
        <v>54</v>
      </c>
      <c r="M23" s="497"/>
      <c r="N23" s="193">
        <f t="shared" ref="N23:N28" si="4">J23*(1-M$22)</f>
        <v>0.54</v>
      </c>
      <c r="O23" s="394">
        <f t="shared" si="2"/>
        <v>54</v>
      </c>
      <c r="P23" s="448"/>
      <c r="R23" s="214"/>
    </row>
    <row r="24" spans="1:18" x14ac:dyDescent="0.2">
      <c r="A24" s="420"/>
      <c r="B24" s="421"/>
      <c r="C24" s="507"/>
      <c r="D24" s="448"/>
      <c r="E24" s="448"/>
      <c r="F24" s="448"/>
      <c r="G24" s="448"/>
      <c r="H24" s="448"/>
      <c r="I24" s="355" t="s">
        <v>121</v>
      </c>
      <c r="J24" s="193">
        <v>0.37</v>
      </c>
      <c r="K24" s="31">
        <v>100</v>
      </c>
      <c r="L24" s="34">
        <f t="shared" si="0"/>
        <v>37</v>
      </c>
      <c r="M24" s="497"/>
      <c r="N24" s="193">
        <f t="shared" si="4"/>
        <v>0.37</v>
      </c>
      <c r="O24" s="394">
        <f t="shared" si="2"/>
        <v>37</v>
      </c>
      <c r="P24" s="448"/>
      <c r="R24" s="214"/>
    </row>
    <row r="25" spans="1:18" ht="16.5" customHeight="1" x14ac:dyDescent="0.2">
      <c r="A25" s="420"/>
      <c r="B25" s="421"/>
      <c r="C25" s="507"/>
      <c r="D25" s="448"/>
      <c r="E25" s="448"/>
      <c r="F25" s="448"/>
      <c r="G25" s="448"/>
      <c r="H25" s="448"/>
      <c r="I25" s="358" t="s">
        <v>382</v>
      </c>
      <c r="J25" s="324">
        <f>0.3</f>
        <v>0.3</v>
      </c>
      <c r="K25" s="85">
        <v>370</v>
      </c>
      <c r="L25" s="34">
        <f t="shared" si="0"/>
        <v>111</v>
      </c>
      <c r="M25" s="497"/>
      <c r="N25" s="193">
        <f t="shared" si="4"/>
        <v>0.3</v>
      </c>
      <c r="O25" s="394">
        <f t="shared" si="2"/>
        <v>111</v>
      </c>
      <c r="P25" s="448"/>
      <c r="R25" s="214"/>
    </row>
    <row r="26" spans="1:18" x14ac:dyDescent="0.2">
      <c r="A26" s="420"/>
      <c r="B26" s="421"/>
      <c r="C26" s="507"/>
      <c r="D26" s="448"/>
      <c r="E26" s="448"/>
      <c r="F26" s="448"/>
      <c r="G26" s="448"/>
      <c r="H26" s="448"/>
      <c r="I26" s="346" t="s">
        <v>108</v>
      </c>
      <c r="J26" s="324">
        <v>0.25</v>
      </c>
      <c r="K26" s="85">
        <v>2035</v>
      </c>
      <c r="L26" s="34">
        <f t="shared" si="0"/>
        <v>508.75</v>
      </c>
      <c r="M26" s="497"/>
      <c r="N26" s="193">
        <f t="shared" si="4"/>
        <v>0.25</v>
      </c>
      <c r="O26" s="394">
        <f t="shared" si="2"/>
        <v>508.75</v>
      </c>
      <c r="P26" s="448"/>
      <c r="Q26" s="61"/>
      <c r="R26" s="214"/>
    </row>
    <row r="27" spans="1:18" x14ac:dyDescent="0.2">
      <c r="A27" s="420"/>
      <c r="B27" s="421"/>
      <c r="C27" s="507"/>
      <c r="D27" s="448"/>
      <c r="E27" s="448"/>
      <c r="F27" s="448"/>
      <c r="G27" s="448"/>
      <c r="H27" s="448"/>
      <c r="I27" s="353" t="s">
        <v>109</v>
      </c>
      <c r="J27" s="94">
        <v>0.17</v>
      </c>
      <c r="K27" s="31">
        <v>100</v>
      </c>
      <c r="L27" s="34">
        <f t="shared" si="0"/>
        <v>17</v>
      </c>
      <c r="M27" s="497"/>
      <c r="N27" s="193">
        <f t="shared" si="4"/>
        <v>0.17</v>
      </c>
      <c r="O27" s="394">
        <f t="shared" si="2"/>
        <v>17</v>
      </c>
      <c r="P27" s="448"/>
      <c r="Q27" s="61"/>
      <c r="R27" s="214"/>
    </row>
    <row r="28" spans="1:18" x14ac:dyDescent="0.2">
      <c r="A28" s="422"/>
      <c r="B28" s="423"/>
      <c r="C28" s="508"/>
      <c r="D28" s="449"/>
      <c r="E28" s="449"/>
      <c r="F28" s="449"/>
      <c r="G28" s="449"/>
      <c r="H28" s="449"/>
      <c r="I28" s="29" t="s">
        <v>110</v>
      </c>
      <c r="J28" s="94">
        <v>0.15</v>
      </c>
      <c r="K28" s="31">
        <v>100</v>
      </c>
      <c r="L28" s="34">
        <f t="shared" si="0"/>
        <v>15</v>
      </c>
      <c r="M28" s="498"/>
      <c r="N28" s="193">
        <f t="shared" si="4"/>
        <v>0.15</v>
      </c>
      <c r="O28" s="394">
        <f t="shared" si="2"/>
        <v>15</v>
      </c>
      <c r="P28" s="448"/>
      <c r="R28" s="214"/>
    </row>
    <row r="29" spans="1:18" x14ac:dyDescent="0.2">
      <c r="A29" s="418" t="s">
        <v>401</v>
      </c>
      <c r="B29" s="419"/>
      <c r="C29" s="506" t="s">
        <v>9</v>
      </c>
      <c r="D29" s="432" t="s">
        <v>19</v>
      </c>
      <c r="E29" s="447" t="s">
        <v>14</v>
      </c>
      <c r="F29" s="466" t="s">
        <v>148</v>
      </c>
      <c r="G29" s="441" t="s">
        <v>15</v>
      </c>
      <c r="H29" s="447" t="s">
        <v>17</v>
      </c>
      <c r="I29" s="353" t="s">
        <v>380</v>
      </c>
      <c r="J29" s="193">
        <v>0.71</v>
      </c>
      <c r="K29" s="31">
        <v>100</v>
      </c>
      <c r="L29" s="34">
        <f t="shared" si="0"/>
        <v>71</v>
      </c>
      <c r="M29" s="496"/>
      <c r="N29" s="193">
        <f>J29*(1-M$29)</f>
        <v>0.71</v>
      </c>
      <c r="O29" s="394">
        <f t="shared" si="2"/>
        <v>71</v>
      </c>
      <c r="P29" s="448"/>
      <c r="R29" s="214"/>
    </row>
    <row r="30" spans="1:18" x14ac:dyDescent="0.2">
      <c r="A30" s="420"/>
      <c r="B30" s="421"/>
      <c r="C30" s="507"/>
      <c r="D30" s="433"/>
      <c r="E30" s="448"/>
      <c r="F30" s="467"/>
      <c r="G30" s="442"/>
      <c r="H30" s="448"/>
      <c r="I30" s="353" t="s">
        <v>381</v>
      </c>
      <c r="J30" s="193">
        <v>0.56000000000000005</v>
      </c>
      <c r="K30" s="31">
        <v>100</v>
      </c>
      <c r="L30" s="34">
        <f t="shared" si="0"/>
        <v>56.000000000000007</v>
      </c>
      <c r="M30" s="497"/>
      <c r="N30" s="193">
        <f t="shared" ref="N30:N35" si="5">J30*(1-M$29)</f>
        <v>0.56000000000000005</v>
      </c>
      <c r="O30" s="394">
        <f t="shared" si="2"/>
        <v>56.000000000000007</v>
      </c>
      <c r="P30" s="448"/>
      <c r="R30" s="214"/>
    </row>
    <row r="31" spans="1:18" x14ac:dyDescent="0.2">
      <c r="A31" s="420"/>
      <c r="B31" s="421"/>
      <c r="C31" s="507"/>
      <c r="D31" s="433"/>
      <c r="E31" s="448"/>
      <c r="F31" s="467"/>
      <c r="G31" s="442"/>
      <c r="H31" s="448"/>
      <c r="I31" s="353" t="s">
        <v>121</v>
      </c>
      <c r="J31" s="193">
        <v>0.38</v>
      </c>
      <c r="K31" s="31">
        <v>100</v>
      </c>
      <c r="L31" s="34">
        <f t="shared" si="0"/>
        <v>38</v>
      </c>
      <c r="M31" s="497"/>
      <c r="N31" s="193">
        <f t="shared" si="5"/>
        <v>0.38</v>
      </c>
      <c r="O31" s="394">
        <f t="shared" si="2"/>
        <v>38</v>
      </c>
      <c r="P31" s="448"/>
      <c r="R31" s="214"/>
    </row>
    <row r="32" spans="1:18" x14ac:dyDescent="0.2">
      <c r="A32" s="420"/>
      <c r="B32" s="421"/>
      <c r="C32" s="507"/>
      <c r="D32" s="433"/>
      <c r="E32" s="448"/>
      <c r="F32" s="467"/>
      <c r="G32" s="442"/>
      <c r="H32" s="448"/>
      <c r="I32" s="347" t="s">
        <v>108</v>
      </c>
      <c r="J32" s="323">
        <v>0.25</v>
      </c>
      <c r="K32" s="31">
        <v>100</v>
      </c>
      <c r="L32" s="34">
        <f t="shared" si="0"/>
        <v>25</v>
      </c>
      <c r="M32" s="497"/>
      <c r="N32" s="193">
        <f t="shared" si="5"/>
        <v>0.25</v>
      </c>
      <c r="O32" s="394">
        <f t="shared" si="2"/>
        <v>25</v>
      </c>
      <c r="P32" s="448"/>
      <c r="R32" s="214">
        <v>44.5</v>
      </c>
    </row>
    <row r="33" spans="1:18" x14ac:dyDescent="0.2">
      <c r="A33" s="420"/>
      <c r="B33" s="421"/>
      <c r="C33" s="507"/>
      <c r="D33" s="433"/>
      <c r="E33" s="448"/>
      <c r="F33" s="467"/>
      <c r="G33" s="442"/>
      <c r="H33" s="448"/>
      <c r="I33" s="353" t="s">
        <v>111</v>
      </c>
      <c r="J33" s="7">
        <v>0.19</v>
      </c>
      <c r="K33" s="31">
        <v>100</v>
      </c>
      <c r="L33" s="34">
        <f t="shared" si="0"/>
        <v>19</v>
      </c>
      <c r="M33" s="497"/>
      <c r="N33" s="193">
        <f t="shared" si="5"/>
        <v>0.19</v>
      </c>
      <c r="O33" s="394">
        <f t="shared" si="2"/>
        <v>19</v>
      </c>
      <c r="P33" s="448"/>
      <c r="R33" s="214"/>
    </row>
    <row r="34" spans="1:18" x14ac:dyDescent="0.2">
      <c r="A34" s="420"/>
      <c r="B34" s="421"/>
      <c r="C34" s="507"/>
      <c r="D34" s="433"/>
      <c r="E34" s="448"/>
      <c r="F34" s="467"/>
      <c r="G34" s="442"/>
      <c r="H34" s="448"/>
      <c r="I34" s="353" t="s">
        <v>109</v>
      </c>
      <c r="J34" s="323">
        <v>0.17</v>
      </c>
      <c r="K34" s="31">
        <v>100</v>
      </c>
      <c r="L34" s="34">
        <f t="shared" si="0"/>
        <v>17</v>
      </c>
      <c r="M34" s="497"/>
      <c r="N34" s="193">
        <f t="shared" si="5"/>
        <v>0.17</v>
      </c>
      <c r="O34" s="394">
        <f t="shared" si="2"/>
        <v>17</v>
      </c>
      <c r="P34" s="448"/>
      <c r="R34" s="214"/>
    </row>
    <row r="35" spans="1:18" x14ac:dyDescent="0.2">
      <c r="A35" s="422"/>
      <c r="B35" s="423"/>
      <c r="C35" s="508"/>
      <c r="D35" s="434"/>
      <c r="E35" s="449"/>
      <c r="F35" s="469"/>
      <c r="G35" s="443"/>
      <c r="H35" s="449"/>
      <c r="I35" s="29" t="s">
        <v>110</v>
      </c>
      <c r="J35" s="7">
        <v>0.16</v>
      </c>
      <c r="K35" s="31">
        <v>100</v>
      </c>
      <c r="L35" s="34">
        <f t="shared" si="0"/>
        <v>16</v>
      </c>
      <c r="M35" s="498"/>
      <c r="N35" s="193">
        <f t="shared" si="5"/>
        <v>0.16</v>
      </c>
      <c r="O35" s="394">
        <f t="shared" si="2"/>
        <v>16</v>
      </c>
      <c r="P35" s="449"/>
      <c r="Q35" s="61"/>
      <c r="R35" s="214"/>
    </row>
    <row r="36" spans="1:18" s="39" customFormat="1" x14ac:dyDescent="0.2">
      <c r="A36" s="334"/>
      <c r="B36" s="339"/>
      <c r="C36" s="74" t="s">
        <v>539</v>
      </c>
      <c r="D36" s="57"/>
      <c r="E36" s="57"/>
      <c r="F36" s="57"/>
      <c r="G36" s="57"/>
      <c r="H36" s="57"/>
      <c r="I36" s="57"/>
      <c r="J36" s="57"/>
      <c r="K36" s="58" t="s">
        <v>388</v>
      </c>
      <c r="L36" s="328" t="s">
        <v>388</v>
      </c>
      <c r="M36" s="395"/>
      <c r="N36" s="57"/>
      <c r="O36" s="57"/>
      <c r="P36" s="59"/>
      <c r="Q36" s="61"/>
      <c r="R36" s="214"/>
    </row>
    <row r="37" spans="1:18" s="39" customFormat="1" ht="14.25" customHeight="1" x14ac:dyDescent="0.2">
      <c r="A37" s="418" t="s">
        <v>402</v>
      </c>
      <c r="B37" s="419"/>
      <c r="C37" s="506" t="s">
        <v>7</v>
      </c>
      <c r="D37" s="432" t="s">
        <v>22</v>
      </c>
      <c r="E37" s="441" t="s">
        <v>23</v>
      </c>
      <c r="F37" s="432" t="s">
        <v>60</v>
      </c>
      <c r="G37" s="447" t="s">
        <v>21</v>
      </c>
      <c r="H37" s="521" t="s">
        <v>17</v>
      </c>
      <c r="I37" s="353" t="s">
        <v>380</v>
      </c>
      <c r="J37" s="193">
        <v>0.34</v>
      </c>
      <c r="K37" s="31">
        <v>100</v>
      </c>
      <c r="L37" s="34">
        <f t="shared" si="0"/>
        <v>34</v>
      </c>
      <c r="M37" s="496"/>
      <c r="N37" s="193">
        <f>J37*(1-M$37)</f>
        <v>0.34</v>
      </c>
      <c r="O37" s="394">
        <f t="shared" ref="O37:O100" si="6">N37*K37</f>
        <v>34</v>
      </c>
      <c r="P37" s="447">
        <v>4</v>
      </c>
      <c r="Q37" s="61"/>
      <c r="R37" s="214"/>
    </row>
    <row r="38" spans="1:18" s="39" customFormat="1" ht="14.25" customHeight="1" x14ac:dyDescent="0.2">
      <c r="A38" s="420"/>
      <c r="B38" s="421"/>
      <c r="C38" s="507"/>
      <c r="D38" s="433"/>
      <c r="E38" s="442"/>
      <c r="F38" s="433"/>
      <c r="G38" s="448"/>
      <c r="H38" s="522"/>
      <c r="I38" s="353" t="s">
        <v>381</v>
      </c>
      <c r="J38" s="193">
        <v>0.23</v>
      </c>
      <c r="K38" s="31">
        <v>100</v>
      </c>
      <c r="L38" s="34">
        <f t="shared" si="0"/>
        <v>23</v>
      </c>
      <c r="M38" s="497"/>
      <c r="N38" s="193">
        <f t="shared" ref="N38:N45" si="7">J38*(1-M$37)</f>
        <v>0.23</v>
      </c>
      <c r="O38" s="394">
        <f t="shared" si="6"/>
        <v>23</v>
      </c>
      <c r="P38" s="448"/>
      <c r="Q38" s="61"/>
      <c r="R38" s="214"/>
    </row>
    <row r="39" spans="1:18" s="39" customFormat="1" ht="14.25" customHeight="1" x14ac:dyDescent="0.2">
      <c r="A39" s="420"/>
      <c r="B39" s="421"/>
      <c r="C39" s="507"/>
      <c r="D39" s="433"/>
      <c r="E39" s="442"/>
      <c r="F39" s="433"/>
      <c r="G39" s="448"/>
      <c r="H39" s="522"/>
      <c r="I39" s="353" t="s">
        <v>121</v>
      </c>
      <c r="J39" s="193">
        <v>0.15</v>
      </c>
      <c r="K39" s="31">
        <v>100</v>
      </c>
      <c r="L39" s="34">
        <f t="shared" si="0"/>
        <v>15</v>
      </c>
      <c r="M39" s="497"/>
      <c r="N39" s="193">
        <f t="shared" si="7"/>
        <v>0.15</v>
      </c>
      <c r="O39" s="394">
        <f t="shared" si="6"/>
        <v>15</v>
      </c>
      <c r="P39" s="448"/>
      <c r="Q39" s="61"/>
      <c r="R39" s="214"/>
    </row>
    <row r="40" spans="1:18" s="39" customFormat="1" ht="14.25" customHeight="1" x14ac:dyDescent="0.2">
      <c r="A40" s="420"/>
      <c r="B40" s="421"/>
      <c r="C40" s="507"/>
      <c r="D40" s="433"/>
      <c r="E40" s="442"/>
      <c r="F40" s="433"/>
      <c r="G40" s="448"/>
      <c r="H40" s="522"/>
      <c r="I40" s="355" t="s">
        <v>108</v>
      </c>
      <c r="J40" s="193">
        <v>0.1</v>
      </c>
      <c r="K40" s="31">
        <v>100</v>
      </c>
      <c r="L40" s="34">
        <f t="shared" si="0"/>
        <v>10</v>
      </c>
      <c r="M40" s="497"/>
      <c r="N40" s="193">
        <f t="shared" si="7"/>
        <v>0.1</v>
      </c>
      <c r="O40" s="394">
        <f t="shared" si="6"/>
        <v>10</v>
      </c>
      <c r="P40" s="448"/>
      <c r="Q40" s="61"/>
      <c r="R40" s="214"/>
    </row>
    <row r="41" spans="1:18" s="39" customFormat="1" x14ac:dyDescent="0.2">
      <c r="A41" s="420"/>
      <c r="B41" s="421"/>
      <c r="C41" s="507"/>
      <c r="D41" s="433"/>
      <c r="E41" s="442"/>
      <c r="F41" s="433"/>
      <c r="G41" s="448"/>
      <c r="H41" s="522"/>
      <c r="I41" s="355" t="s">
        <v>113</v>
      </c>
      <c r="J41" s="193">
        <v>7.0000000000000007E-2</v>
      </c>
      <c r="K41" s="31">
        <v>100</v>
      </c>
      <c r="L41" s="34">
        <f t="shared" si="0"/>
        <v>7.0000000000000009</v>
      </c>
      <c r="M41" s="497"/>
      <c r="N41" s="193">
        <f t="shared" si="7"/>
        <v>7.0000000000000007E-2</v>
      </c>
      <c r="O41" s="394">
        <f t="shared" si="6"/>
        <v>7.0000000000000009</v>
      </c>
      <c r="P41" s="448"/>
      <c r="Q41" s="61"/>
      <c r="R41" s="214"/>
    </row>
    <row r="42" spans="1:18" s="39" customFormat="1" x14ac:dyDescent="0.2">
      <c r="A42" s="420"/>
      <c r="B42" s="421"/>
      <c r="C42" s="507"/>
      <c r="D42" s="433"/>
      <c r="E42" s="442"/>
      <c r="F42" s="433"/>
      <c r="G42" s="448"/>
      <c r="H42" s="522"/>
      <c r="I42" s="355" t="s">
        <v>112</v>
      </c>
      <c r="J42" s="193">
        <v>0.05</v>
      </c>
      <c r="K42" s="31">
        <v>100</v>
      </c>
      <c r="L42" s="34">
        <f t="shared" si="0"/>
        <v>5</v>
      </c>
      <c r="M42" s="497"/>
      <c r="N42" s="193">
        <f t="shared" si="7"/>
        <v>0.05</v>
      </c>
      <c r="O42" s="394">
        <f t="shared" si="6"/>
        <v>5</v>
      </c>
      <c r="P42" s="448"/>
      <c r="Q42" s="61"/>
      <c r="R42" s="214"/>
    </row>
    <row r="43" spans="1:18" s="39" customFormat="1" x14ac:dyDescent="0.2">
      <c r="A43" s="420"/>
      <c r="B43" s="421"/>
      <c r="C43" s="507"/>
      <c r="D43" s="433"/>
      <c r="E43" s="442"/>
      <c r="F43" s="433"/>
      <c r="G43" s="448"/>
      <c r="H43" s="522"/>
      <c r="I43" s="355" t="s">
        <v>114</v>
      </c>
      <c r="J43" s="193">
        <v>0.04</v>
      </c>
      <c r="K43" s="31">
        <v>100</v>
      </c>
      <c r="L43" s="34">
        <f t="shared" si="0"/>
        <v>4</v>
      </c>
      <c r="M43" s="497"/>
      <c r="N43" s="193">
        <f t="shared" si="7"/>
        <v>0.04</v>
      </c>
      <c r="O43" s="394">
        <f t="shared" si="6"/>
        <v>4</v>
      </c>
      <c r="P43" s="448"/>
      <c r="Q43" s="61"/>
      <c r="R43" s="214"/>
    </row>
    <row r="44" spans="1:18" s="39" customFormat="1" x14ac:dyDescent="0.2">
      <c r="A44" s="420"/>
      <c r="B44" s="421"/>
      <c r="C44" s="507"/>
      <c r="D44" s="433"/>
      <c r="E44" s="442"/>
      <c r="F44" s="433"/>
      <c r="G44" s="448"/>
      <c r="H44" s="522"/>
      <c r="I44" s="355" t="s">
        <v>115</v>
      </c>
      <c r="J44" s="193">
        <v>0.03</v>
      </c>
      <c r="K44" s="31">
        <v>100</v>
      </c>
      <c r="L44" s="34">
        <f t="shared" si="0"/>
        <v>3</v>
      </c>
      <c r="M44" s="497"/>
      <c r="N44" s="193">
        <f t="shared" si="7"/>
        <v>0.03</v>
      </c>
      <c r="O44" s="394">
        <f t="shared" si="6"/>
        <v>3</v>
      </c>
      <c r="P44" s="448"/>
      <c r="Q44" s="61"/>
      <c r="R44" s="214"/>
    </row>
    <row r="45" spans="1:18" s="39" customFormat="1" x14ac:dyDescent="0.2">
      <c r="A45" s="422"/>
      <c r="B45" s="423"/>
      <c r="C45" s="508"/>
      <c r="D45" s="434"/>
      <c r="E45" s="443"/>
      <c r="F45" s="434"/>
      <c r="G45" s="449"/>
      <c r="H45" s="523"/>
      <c r="I45" s="326" t="s">
        <v>116</v>
      </c>
      <c r="J45" s="193">
        <v>1.4999999999999999E-2</v>
      </c>
      <c r="K45" s="85">
        <v>50000</v>
      </c>
      <c r="L45" s="34">
        <f t="shared" si="0"/>
        <v>750</v>
      </c>
      <c r="M45" s="498"/>
      <c r="N45" s="193">
        <f t="shared" si="7"/>
        <v>1.4999999999999999E-2</v>
      </c>
      <c r="O45" s="394">
        <f t="shared" si="6"/>
        <v>750</v>
      </c>
      <c r="P45" s="449"/>
      <c r="Q45" s="61"/>
      <c r="R45" s="214">
        <v>1584</v>
      </c>
    </row>
    <row r="46" spans="1:18" s="39" customFormat="1" x14ac:dyDescent="0.2">
      <c r="A46" s="418" t="s">
        <v>403</v>
      </c>
      <c r="B46" s="419"/>
      <c r="C46" s="506" t="s">
        <v>3</v>
      </c>
      <c r="D46" s="432" t="s">
        <v>22</v>
      </c>
      <c r="E46" s="441" t="s">
        <v>23</v>
      </c>
      <c r="F46" s="432" t="s">
        <v>43</v>
      </c>
      <c r="G46" s="447" t="s">
        <v>21</v>
      </c>
      <c r="H46" s="432" t="s">
        <v>66</v>
      </c>
      <c r="I46" s="355" t="s">
        <v>380</v>
      </c>
      <c r="J46" s="193">
        <v>0.42</v>
      </c>
      <c r="K46" s="85">
        <v>100</v>
      </c>
      <c r="L46" s="34">
        <f t="shared" si="0"/>
        <v>42</v>
      </c>
      <c r="M46" s="496"/>
      <c r="N46" s="193">
        <f>J46*(1-M$46)</f>
        <v>0.42</v>
      </c>
      <c r="O46" s="394">
        <f t="shared" si="6"/>
        <v>42</v>
      </c>
      <c r="P46" s="447">
        <v>4</v>
      </c>
      <c r="Q46" s="61"/>
      <c r="R46" s="214"/>
    </row>
    <row r="47" spans="1:18" s="39" customFormat="1" x14ac:dyDescent="0.2">
      <c r="A47" s="420"/>
      <c r="B47" s="421"/>
      <c r="C47" s="507"/>
      <c r="D47" s="433"/>
      <c r="E47" s="442"/>
      <c r="F47" s="433"/>
      <c r="G47" s="448"/>
      <c r="H47" s="433"/>
      <c r="I47" s="355" t="s">
        <v>381</v>
      </c>
      <c r="J47" s="193">
        <v>0.31</v>
      </c>
      <c r="K47" s="85">
        <v>100</v>
      </c>
      <c r="L47" s="34">
        <f t="shared" si="0"/>
        <v>31</v>
      </c>
      <c r="M47" s="497"/>
      <c r="N47" s="193">
        <f t="shared" ref="N47:N54" si="8">J47*(1-M$46)</f>
        <v>0.31</v>
      </c>
      <c r="O47" s="394">
        <f t="shared" si="6"/>
        <v>31</v>
      </c>
      <c r="P47" s="448"/>
      <c r="Q47" s="61"/>
      <c r="R47" s="214"/>
    </row>
    <row r="48" spans="1:18" s="39" customFormat="1" x14ac:dyDescent="0.2">
      <c r="A48" s="420"/>
      <c r="B48" s="421"/>
      <c r="C48" s="507"/>
      <c r="D48" s="433"/>
      <c r="E48" s="442"/>
      <c r="F48" s="433"/>
      <c r="G48" s="448"/>
      <c r="H48" s="433"/>
      <c r="I48" s="355" t="s">
        <v>121</v>
      </c>
      <c r="J48" s="193">
        <v>0.24</v>
      </c>
      <c r="K48" s="85">
        <v>100</v>
      </c>
      <c r="L48" s="34">
        <f t="shared" si="0"/>
        <v>24</v>
      </c>
      <c r="M48" s="497"/>
      <c r="N48" s="193">
        <f t="shared" si="8"/>
        <v>0.24</v>
      </c>
      <c r="O48" s="394">
        <f t="shared" si="6"/>
        <v>24</v>
      </c>
      <c r="P48" s="448"/>
      <c r="Q48" s="61"/>
      <c r="R48" s="214"/>
    </row>
    <row r="49" spans="1:18" ht="15" customHeight="1" x14ac:dyDescent="0.2">
      <c r="A49" s="420"/>
      <c r="B49" s="421"/>
      <c r="C49" s="507"/>
      <c r="D49" s="433"/>
      <c r="E49" s="442"/>
      <c r="F49" s="433"/>
      <c r="G49" s="448"/>
      <c r="H49" s="433"/>
      <c r="I49" s="355" t="s">
        <v>108</v>
      </c>
      <c r="J49" s="193">
        <v>0.17</v>
      </c>
      <c r="K49" s="85">
        <v>100</v>
      </c>
      <c r="L49" s="34">
        <f t="shared" si="0"/>
        <v>17</v>
      </c>
      <c r="M49" s="497"/>
      <c r="N49" s="193">
        <f t="shared" si="8"/>
        <v>0.17</v>
      </c>
      <c r="O49" s="394">
        <f t="shared" si="6"/>
        <v>17</v>
      </c>
      <c r="P49" s="448"/>
      <c r="Q49" s="61"/>
      <c r="R49" s="214"/>
    </row>
    <row r="50" spans="1:18" x14ac:dyDescent="0.2">
      <c r="A50" s="420"/>
      <c r="B50" s="421"/>
      <c r="C50" s="507"/>
      <c r="D50" s="433"/>
      <c r="E50" s="442"/>
      <c r="F50" s="433"/>
      <c r="G50" s="448"/>
      <c r="H50" s="433"/>
      <c r="I50" s="355" t="s">
        <v>113</v>
      </c>
      <c r="J50" s="193">
        <v>0.12</v>
      </c>
      <c r="K50" s="85">
        <v>100</v>
      </c>
      <c r="L50" s="34">
        <f t="shared" si="0"/>
        <v>12</v>
      </c>
      <c r="M50" s="497"/>
      <c r="N50" s="193">
        <f t="shared" si="8"/>
        <v>0.12</v>
      </c>
      <c r="O50" s="394">
        <f t="shared" si="6"/>
        <v>12</v>
      </c>
      <c r="P50" s="448"/>
      <c r="Q50" s="61"/>
      <c r="R50" s="214"/>
    </row>
    <row r="51" spans="1:18" x14ac:dyDescent="0.2">
      <c r="A51" s="420"/>
      <c r="B51" s="421"/>
      <c r="C51" s="507"/>
      <c r="D51" s="433"/>
      <c r="E51" s="442"/>
      <c r="F51" s="433"/>
      <c r="G51" s="448"/>
      <c r="H51" s="433"/>
      <c r="I51" s="355" t="s">
        <v>112</v>
      </c>
      <c r="J51" s="193">
        <v>0.09</v>
      </c>
      <c r="K51" s="85">
        <v>100</v>
      </c>
      <c r="L51" s="34">
        <f t="shared" si="0"/>
        <v>9</v>
      </c>
      <c r="M51" s="497"/>
      <c r="N51" s="193">
        <f t="shared" si="8"/>
        <v>0.09</v>
      </c>
      <c r="O51" s="394">
        <f t="shared" si="6"/>
        <v>9</v>
      </c>
      <c r="P51" s="448"/>
      <c r="Q51" s="61"/>
      <c r="R51" s="214"/>
    </row>
    <row r="52" spans="1:18" x14ac:dyDescent="0.2">
      <c r="A52" s="420"/>
      <c r="B52" s="421"/>
      <c r="C52" s="507"/>
      <c r="D52" s="433"/>
      <c r="E52" s="442"/>
      <c r="F52" s="433"/>
      <c r="G52" s="448"/>
      <c r="H52" s="433"/>
      <c r="I52" s="355" t="s">
        <v>114</v>
      </c>
      <c r="J52" s="193">
        <v>6.5000000000000002E-2</v>
      </c>
      <c r="K52" s="85">
        <v>5000</v>
      </c>
      <c r="L52" s="34">
        <f t="shared" si="0"/>
        <v>325</v>
      </c>
      <c r="M52" s="497"/>
      <c r="N52" s="193">
        <f t="shared" si="8"/>
        <v>6.5000000000000002E-2</v>
      </c>
      <c r="O52" s="394">
        <f t="shared" si="6"/>
        <v>325</v>
      </c>
      <c r="P52" s="448"/>
      <c r="Q52" s="61"/>
      <c r="R52" s="214"/>
    </row>
    <row r="53" spans="1:18" x14ac:dyDescent="0.2">
      <c r="A53" s="420"/>
      <c r="B53" s="421"/>
      <c r="C53" s="507"/>
      <c r="D53" s="433"/>
      <c r="E53" s="442"/>
      <c r="F53" s="433"/>
      <c r="G53" s="448"/>
      <c r="H53" s="433"/>
      <c r="I53" s="355" t="s">
        <v>117</v>
      </c>
      <c r="J53" s="193">
        <v>5.5E-2</v>
      </c>
      <c r="K53" s="85">
        <v>100</v>
      </c>
      <c r="L53" s="34">
        <f t="shared" si="0"/>
        <v>5.5</v>
      </c>
      <c r="M53" s="497"/>
      <c r="N53" s="193">
        <f t="shared" si="8"/>
        <v>5.5E-2</v>
      </c>
      <c r="O53" s="394">
        <f t="shared" si="6"/>
        <v>5.5</v>
      </c>
      <c r="P53" s="448"/>
      <c r="Q53" s="61"/>
      <c r="R53" s="214"/>
    </row>
    <row r="54" spans="1:18" x14ac:dyDescent="0.2">
      <c r="A54" s="422"/>
      <c r="B54" s="423"/>
      <c r="C54" s="508"/>
      <c r="D54" s="434"/>
      <c r="E54" s="443"/>
      <c r="F54" s="434"/>
      <c r="G54" s="449"/>
      <c r="H54" s="434"/>
      <c r="I54" s="326" t="s">
        <v>118</v>
      </c>
      <c r="J54" s="193">
        <v>0.04</v>
      </c>
      <c r="K54" s="85">
        <v>50000</v>
      </c>
      <c r="L54" s="34">
        <f t="shared" si="0"/>
        <v>2000</v>
      </c>
      <c r="M54" s="498"/>
      <c r="N54" s="193">
        <f t="shared" si="8"/>
        <v>0.04</v>
      </c>
      <c r="O54" s="394">
        <f t="shared" si="6"/>
        <v>2000</v>
      </c>
      <c r="P54" s="449"/>
      <c r="Q54" s="61"/>
      <c r="R54" s="214">
        <v>1013.5</v>
      </c>
    </row>
    <row r="55" spans="1:18" x14ac:dyDescent="0.2">
      <c r="A55" s="418" t="s">
        <v>404</v>
      </c>
      <c r="B55" s="419"/>
      <c r="C55" s="506" t="s">
        <v>5</v>
      </c>
      <c r="D55" s="447" t="s">
        <v>22</v>
      </c>
      <c r="E55" s="441" t="s">
        <v>23</v>
      </c>
      <c r="F55" s="450" t="s">
        <v>44</v>
      </c>
      <c r="G55" s="441" t="s">
        <v>21</v>
      </c>
      <c r="H55" s="432" t="s">
        <v>66</v>
      </c>
      <c r="I55" s="353" t="s">
        <v>380</v>
      </c>
      <c r="J55" s="193">
        <v>0.46</v>
      </c>
      <c r="K55" s="85">
        <v>100</v>
      </c>
      <c r="L55" s="34">
        <f t="shared" si="0"/>
        <v>46</v>
      </c>
      <c r="M55" s="496"/>
      <c r="N55" s="193">
        <f>J55*(1-M$55)</f>
        <v>0.46</v>
      </c>
      <c r="O55" s="394">
        <f t="shared" si="6"/>
        <v>46</v>
      </c>
      <c r="P55" s="447">
        <v>4</v>
      </c>
      <c r="Q55" s="61"/>
      <c r="R55" s="214"/>
    </row>
    <row r="56" spans="1:18" x14ac:dyDescent="0.2">
      <c r="A56" s="420"/>
      <c r="B56" s="421"/>
      <c r="C56" s="507"/>
      <c r="D56" s="448"/>
      <c r="E56" s="442"/>
      <c r="F56" s="451"/>
      <c r="G56" s="442"/>
      <c r="H56" s="433"/>
      <c r="I56" s="353" t="s">
        <v>381</v>
      </c>
      <c r="J56" s="193">
        <v>0.35</v>
      </c>
      <c r="K56" s="85">
        <v>100</v>
      </c>
      <c r="L56" s="34">
        <f t="shared" si="0"/>
        <v>35</v>
      </c>
      <c r="M56" s="497"/>
      <c r="N56" s="193">
        <f t="shared" ref="N56:N63" si="9">J56*(1-M$55)</f>
        <v>0.35</v>
      </c>
      <c r="O56" s="394">
        <f t="shared" si="6"/>
        <v>35</v>
      </c>
      <c r="P56" s="448"/>
      <c r="Q56" s="61"/>
      <c r="R56" s="214"/>
    </row>
    <row r="57" spans="1:18" x14ac:dyDescent="0.2">
      <c r="A57" s="420"/>
      <c r="B57" s="421"/>
      <c r="C57" s="507"/>
      <c r="D57" s="448"/>
      <c r="E57" s="442"/>
      <c r="F57" s="451"/>
      <c r="G57" s="442"/>
      <c r="H57" s="433"/>
      <c r="I57" s="353" t="s">
        <v>121</v>
      </c>
      <c r="J57" s="193">
        <v>0.27</v>
      </c>
      <c r="K57" s="85">
        <v>100</v>
      </c>
      <c r="L57" s="34">
        <f t="shared" si="0"/>
        <v>27</v>
      </c>
      <c r="M57" s="497"/>
      <c r="N57" s="193">
        <f t="shared" si="9"/>
        <v>0.27</v>
      </c>
      <c r="O57" s="394">
        <f t="shared" si="6"/>
        <v>27</v>
      </c>
      <c r="P57" s="448"/>
      <c r="Q57" s="61"/>
      <c r="R57" s="214"/>
    </row>
    <row r="58" spans="1:18" ht="15" customHeight="1" x14ac:dyDescent="0.2">
      <c r="A58" s="420"/>
      <c r="B58" s="421"/>
      <c r="C58" s="507"/>
      <c r="D58" s="448"/>
      <c r="E58" s="442"/>
      <c r="F58" s="451"/>
      <c r="G58" s="442"/>
      <c r="H58" s="433"/>
      <c r="I58" s="355" t="s">
        <v>108</v>
      </c>
      <c r="J58" s="193">
        <v>0.19</v>
      </c>
      <c r="K58" s="85">
        <v>100</v>
      </c>
      <c r="L58" s="34">
        <f t="shared" si="0"/>
        <v>19</v>
      </c>
      <c r="M58" s="497"/>
      <c r="N58" s="193">
        <f t="shared" si="9"/>
        <v>0.19</v>
      </c>
      <c r="O58" s="394">
        <f t="shared" si="6"/>
        <v>19</v>
      </c>
      <c r="P58" s="448"/>
      <c r="Q58" s="61"/>
      <c r="R58" s="214"/>
    </row>
    <row r="59" spans="1:18" x14ac:dyDescent="0.2">
      <c r="A59" s="420"/>
      <c r="B59" s="421"/>
      <c r="C59" s="507"/>
      <c r="D59" s="448"/>
      <c r="E59" s="442"/>
      <c r="F59" s="451"/>
      <c r="G59" s="442"/>
      <c r="H59" s="433"/>
      <c r="I59" s="355" t="s">
        <v>113</v>
      </c>
      <c r="J59" s="193">
        <v>0.14000000000000001</v>
      </c>
      <c r="K59" s="85">
        <v>100</v>
      </c>
      <c r="L59" s="34">
        <f t="shared" si="0"/>
        <v>14.000000000000002</v>
      </c>
      <c r="M59" s="497"/>
      <c r="N59" s="193">
        <f t="shared" si="9"/>
        <v>0.14000000000000001</v>
      </c>
      <c r="O59" s="394">
        <f t="shared" si="6"/>
        <v>14.000000000000002</v>
      </c>
      <c r="P59" s="448"/>
      <c r="Q59" s="61"/>
      <c r="R59" s="214"/>
    </row>
    <row r="60" spans="1:18" x14ac:dyDescent="0.2">
      <c r="A60" s="420"/>
      <c r="B60" s="421"/>
      <c r="C60" s="507"/>
      <c r="D60" s="448"/>
      <c r="E60" s="442"/>
      <c r="F60" s="451"/>
      <c r="G60" s="442"/>
      <c r="H60" s="433"/>
      <c r="I60" s="355" t="s">
        <v>112</v>
      </c>
      <c r="J60" s="193">
        <v>0.1</v>
      </c>
      <c r="K60" s="85">
        <v>100</v>
      </c>
      <c r="L60" s="34">
        <f t="shared" si="0"/>
        <v>10</v>
      </c>
      <c r="M60" s="497"/>
      <c r="N60" s="193">
        <f t="shared" si="9"/>
        <v>0.1</v>
      </c>
      <c r="O60" s="394">
        <f t="shared" si="6"/>
        <v>10</v>
      </c>
      <c r="P60" s="448"/>
      <c r="Q60" s="61"/>
      <c r="R60" s="214"/>
    </row>
    <row r="61" spans="1:18" x14ac:dyDescent="0.2">
      <c r="A61" s="420"/>
      <c r="B61" s="421"/>
      <c r="C61" s="507"/>
      <c r="D61" s="448"/>
      <c r="E61" s="442"/>
      <c r="F61" s="451"/>
      <c r="G61" s="442"/>
      <c r="H61" s="433"/>
      <c r="I61" s="355" t="s">
        <v>114</v>
      </c>
      <c r="J61" s="193">
        <v>7.0000000000000007E-2</v>
      </c>
      <c r="K61" s="85">
        <v>100</v>
      </c>
      <c r="L61" s="34">
        <f t="shared" si="0"/>
        <v>7.0000000000000009</v>
      </c>
      <c r="M61" s="497"/>
      <c r="N61" s="193">
        <f t="shared" si="9"/>
        <v>7.0000000000000007E-2</v>
      </c>
      <c r="O61" s="394">
        <f t="shared" si="6"/>
        <v>7.0000000000000009</v>
      </c>
      <c r="P61" s="448"/>
      <c r="Q61" s="61"/>
      <c r="R61" s="214"/>
    </row>
    <row r="62" spans="1:18" ht="16.5" customHeight="1" x14ac:dyDescent="0.2">
      <c r="A62" s="420"/>
      <c r="B62" s="421"/>
      <c r="C62" s="507"/>
      <c r="D62" s="448"/>
      <c r="E62" s="442"/>
      <c r="F62" s="451"/>
      <c r="G62" s="442"/>
      <c r="H62" s="433"/>
      <c r="I62" s="355" t="s">
        <v>117</v>
      </c>
      <c r="J62" s="193">
        <v>0.06</v>
      </c>
      <c r="K62" s="85">
        <v>100</v>
      </c>
      <c r="L62" s="34">
        <f t="shared" si="0"/>
        <v>6</v>
      </c>
      <c r="M62" s="497"/>
      <c r="N62" s="193">
        <f t="shared" si="9"/>
        <v>0.06</v>
      </c>
      <c r="O62" s="394">
        <f t="shared" si="6"/>
        <v>6</v>
      </c>
      <c r="P62" s="448"/>
      <c r="Q62" s="61"/>
      <c r="R62" s="214">
        <v>105.57</v>
      </c>
    </row>
    <row r="63" spans="1:18" x14ac:dyDescent="0.2">
      <c r="A63" s="422"/>
      <c r="B63" s="423"/>
      <c r="C63" s="507"/>
      <c r="D63" s="449"/>
      <c r="E63" s="443"/>
      <c r="F63" s="452"/>
      <c r="G63" s="443"/>
      <c r="H63" s="434"/>
      <c r="I63" s="326" t="s">
        <v>119</v>
      </c>
      <c r="J63" s="193">
        <v>4.4999999999999998E-2</v>
      </c>
      <c r="K63" s="85">
        <v>50000</v>
      </c>
      <c r="L63" s="34">
        <f t="shared" si="0"/>
        <v>2250</v>
      </c>
      <c r="M63" s="498"/>
      <c r="N63" s="193">
        <f t="shared" si="9"/>
        <v>4.4999999999999998E-2</v>
      </c>
      <c r="O63" s="394">
        <f t="shared" si="6"/>
        <v>2250</v>
      </c>
      <c r="P63" s="448"/>
      <c r="Q63" s="61"/>
      <c r="R63" s="214">
        <v>1325</v>
      </c>
    </row>
    <row r="64" spans="1:18" x14ac:dyDescent="0.2">
      <c r="A64" s="418" t="s">
        <v>405</v>
      </c>
      <c r="B64" s="419"/>
      <c r="C64" s="507"/>
      <c r="D64" s="432" t="s">
        <v>316</v>
      </c>
      <c r="E64" s="441" t="s">
        <v>23</v>
      </c>
      <c r="F64" s="450" t="s">
        <v>211</v>
      </c>
      <c r="G64" s="441" t="s">
        <v>21</v>
      </c>
      <c r="H64" s="432" t="s">
        <v>66</v>
      </c>
      <c r="I64" s="355" t="s">
        <v>380</v>
      </c>
      <c r="J64" s="193">
        <v>0.48</v>
      </c>
      <c r="K64" s="31">
        <v>100</v>
      </c>
      <c r="L64" s="34">
        <f t="shared" si="0"/>
        <v>48</v>
      </c>
      <c r="M64" s="496"/>
      <c r="N64" s="193">
        <f>J64*(1-M$64)</f>
        <v>0.48</v>
      </c>
      <c r="O64" s="394">
        <f t="shared" si="6"/>
        <v>48</v>
      </c>
      <c r="P64" s="448"/>
      <c r="Q64" s="61"/>
      <c r="R64" s="214"/>
    </row>
    <row r="65" spans="1:18" x14ac:dyDescent="0.2">
      <c r="A65" s="420"/>
      <c r="B65" s="421"/>
      <c r="C65" s="507"/>
      <c r="D65" s="433"/>
      <c r="E65" s="442"/>
      <c r="F65" s="451"/>
      <c r="G65" s="442"/>
      <c r="H65" s="433"/>
      <c r="I65" s="355" t="s">
        <v>381</v>
      </c>
      <c r="J65" s="193">
        <v>0.37</v>
      </c>
      <c r="K65" s="31">
        <v>100</v>
      </c>
      <c r="L65" s="34">
        <f t="shared" si="0"/>
        <v>37</v>
      </c>
      <c r="M65" s="497"/>
      <c r="N65" s="193">
        <f t="shared" ref="N65:N72" si="10">J65*(1-M$64)</f>
        <v>0.37</v>
      </c>
      <c r="O65" s="394">
        <f t="shared" si="6"/>
        <v>37</v>
      </c>
      <c r="P65" s="448"/>
      <c r="Q65" s="61"/>
      <c r="R65" s="214"/>
    </row>
    <row r="66" spans="1:18" x14ac:dyDescent="0.2">
      <c r="A66" s="420"/>
      <c r="B66" s="421"/>
      <c r="C66" s="507"/>
      <c r="D66" s="433"/>
      <c r="E66" s="442"/>
      <c r="F66" s="451"/>
      <c r="G66" s="442"/>
      <c r="H66" s="433"/>
      <c r="I66" s="355" t="s">
        <v>121</v>
      </c>
      <c r="J66" s="193">
        <v>0.28000000000000003</v>
      </c>
      <c r="K66" s="31">
        <v>100</v>
      </c>
      <c r="L66" s="34">
        <f t="shared" si="0"/>
        <v>28.000000000000004</v>
      </c>
      <c r="M66" s="497"/>
      <c r="N66" s="193">
        <f t="shared" si="10"/>
        <v>0.28000000000000003</v>
      </c>
      <c r="O66" s="394">
        <f t="shared" si="6"/>
        <v>28.000000000000004</v>
      </c>
      <c r="P66" s="448"/>
      <c r="Q66" s="61"/>
      <c r="R66" s="214"/>
    </row>
    <row r="67" spans="1:18" ht="15" customHeight="1" x14ac:dyDescent="0.2">
      <c r="A67" s="420"/>
      <c r="B67" s="421"/>
      <c r="C67" s="507"/>
      <c r="D67" s="433"/>
      <c r="E67" s="442"/>
      <c r="F67" s="451"/>
      <c r="G67" s="442"/>
      <c r="H67" s="433"/>
      <c r="I67" s="355" t="s">
        <v>108</v>
      </c>
      <c r="J67" s="193">
        <v>0.2</v>
      </c>
      <c r="K67" s="31">
        <v>100</v>
      </c>
      <c r="L67" s="34">
        <f t="shared" si="0"/>
        <v>20</v>
      </c>
      <c r="M67" s="497"/>
      <c r="N67" s="193">
        <f t="shared" si="10"/>
        <v>0.2</v>
      </c>
      <c r="O67" s="394">
        <f t="shared" si="6"/>
        <v>20</v>
      </c>
      <c r="P67" s="448"/>
      <c r="Q67" s="61"/>
      <c r="R67" s="214"/>
    </row>
    <row r="68" spans="1:18" x14ac:dyDescent="0.2">
      <c r="A68" s="420"/>
      <c r="B68" s="421"/>
      <c r="C68" s="507"/>
      <c r="D68" s="433"/>
      <c r="E68" s="442"/>
      <c r="F68" s="451"/>
      <c r="G68" s="442"/>
      <c r="H68" s="433"/>
      <c r="I68" s="355" t="s">
        <v>113</v>
      </c>
      <c r="J68" s="193">
        <v>0.15</v>
      </c>
      <c r="K68" s="31">
        <v>100</v>
      </c>
      <c r="L68" s="34">
        <f t="shared" si="0"/>
        <v>15</v>
      </c>
      <c r="M68" s="497"/>
      <c r="N68" s="193">
        <f t="shared" si="10"/>
        <v>0.15</v>
      </c>
      <c r="O68" s="394">
        <f t="shared" si="6"/>
        <v>15</v>
      </c>
      <c r="P68" s="448"/>
      <c r="Q68" s="61"/>
      <c r="R68" s="214"/>
    </row>
    <row r="69" spans="1:18" x14ac:dyDescent="0.2">
      <c r="A69" s="420"/>
      <c r="B69" s="421"/>
      <c r="C69" s="507"/>
      <c r="D69" s="433"/>
      <c r="E69" s="442"/>
      <c r="F69" s="451"/>
      <c r="G69" s="442"/>
      <c r="H69" s="433"/>
      <c r="I69" s="355" t="s">
        <v>112</v>
      </c>
      <c r="J69" s="193">
        <v>0.11</v>
      </c>
      <c r="K69" s="31">
        <v>100</v>
      </c>
      <c r="L69" s="34">
        <f t="shared" si="0"/>
        <v>11</v>
      </c>
      <c r="M69" s="497"/>
      <c r="N69" s="193">
        <f t="shared" si="10"/>
        <v>0.11</v>
      </c>
      <c r="O69" s="394">
        <f t="shared" si="6"/>
        <v>11</v>
      </c>
      <c r="P69" s="448"/>
      <c r="Q69" s="61"/>
      <c r="R69" s="214"/>
    </row>
    <row r="70" spans="1:18" x14ac:dyDescent="0.2">
      <c r="A70" s="420"/>
      <c r="B70" s="421"/>
      <c r="C70" s="507"/>
      <c r="D70" s="433"/>
      <c r="E70" s="442"/>
      <c r="F70" s="451"/>
      <c r="G70" s="442"/>
      <c r="H70" s="433"/>
      <c r="I70" s="355" t="s">
        <v>114</v>
      </c>
      <c r="J70" s="193">
        <v>0.08</v>
      </c>
      <c r="K70" s="85">
        <v>5000</v>
      </c>
      <c r="L70" s="34">
        <f t="shared" si="0"/>
        <v>400</v>
      </c>
      <c r="M70" s="497"/>
      <c r="N70" s="193">
        <f t="shared" si="10"/>
        <v>0.08</v>
      </c>
      <c r="O70" s="394">
        <f t="shared" si="6"/>
        <v>400</v>
      </c>
      <c r="P70" s="448"/>
      <c r="Q70" s="61"/>
      <c r="R70" s="214"/>
    </row>
    <row r="71" spans="1:18" x14ac:dyDescent="0.2">
      <c r="A71" s="420"/>
      <c r="B71" s="421"/>
      <c r="C71" s="507"/>
      <c r="D71" s="433"/>
      <c r="E71" s="442"/>
      <c r="F71" s="451"/>
      <c r="G71" s="442"/>
      <c r="H71" s="433"/>
      <c r="I71" s="355" t="s">
        <v>117</v>
      </c>
      <c r="J71" s="193">
        <v>7.0000000000000007E-2</v>
      </c>
      <c r="K71" s="31">
        <v>100</v>
      </c>
      <c r="L71" s="34">
        <f t="shared" si="0"/>
        <v>7.0000000000000009</v>
      </c>
      <c r="M71" s="497"/>
      <c r="N71" s="193">
        <f t="shared" si="10"/>
        <v>7.0000000000000007E-2</v>
      </c>
      <c r="O71" s="394">
        <f t="shared" si="6"/>
        <v>7.0000000000000009</v>
      </c>
      <c r="P71" s="448"/>
      <c r="Q71" s="61"/>
      <c r="R71" s="214"/>
    </row>
    <row r="72" spans="1:18" x14ac:dyDescent="0.2">
      <c r="A72" s="422"/>
      <c r="B72" s="423"/>
      <c r="C72" s="508"/>
      <c r="D72" s="434"/>
      <c r="E72" s="443"/>
      <c r="F72" s="452"/>
      <c r="G72" s="443"/>
      <c r="H72" s="434"/>
      <c r="I72" s="358" t="s">
        <v>119</v>
      </c>
      <c r="J72" s="321">
        <v>5.5E-2</v>
      </c>
      <c r="K72" s="31">
        <v>100</v>
      </c>
      <c r="L72" s="34">
        <f t="shared" si="0"/>
        <v>5.5</v>
      </c>
      <c r="M72" s="498"/>
      <c r="N72" s="193">
        <f t="shared" si="10"/>
        <v>5.5E-2</v>
      </c>
      <c r="O72" s="394">
        <f t="shared" si="6"/>
        <v>5.5</v>
      </c>
      <c r="P72" s="449"/>
      <c r="Q72" s="61"/>
      <c r="R72" s="214"/>
    </row>
    <row r="73" spans="1:18" x14ac:dyDescent="0.2">
      <c r="A73" s="418" t="s">
        <v>406</v>
      </c>
      <c r="B73" s="419"/>
      <c r="C73" s="444" t="s">
        <v>45</v>
      </c>
      <c r="D73" s="447" t="s">
        <v>22</v>
      </c>
      <c r="E73" s="441" t="s">
        <v>23</v>
      </c>
      <c r="F73" s="432" t="s">
        <v>46</v>
      </c>
      <c r="G73" s="441" t="s">
        <v>21</v>
      </c>
      <c r="H73" s="432" t="s">
        <v>66</v>
      </c>
      <c r="I73" s="355" t="s">
        <v>380</v>
      </c>
      <c r="J73" s="321">
        <v>0.71</v>
      </c>
      <c r="K73" s="31">
        <v>100</v>
      </c>
      <c r="L73" s="34">
        <f t="shared" ref="L73:L136" si="11">K73*J73</f>
        <v>71</v>
      </c>
      <c r="M73" s="496"/>
      <c r="N73" s="193">
        <f>J73*(1-M$73)</f>
        <v>0.71</v>
      </c>
      <c r="O73" s="394">
        <f t="shared" si="6"/>
        <v>71</v>
      </c>
      <c r="P73" s="447">
        <v>4</v>
      </c>
      <c r="Q73" s="61"/>
      <c r="R73" s="214"/>
    </row>
    <row r="74" spans="1:18" x14ac:dyDescent="0.2">
      <c r="A74" s="420"/>
      <c r="B74" s="421"/>
      <c r="C74" s="445"/>
      <c r="D74" s="448"/>
      <c r="E74" s="442"/>
      <c r="F74" s="433"/>
      <c r="G74" s="442"/>
      <c r="H74" s="433"/>
      <c r="I74" s="355" t="s">
        <v>381</v>
      </c>
      <c r="J74" s="321">
        <v>0.56000000000000005</v>
      </c>
      <c r="K74" s="31">
        <v>100</v>
      </c>
      <c r="L74" s="34">
        <f t="shared" si="11"/>
        <v>56.000000000000007</v>
      </c>
      <c r="M74" s="497"/>
      <c r="N74" s="193">
        <f t="shared" ref="N74:N81" si="12">J74*(1-M$73)</f>
        <v>0.56000000000000005</v>
      </c>
      <c r="O74" s="394">
        <f t="shared" si="6"/>
        <v>56.000000000000007</v>
      </c>
      <c r="P74" s="448"/>
      <c r="Q74" s="61"/>
      <c r="R74" s="214"/>
    </row>
    <row r="75" spans="1:18" x14ac:dyDescent="0.2">
      <c r="A75" s="420"/>
      <c r="B75" s="421"/>
      <c r="C75" s="445"/>
      <c r="D75" s="448"/>
      <c r="E75" s="442"/>
      <c r="F75" s="433"/>
      <c r="G75" s="442"/>
      <c r="H75" s="433"/>
      <c r="I75" s="355" t="s">
        <v>121</v>
      </c>
      <c r="J75" s="321">
        <v>0.44</v>
      </c>
      <c r="K75" s="31">
        <v>100</v>
      </c>
      <c r="L75" s="34">
        <f t="shared" si="11"/>
        <v>44</v>
      </c>
      <c r="M75" s="497"/>
      <c r="N75" s="193">
        <f t="shared" si="12"/>
        <v>0.44</v>
      </c>
      <c r="O75" s="394">
        <f t="shared" si="6"/>
        <v>44</v>
      </c>
      <c r="P75" s="448"/>
      <c r="Q75" s="61"/>
      <c r="R75" s="214"/>
    </row>
    <row r="76" spans="1:18" s="39" customFormat="1" ht="14.25" customHeight="1" x14ac:dyDescent="0.2">
      <c r="A76" s="420"/>
      <c r="B76" s="421"/>
      <c r="C76" s="445"/>
      <c r="D76" s="448"/>
      <c r="E76" s="442"/>
      <c r="F76" s="433"/>
      <c r="G76" s="442"/>
      <c r="H76" s="433"/>
      <c r="I76" s="355" t="s">
        <v>108</v>
      </c>
      <c r="J76" s="193">
        <v>0.32</v>
      </c>
      <c r="K76" s="31">
        <v>100</v>
      </c>
      <c r="L76" s="34">
        <f t="shared" si="11"/>
        <v>32</v>
      </c>
      <c r="M76" s="497"/>
      <c r="N76" s="193">
        <f t="shared" si="12"/>
        <v>0.32</v>
      </c>
      <c r="O76" s="394">
        <f t="shared" si="6"/>
        <v>32</v>
      </c>
      <c r="P76" s="448"/>
      <c r="Q76" s="61"/>
      <c r="R76" s="214">
        <v>4640</v>
      </c>
    </row>
    <row r="77" spans="1:18" s="39" customFormat="1" x14ac:dyDescent="0.2">
      <c r="A77" s="420"/>
      <c r="B77" s="421"/>
      <c r="C77" s="445"/>
      <c r="D77" s="448"/>
      <c r="E77" s="442"/>
      <c r="F77" s="433"/>
      <c r="G77" s="442"/>
      <c r="H77" s="433"/>
      <c r="I77" s="355" t="s">
        <v>113</v>
      </c>
      <c r="J77" s="193">
        <v>0.18</v>
      </c>
      <c r="K77" s="31">
        <v>100</v>
      </c>
      <c r="L77" s="34">
        <f t="shared" si="11"/>
        <v>18</v>
      </c>
      <c r="M77" s="497"/>
      <c r="N77" s="193">
        <f t="shared" si="12"/>
        <v>0.18</v>
      </c>
      <c r="O77" s="394">
        <f t="shared" si="6"/>
        <v>18</v>
      </c>
      <c r="P77" s="448"/>
      <c r="Q77" s="61"/>
      <c r="R77" s="214"/>
    </row>
    <row r="78" spans="1:18" s="39" customFormat="1" x14ac:dyDescent="0.2">
      <c r="A78" s="420"/>
      <c r="B78" s="421"/>
      <c r="C78" s="445"/>
      <c r="D78" s="448"/>
      <c r="E78" s="442"/>
      <c r="F78" s="433"/>
      <c r="G78" s="442"/>
      <c r="H78" s="433"/>
      <c r="I78" s="355" t="s">
        <v>112</v>
      </c>
      <c r="J78" s="193">
        <v>0.125</v>
      </c>
      <c r="K78" s="31">
        <v>100</v>
      </c>
      <c r="L78" s="34">
        <f t="shared" si="11"/>
        <v>12.5</v>
      </c>
      <c r="M78" s="497"/>
      <c r="N78" s="193">
        <f t="shared" si="12"/>
        <v>0.125</v>
      </c>
      <c r="O78" s="394">
        <f t="shared" si="6"/>
        <v>12.5</v>
      </c>
      <c r="P78" s="448"/>
      <c r="Q78" s="61"/>
      <c r="R78" s="214"/>
    </row>
    <row r="79" spans="1:18" s="39" customFormat="1" x14ac:dyDescent="0.2">
      <c r="A79" s="420"/>
      <c r="B79" s="421"/>
      <c r="C79" s="445"/>
      <c r="D79" s="448"/>
      <c r="E79" s="442"/>
      <c r="F79" s="433"/>
      <c r="G79" s="442"/>
      <c r="H79" s="433"/>
      <c r="I79" s="355" t="s">
        <v>114</v>
      </c>
      <c r="J79" s="193">
        <v>0.105</v>
      </c>
      <c r="K79" s="31">
        <v>100</v>
      </c>
      <c r="L79" s="34">
        <f t="shared" si="11"/>
        <v>10.5</v>
      </c>
      <c r="M79" s="497"/>
      <c r="N79" s="193">
        <f t="shared" si="12"/>
        <v>0.105</v>
      </c>
      <c r="O79" s="394">
        <f t="shared" si="6"/>
        <v>10.5</v>
      </c>
      <c r="P79" s="448"/>
      <c r="Q79" s="61"/>
      <c r="R79" s="214"/>
    </row>
    <row r="80" spans="1:18" s="39" customFormat="1" x14ac:dyDescent="0.2">
      <c r="A80" s="420"/>
      <c r="B80" s="421"/>
      <c r="C80" s="445"/>
      <c r="D80" s="448"/>
      <c r="E80" s="442"/>
      <c r="F80" s="433"/>
      <c r="G80" s="442"/>
      <c r="H80" s="433"/>
      <c r="I80" s="355" t="s">
        <v>117</v>
      </c>
      <c r="J80" s="193">
        <v>8.5000000000000006E-2</v>
      </c>
      <c r="K80" s="31">
        <v>100</v>
      </c>
      <c r="L80" s="34">
        <f t="shared" si="11"/>
        <v>8.5</v>
      </c>
      <c r="M80" s="497"/>
      <c r="N80" s="193">
        <f t="shared" si="12"/>
        <v>8.5000000000000006E-2</v>
      </c>
      <c r="O80" s="394">
        <f t="shared" si="6"/>
        <v>8.5</v>
      </c>
      <c r="P80" s="448"/>
      <c r="Q80" s="61"/>
      <c r="R80" s="214"/>
    </row>
    <row r="81" spans="1:18" s="39" customFormat="1" x14ac:dyDescent="0.2">
      <c r="A81" s="422"/>
      <c r="B81" s="423"/>
      <c r="C81" s="445"/>
      <c r="D81" s="449"/>
      <c r="E81" s="443"/>
      <c r="F81" s="434"/>
      <c r="G81" s="443"/>
      <c r="H81" s="434"/>
      <c r="I81" s="326" t="s">
        <v>119</v>
      </c>
      <c r="J81" s="193">
        <v>7.0000000000000007E-2</v>
      </c>
      <c r="K81" s="85">
        <v>20000</v>
      </c>
      <c r="L81" s="34">
        <f t="shared" si="11"/>
        <v>1400.0000000000002</v>
      </c>
      <c r="M81" s="498"/>
      <c r="N81" s="193">
        <f t="shared" si="12"/>
        <v>7.0000000000000007E-2</v>
      </c>
      <c r="O81" s="394">
        <f t="shared" si="6"/>
        <v>1400.0000000000002</v>
      </c>
      <c r="P81" s="448"/>
      <c r="Q81" s="61"/>
      <c r="R81" s="214"/>
    </row>
    <row r="82" spans="1:18" s="39" customFormat="1" x14ac:dyDescent="0.2">
      <c r="A82" s="418" t="s">
        <v>407</v>
      </c>
      <c r="B82" s="419"/>
      <c r="C82" s="445"/>
      <c r="D82" s="432" t="s">
        <v>316</v>
      </c>
      <c r="E82" s="441" t="s">
        <v>23</v>
      </c>
      <c r="F82" s="450" t="s">
        <v>46</v>
      </c>
      <c r="G82" s="441" t="s">
        <v>21</v>
      </c>
      <c r="H82" s="432" t="s">
        <v>66</v>
      </c>
      <c r="I82" s="353" t="s">
        <v>380</v>
      </c>
      <c r="J82" s="193">
        <v>0.73</v>
      </c>
      <c r="K82" s="85">
        <v>100</v>
      </c>
      <c r="L82" s="34">
        <f t="shared" si="11"/>
        <v>73</v>
      </c>
      <c r="M82" s="496"/>
      <c r="N82" s="193">
        <f>J82*(1-M$82)</f>
        <v>0.73</v>
      </c>
      <c r="O82" s="394">
        <f t="shared" si="6"/>
        <v>73</v>
      </c>
      <c r="P82" s="448"/>
      <c r="Q82" s="61"/>
      <c r="R82" s="214"/>
    </row>
    <row r="83" spans="1:18" s="39" customFormat="1" x14ac:dyDescent="0.2">
      <c r="A83" s="420"/>
      <c r="B83" s="421"/>
      <c r="C83" s="445"/>
      <c r="D83" s="433"/>
      <c r="E83" s="442"/>
      <c r="F83" s="451"/>
      <c r="G83" s="442"/>
      <c r="H83" s="433"/>
      <c r="I83" s="353" t="s">
        <v>381</v>
      </c>
      <c r="J83" s="193">
        <v>0.57999999999999996</v>
      </c>
      <c r="K83" s="85">
        <v>100</v>
      </c>
      <c r="L83" s="34">
        <f t="shared" si="11"/>
        <v>57.999999999999993</v>
      </c>
      <c r="M83" s="497"/>
      <c r="N83" s="193">
        <f t="shared" ref="N83:N90" si="13">J83*(1-M$82)</f>
        <v>0.57999999999999996</v>
      </c>
      <c r="O83" s="394">
        <f t="shared" si="6"/>
        <v>57.999999999999993</v>
      </c>
      <c r="P83" s="448"/>
      <c r="Q83" s="61"/>
      <c r="R83" s="214"/>
    </row>
    <row r="84" spans="1:18" s="39" customFormat="1" x14ac:dyDescent="0.2">
      <c r="A84" s="420"/>
      <c r="B84" s="421"/>
      <c r="C84" s="445"/>
      <c r="D84" s="433"/>
      <c r="E84" s="442"/>
      <c r="F84" s="451"/>
      <c r="G84" s="442"/>
      <c r="H84" s="433"/>
      <c r="I84" s="353" t="s">
        <v>121</v>
      </c>
      <c r="J84" s="193">
        <v>0.45</v>
      </c>
      <c r="K84" s="85">
        <v>100</v>
      </c>
      <c r="L84" s="34">
        <f t="shared" si="11"/>
        <v>45</v>
      </c>
      <c r="M84" s="497"/>
      <c r="N84" s="193">
        <f t="shared" si="13"/>
        <v>0.45</v>
      </c>
      <c r="O84" s="394">
        <f t="shared" si="6"/>
        <v>45</v>
      </c>
      <c r="P84" s="448"/>
      <c r="Q84" s="61"/>
      <c r="R84" s="214"/>
    </row>
    <row r="85" spans="1:18" ht="15" customHeight="1" x14ac:dyDescent="0.2">
      <c r="A85" s="420"/>
      <c r="B85" s="421"/>
      <c r="C85" s="445"/>
      <c r="D85" s="433"/>
      <c r="E85" s="442"/>
      <c r="F85" s="451"/>
      <c r="G85" s="442"/>
      <c r="H85" s="433"/>
      <c r="I85" s="355" t="s">
        <v>108</v>
      </c>
      <c r="J85" s="193">
        <v>0.33</v>
      </c>
      <c r="K85" s="85">
        <v>100</v>
      </c>
      <c r="L85" s="34">
        <f t="shared" si="11"/>
        <v>33</v>
      </c>
      <c r="M85" s="497"/>
      <c r="N85" s="193">
        <f t="shared" si="13"/>
        <v>0.33</v>
      </c>
      <c r="O85" s="394">
        <f t="shared" si="6"/>
        <v>33</v>
      </c>
      <c r="P85" s="448"/>
      <c r="Q85" s="61"/>
      <c r="R85" s="214"/>
    </row>
    <row r="86" spans="1:18" x14ac:dyDescent="0.2">
      <c r="A86" s="420"/>
      <c r="B86" s="421"/>
      <c r="C86" s="445"/>
      <c r="D86" s="433"/>
      <c r="E86" s="442"/>
      <c r="F86" s="451"/>
      <c r="G86" s="442"/>
      <c r="H86" s="433"/>
      <c r="I86" s="355" t="s">
        <v>113</v>
      </c>
      <c r="J86" s="92">
        <v>0.19</v>
      </c>
      <c r="K86" s="85">
        <v>100</v>
      </c>
      <c r="L86" s="34">
        <f t="shared" si="11"/>
        <v>19</v>
      </c>
      <c r="M86" s="497"/>
      <c r="N86" s="193">
        <f t="shared" si="13"/>
        <v>0.19</v>
      </c>
      <c r="O86" s="394">
        <f t="shared" si="6"/>
        <v>19</v>
      </c>
      <c r="P86" s="448"/>
      <c r="Q86" s="61"/>
      <c r="R86" s="214"/>
    </row>
    <row r="87" spans="1:18" x14ac:dyDescent="0.2">
      <c r="A87" s="420"/>
      <c r="B87" s="421"/>
      <c r="C87" s="445"/>
      <c r="D87" s="433"/>
      <c r="E87" s="442"/>
      <c r="F87" s="451"/>
      <c r="G87" s="442"/>
      <c r="H87" s="433"/>
      <c r="I87" s="355" t="s">
        <v>112</v>
      </c>
      <c r="J87" s="193">
        <v>0.13500000000000001</v>
      </c>
      <c r="K87" s="85">
        <v>100</v>
      </c>
      <c r="L87" s="34">
        <f t="shared" si="11"/>
        <v>13.5</v>
      </c>
      <c r="M87" s="497"/>
      <c r="N87" s="193">
        <f t="shared" si="13"/>
        <v>0.13500000000000001</v>
      </c>
      <c r="O87" s="394">
        <f t="shared" si="6"/>
        <v>13.5</v>
      </c>
      <c r="P87" s="448"/>
      <c r="Q87" s="61"/>
      <c r="R87" s="214"/>
    </row>
    <row r="88" spans="1:18" x14ac:dyDescent="0.2">
      <c r="A88" s="420"/>
      <c r="B88" s="421"/>
      <c r="C88" s="445"/>
      <c r="D88" s="433"/>
      <c r="E88" s="442"/>
      <c r="F88" s="451"/>
      <c r="G88" s="442"/>
      <c r="H88" s="433"/>
      <c r="I88" s="355" t="s">
        <v>114</v>
      </c>
      <c r="J88" s="193">
        <v>0.115</v>
      </c>
      <c r="K88" s="85">
        <v>100</v>
      </c>
      <c r="L88" s="34">
        <f t="shared" si="11"/>
        <v>11.5</v>
      </c>
      <c r="M88" s="497"/>
      <c r="N88" s="193">
        <f t="shared" si="13"/>
        <v>0.115</v>
      </c>
      <c r="O88" s="394">
        <f t="shared" si="6"/>
        <v>11.5</v>
      </c>
      <c r="P88" s="448"/>
      <c r="Q88" s="61"/>
      <c r="R88" s="214">
        <f>400*4</f>
        <v>1600</v>
      </c>
    </row>
    <row r="89" spans="1:18" x14ac:dyDescent="0.2">
      <c r="A89" s="420"/>
      <c r="B89" s="421"/>
      <c r="C89" s="445"/>
      <c r="D89" s="433"/>
      <c r="E89" s="442"/>
      <c r="F89" s="451"/>
      <c r="G89" s="442"/>
      <c r="H89" s="433"/>
      <c r="I89" s="355" t="s">
        <v>117</v>
      </c>
      <c r="J89" s="193">
        <v>9.5000000000000001E-2</v>
      </c>
      <c r="K89" s="85">
        <v>100</v>
      </c>
      <c r="L89" s="34">
        <f t="shared" si="11"/>
        <v>9.5</v>
      </c>
      <c r="M89" s="497"/>
      <c r="N89" s="193">
        <f t="shared" si="13"/>
        <v>9.5000000000000001E-2</v>
      </c>
      <c r="O89" s="394">
        <f t="shared" si="6"/>
        <v>9.5</v>
      </c>
      <c r="P89" s="448"/>
      <c r="Q89" s="61"/>
      <c r="R89" s="214"/>
    </row>
    <row r="90" spans="1:18" x14ac:dyDescent="0.2">
      <c r="A90" s="422"/>
      <c r="B90" s="423"/>
      <c r="C90" s="446"/>
      <c r="D90" s="434"/>
      <c r="E90" s="443"/>
      <c r="F90" s="452"/>
      <c r="G90" s="443"/>
      <c r="H90" s="434"/>
      <c r="I90" s="326" t="s">
        <v>119</v>
      </c>
      <c r="J90" s="193">
        <v>0.08</v>
      </c>
      <c r="K90" s="85">
        <v>100</v>
      </c>
      <c r="L90" s="34">
        <f t="shared" si="11"/>
        <v>8</v>
      </c>
      <c r="M90" s="498"/>
      <c r="N90" s="193">
        <f t="shared" si="13"/>
        <v>0.08</v>
      </c>
      <c r="O90" s="394">
        <f t="shared" si="6"/>
        <v>8</v>
      </c>
      <c r="P90" s="449"/>
      <c r="Q90" s="61"/>
      <c r="R90" s="214"/>
    </row>
    <row r="91" spans="1:18" s="39" customFormat="1" x14ac:dyDescent="0.2">
      <c r="A91" s="418" t="s">
        <v>408</v>
      </c>
      <c r="B91" s="419"/>
      <c r="C91" s="438" t="s">
        <v>212</v>
      </c>
      <c r="D91" s="447" t="s">
        <v>22</v>
      </c>
      <c r="E91" s="441" t="s">
        <v>23</v>
      </c>
      <c r="F91" s="432" t="s">
        <v>213</v>
      </c>
      <c r="G91" s="447" t="s">
        <v>21</v>
      </c>
      <c r="H91" s="432" t="s">
        <v>216</v>
      </c>
      <c r="I91" s="355" t="s">
        <v>108</v>
      </c>
      <c r="J91" s="193">
        <v>0.42</v>
      </c>
      <c r="K91" s="85">
        <v>100</v>
      </c>
      <c r="L91" s="34">
        <f t="shared" si="11"/>
        <v>42</v>
      </c>
      <c r="M91" s="496"/>
      <c r="N91" s="193">
        <f>J91*(1-M$91)</f>
        <v>0.42</v>
      </c>
      <c r="O91" s="394">
        <f t="shared" si="6"/>
        <v>42</v>
      </c>
      <c r="P91" s="510">
        <v>4</v>
      </c>
      <c r="Q91" s="61"/>
      <c r="R91" s="214"/>
    </row>
    <row r="92" spans="1:18" s="39" customFormat="1" x14ac:dyDescent="0.2">
      <c r="A92" s="420"/>
      <c r="B92" s="421"/>
      <c r="C92" s="439"/>
      <c r="D92" s="448" t="s">
        <v>22</v>
      </c>
      <c r="E92" s="442" t="s">
        <v>37</v>
      </c>
      <c r="F92" s="433"/>
      <c r="G92" s="448" t="s">
        <v>21</v>
      </c>
      <c r="H92" s="448" t="s">
        <v>63</v>
      </c>
      <c r="I92" s="355" t="s">
        <v>113</v>
      </c>
      <c r="J92" s="193">
        <v>0.25</v>
      </c>
      <c r="K92" s="85">
        <v>100</v>
      </c>
      <c r="L92" s="34">
        <f t="shared" si="11"/>
        <v>25</v>
      </c>
      <c r="M92" s="497"/>
      <c r="N92" s="193">
        <f t="shared" ref="N92:N96" si="14">J92*(1-M$91)</f>
        <v>0.25</v>
      </c>
      <c r="O92" s="394">
        <f t="shared" si="6"/>
        <v>25</v>
      </c>
      <c r="P92" s="510"/>
      <c r="Q92" s="61"/>
      <c r="R92" s="214"/>
    </row>
    <row r="93" spans="1:18" s="39" customFormat="1" x14ac:dyDescent="0.2">
      <c r="A93" s="420"/>
      <c r="B93" s="421"/>
      <c r="C93" s="439"/>
      <c r="D93" s="448" t="s">
        <v>22</v>
      </c>
      <c r="E93" s="442" t="s">
        <v>37</v>
      </c>
      <c r="F93" s="433"/>
      <c r="G93" s="448" t="s">
        <v>21</v>
      </c>
      <c r="H93" s="448" t="s">
        <v>63</v>
      </c>
      <c r="I93" s="355" t="s">
        <v>112</v>
      </c>
      <c r="J93" s="193">
        <v>0.15</v>
      </c>
      <c r="K93" s="85">
        <v>100</v>
      </c>
      <c r="L93" s="34">
        <f t="shared" si="11"/>
        <v>15</v>
      </c>
      <c r="M93" s="497"/>
      <c r="N93" s="193">
        <f t="shared" si="14"/>
        <v>0.15</v>
      </c>
      <c r="O93" s="394">
        <f t="shared" si="6"/>
        <v>15</v>
      </c>
      <c r="P93" s="510"/>
      <c r="Q93" s="61"/>
      <c r="R93" s="215"/>
    </row>
    <row r="94" spans="1:18" s="39" customFormat="1" x14ac:dyDescent="0.2">
      <c r="A94" s="420"/>
      <c r="B94" s="421"/>
      <c r="C94" s="439"/>
      <c r="D94" s="448" t="s">
        <v>22</v>
      </c>
      <c r="E94" s="442" t="s">
        <v>37</v>
      </c>
      <c r="F94" s="433"/>
      <c r="G94" s="448" t="s">
        <v>21</v>
      </c>
      <c r="H94" s="448" t="s">
        <v>63</v>
      </c>
      <c r="I94" s="355" t="s">
        <v>114</v>
      </c>
      <c r="J94" s="193">
        <v>0.13</v>
      </c>
      <c r="K94" s="85">
        <v>100</v>
      </c>
      <c r="L94" s="34">
        <f t="shared" si="11"/>
        <v>13</v>
      </c>
      <c r="M94" s="497"/>
      <c r="N94" s="193">
        <f t="shared" si="14"/>
        <v>0.13</v>
      </c>
      <c r="O94" s="394">
        <f t="shared" si="6"/>
        <v>13</v>
      </c>
      <c r="P94" s="510"/>
      <c r="Q94" s="61"/>
      <c r="R94" s="214"/>
    </row>
    <row r="95" spans="1:18" s="39" customFormat="1" x14ac:dyDescent="0.2">
      <c r="A95" s="420"/>
      <c r="B95" s="421"/>
      <c r="C95" s="439"/>
      <c r="D95" s="448" t="s">
        <v>22</v>
      </c>
      <c r="E95" s="442" t="s">
        <v>37</v>
      </c>
      <c r="F95" s="433"/>
      <c r="G95" s="448" t="s">
        <v>21</v>
      </c>
      <c r="H95" s="448" t="s">
        <v>63</v>
      </c>
      <c r="I95" s="355" t="s">
        <v>117</v>
      </c>
      <c r="J95" s="193">
        <v>0.12</v>
      </c>
      <c r="K95" s="85">
        <v>100</v>
      </c>
      <c r="L95" s="34">
        <f t="shared" si="11"/>
        <v>12</v>
      </c>
      <c r="M95" s="497"/>
      <c r="N95" s="193">
        <f t="shared" si="14"/>
        <v>0.12</v>
      </c>
      <c r="O95" s="394">
        <f t="shared" si="6"/>
        <v>12</v>
      </c>
      <c r="P95" s="510"/>
      <c r="Q95" s="61"/>
      <c r="R95" s="214"/>
    </row>
    <row r="96" spans="1:18" ht="17.25" customHeight="1" x14ac:dyDescent="0.2">
      <c r="A96" s="422"/>
      <c r="B96" s="423"/>
      <c r="C96" s="440"/>
      <c r="D96" s="449"/>
      <c r="E96" s="443"/>
      <c r="F96" s="434"/>
      <c r="G96" s="449"/>
      <c r="H96" s="449"/>
      <c r="I96" s="359" t="s">
        <v>118</v>
      </c>
      <c r="J96" s="186">
        <v>0.11</v>
      </c>
      <c r="K96" s="85">
        <v>100</v>
      </c>
      <c r="L96" s="34">
        <f t="shared" si="11"/>
        <v>11</v>
      </c>
      <c r="M96" s="498"/>
      <c r="N96" s="193">
        <f t="shared" si="14"/>
        <v>0.11</v>
      </c>
      <c r="O96" s="394">
        <f t="shared" si="6"/>
        <v>11</v>
      </c>
      <c r="P96" s="510"/>
      <c r="Q96" s="39"/>
      <c r="R96" s="214">
        <v>1076</v>
      </c>
    </row>
    <row r="97" spans="1:18" s="39" customFormat="1" ht="15" customHeight="1" x14ac:dyDescent="0.2">
      <c r="A97" s="418" t="s">
        <v>409</v>
      </c>
      <c r="B97" s="419"/>
      <c r="C97" s="438" t="s">
        <v>151</v>
      </c>
      <c r="D97" s="447" t="s">
        <v>22</v>
      </c>
      <c r="E97" s="441" t="s">
        <v>23</v>
      </c>
      <c r="F97" s="432" t="s">
        <v>47</v>
      </c>
      <c r="G97" s="447" t="s">
        <v>21</v>
      </c>
      <c r="H97" s="432" t="s">
        <v>155</v>
      </c>
      <c r="I97" s="355" t="s">
        <v>108</v>
      </c>
      <c r="J97" s="193">
        <v>0.38</v>
      </c>
      <c r="K97" s="85">
        <v>100</v>
      </c>
      <c r="L97" s="34">
        <f t="shared" si="11"/>
        <v>38</v>
      </c>
      <c r="M97" s="496"/>
      <c r="N97" s="193">
        <f>J97*(1-M$97)</f>
        <v>0.38</v>
      </c>
      <c r="O97" s="394">
        <f t="shared" si="6"/>
        <v>38</v>
      </c>
      <c r="P97" s="514">
        <v>4</v>
      </c>
      <c r="Q97" s="61"/>
      <c r="R97" s="214"/>
    </row>
    <row r="98" spans="1:18" s="39" customFormat="1" x14ac:dyDescent="0.2">
      <c r="A98" s="420"/>
      <c r="B98" s="421"/>
      <c r="C98" s="439"/>
      <c r="D98" s="448"/>
      <c r="E98" s="442"/>
      <c r="F98" s="433"/>
      <c r="G98" s="448"/>
      <c r="H98" s="433"/>
      <c r="I98" s="355" t="s">
        <v>113</v>
      </c>
      <c r="J98" s="193">
        <v>0.2</v>
      </c>
      <c r="K98" s="85">
        <v>100</v>
      </c>
      <c r="L98" s="34">
        <f t="shared" si="11"/>
        <v>20</v>
      </c>
      <c r="M98" s="497"/>
      <c r="N98" s="193">
        <f t="shared" ref="N98:N102" si="15">J98*(1-M$97)</f>
        <v>0.2</v>
      </c>
      <c r="O98" s="394">
        <f t="shared" si="6"/>
        <v>20</v>
      </c>
      <c r="P98" s="515"/>
      <c r="Q98" s="61"/>
      <c r="R98" s="214"/>
    </row>
    <row r="99" spans="1:18" s="39" customFormat="1" x14ac:dyDescent="0.2">
      <c r="A99" s="420"/>
      <c r="B99" s="421"/>
      <c r="C99" s="439"/>
      <c r="D99" s="448"/>
      <c r="E99" s="442"/>
      <c r="F99" s="433"/>
      <c r="G99" s="448"/>
      <c r="H99" s="433"/>
      <c r="I99" s="355" t="s">
        <v>112</v>
      </c>
      <c r="J99" s="193">
        <v>0.15</v>
      </c>
      <c r="K99" s="85">
        <v>100</v>
      </c>
      <c r="L99" s="34">
        <f t="shared" si="11"/>
        <v>15</v>
      </c>
      <c r="M99" s="497"/>
      <c r="N99" s="193">
        <f t="shared" si="15"/>
        <v>0.15</v>
      </c>
      <c r="O99" s="394">
        <f t="shared" si="6"/>
        <v>15</v>
      </c>
      <c r="P99" s="515"/>
      <c r="Q99" s="61"/>
      <c r="R99" s="215">
        <f>12000*0.1287</f>
        <v>1544.4</v>
      </c>
    </row>
    <row r="100" spans="1:18" s="39" customFormat="1" x14ac:dyDescent="0.2">
      <c r="A100" s="420"/>
      <c r="B100" s="421"/>
      <c r="C100" s="439"/>
      <c r="D100" s="448"/>
      <c r="E100" s="442"/>
      <c r="F100" s="433"/>
      <c r="G100" s="448"/>
      <c r="H100" s="433"/>
      <c r="I100" s="355" t="s">
        <v>114</v>
      </c>
      <c r="J100" s="193">
        <v>0.12</v>
      </c>
      <c r="K100" s="85">
        <v>100</v>
      </c>
      <c r="L100" s="34">
        <f t="shared" si="11"/>
        <v>12</v>
      </c>
      <c r="M100" s="497"/>
      <c r="N100" s="193">
        <f t="shared" si="15"/>
        <v>0.12</v>
      </c>
      <c r="O100" s="394">
        <f t="shared" si="6"/>
        <v>12</v>
      </c>
      <c r="P100" s="515"/>
      <c r="Q100" s="61"/>
      <c r="R100" s="214"/>
    </row>
    <row r="101" spans="1:18" s="39" customFormat="1" x14ac:dyDescent="0.2">
      <c r="A101" s="420"/>
      <c r="B101" s="421"/>
      <c r="C101" s="439"/>
      <c r="D101" s="448"/>
      <c r="E101" s="442"/>
      <c r="F101" s="433"/>
      <c r="G101" s="448"/>
      <c r="H101" s="433"/>
      <c r="I101" s="355" t="s">
        <v>117</v>
      </c>
      <c r="J101" s="193">
        <v>0.1</v>
      </c>
      <c r="K101" s="85">
        <v>100</v>
      </c>
      <c r="L101" s="34">
        <f t="shared" si="11"/>
        <v>10</v>
      </c>
      <c r="M101" s="497"/>
      <c r="N101" s="193">
        <f t="shared" si="15"/>
        <v>0.1</v>
      </c>
      <c r="O101" s="394">
        <f t="shared" ref="O101:O102" si="16">N101*K101</f>
        <v>10</v>
      </c>
      <c r="P101" s="515"/>
      <c r="Q101" s="61"/>
      <c r="R101" s="214"/>
    </row>
    <row r="102" spans="1:18" x14ac:dyDescent="0.2">
      <c r="A102" s="422"/>
      <c r="B102" s="423"/>
      <c r="C102" s="439"/>
      <c r="D102" s="449"/>
      <c r="E102" s="443"/>
      <c r="F102" s="434"/>
      <c r="G102" s="449"/>
      <c r="H102" s="434"/>
      <c r="I102" s="359" t="s">
        <v>118</v>
      </c>
      <c r="J102" s="186">
        <v>0.09</v>
      </c>
      <c r="K102" s="85">
        <v>100</v>
      </c>
      <c r="L102" s="34">
        <f t="shared" si="11"/>
        <v>9</v>
      </c>
      <c r="M102" s="498"/>
      <c r="N102" s="193">
        <f t="shared" si="15"/>
        <v>0.09</v>
      </c>
      <c r="O102" s="394">
        <f t="shared" si="16"/>
        <v>9</v>
      </c>
      <c r="P102" s="515"/>
      <c r="Q102" s="39"/>
      <c r="R102" s="214">
        <v>650</v>
      </c>
    </row>
    <row r="103" spans="1:18" ht="15" customHeight="1" x14ac:dyDescent="0.2">
      <c r="A103" s="418" t="s">
        <v>410</v>
      </c>
      <c r="B103" s="419"/>
      <c r="C103" s="439"/>
      <c r="D103" s="429" t="s">
        <v>316</v>
      </c>
      <c r="E103" s="441" t="s">
        <v>23</v>
      </c>
      <c r="F103" s="429" t="s">
        <v>47</v>
      </c>
      <c r="G103" s="441" t="s">
        <v>21</v>
      </c>
      <c r="H103" s="429" t="s">
        <v>281</v>
      </c>
      <c r="I103" s="355" t="s">
        <v>108</v>
      </c>
      <c r="J103" s="92">
        <v>0.4</v>
      </c>
      <c r="K103" s="85">
        <v>100</v>
      </c>
      <c r="L103" s="34">
        <f t="shared" si="11"/>
        <v>40</v>
      </c>
      <c r="M103" s="502"/>
      <c r="N103" s="92">
        <f>J103*(1-M$103)</f>
        <v>0.4</v>
      </c>
      <c r="O103" s="6">
        <f>N103*K103</f>
        <v>40</v>
      </c>
      <c r="P103" s="515"/>
      <c r="Q103" s="84"/>
      <c r="R103" s="214"/>
    </row>
    <row r="104" spans="1:18" ht="15" customHeight="1" x14ac:dyDescent="0.2">
      <c r="A104" s="420"/>
      <c r="B104" s="421"/>
      <c r="C104" s="439"/>
      <c r="D104" s="430"/>
      <c r="E104" s="442"/>
      <c r="F104" s="430"/>
      <c r="G104" s="442"/>
      <c r="H104" s="430"/>
      <c r="I104" s="355" t="s">
        <v>113</v>
      </c>
      <c r="J104" s="92">
        <v>0.22</v>
      </c>
      <c r="K104" s="85">
        <v>100</v>
      </c>
      <c r="L104" s="34">
        <f t="shared" si="11"/>
        <v>22</v>
      </c>
      <c r="M104" s="503"/>
      <c r="N104" s="92">
        <f t="shared" ref="N104:N108" si="17">J104*(1-M$103)</f>
        <v>0.22</v>
      </c>
      <c r="O104" s="6">
        <f t="shared" ref="O104:O108" si="18">N104*K104</f>
        <v>22</v>
      </c>
      <c r="P104" s="515"/>
      <c r="Q104" s="84"/>
      <c r="R104" s="214"/>
    </row>
    <row r="105" spans="1:18" x14ac:dyDescent="0.2">
      <c r="A105" s="420"/>
      <c r="B105" s="421"/>
      <c r="C105" s="439"/>
      <c r="D105" s="430"/>
      <c r="E105" s="442" t="s">
        <v>32</v>
      </c>
      <c r="F105" s="442" t="s">
        <v>33</v>
      </c>
      <c r="G105" s="442" t="s">
        <v>21</v>
      </c>
      <c r="H105" s="442" t="s">
        <v>17</v>
      </c>
      <c r="I105" s="355" t="s">
        <v>112</v>
      </c>
      <c r="J105" s="92">
        <v>0.17</v>
      </c>
      <c r="K105" s="85">
        <v>100</v>
      </c>
      <c r="L105" s="34">
        <f t="shared" si="11"/>
        <v>17</v>
      </c>
      <c r="M105" s="503"/>
      <c r="N105" s="92">
        <f t="shared" si="17"/>
        <v>0.17</v>
      </c>
      <c r="O105" s="6">
        <f t="shared" si="18"/>
        <v>17</v>
      </c>
      <c r="P105" s="515"/>
      <c r="Q105" s="84"/>
      <c r="R105" s="214"/>
    </row>
    <row r="106" spans="1:18" x14ac:dyDescent="0.2">
      <c r="A106" s="420"/>
      <c r="B106" s="421"/>
      <c r="C106" s="439"/>
      <c r="D106" s="430"/>
      <c r="E106" s="442" t="s">
        <v>32</v>
      </c>
      <c r="F106" s="442" t="s">
        <v>33</v>
      </c>
      <c r="G106" s="442" t="s">
        <v>21</v>
      </c>
      <c r="H106" s="442" t="s">
        <v>17</v>
      </c>
      <c r="I106" s="355" t="s">
        <v>114</v>
      </c>
      <c r="J106" s="92">
        <v>0.18</v>
      </c>
      <c r="K106" s="85">
        <v>100</v>
      </c>
      <c r="L106" s="34">
        <f t="shared" si="11"/>
        <v>18</v>
      </c>
      <c r="M106" s="503"/>
      <c r="N106" s="92">
        <f t="shared" si="17"/>
        <v>0.18</v>
      </c>
      <c r="O106" s="6">
        <f t="shared" si="18"/>
        <v>18</v>
      </c>
      <c r="P106" s="515"/>
      <c r="Q106" s="84"/>
      <c r="R106" s="214"/>
    </row>
    <row r="107" spans="1:18" x14ac:dyDescent="0.2">
      <c r="A107" s="420"/>
      <c r="B107" s="421"/>
      <c r="C107" s="439"/>
      <c r="D107" s="430"/>
      <c r="E107" s="442"/>
      <c r="F107" s="442"/>
      <c r="G107" s="442"/>
      <c r="H107" s="442"/>
      <c r="I107" s="355" t="s">
        <v>117</v>
      </c>
      <c r="J107" s="92">
        <v>0.12</v>
      </c>
      <c r="K107" s="85">
        <v>100</v>
      </c>
      <c r="L107" s="34">
        <f t="shared" si="11"/>
        <v>12</v>
      </c>
      <c r="M107" s="503"/>
      <c r="N107" s="92">
        <f t="shared" si="17"/>
        <v>0.12</v>
      </c>
      <c r="O107" s="6">
        <f t="shared" si="18"/>
        <v>12</v>
      </c>
      <c r="P107" s="515"/>
      <c r="Q107" s="84"/>
      <c r="R107" s="214"/>
    </row>
    <row r="108" spans="1:18" x14ac:dyDescent="0.2">
      <c r="A108" s="422"/>
      <c r="B108" s="423"/>
      <c r="C108" s="440"/>
      <c r="D108" s="430"/>
      <c r="E108" s="442" t="s">
        <v>32</v>
      </c>
      <c r="F108" s="442" t="s">
        <v>33</v>
      </c>
      <c r="G108" s="442" t="s">
        <v>21</v>
      </c>
      <c r="H108" s="442" t="s">
        <v>17</v>
      </c>
      <c r="I108" s="359" t="s">
        <v>118</v>
      </c>
      <c r="J108" s="92">
        <v>0.11</v>
      </c>
      <c r="K108" s="85">
        <v>100</v>
      </c>
      <c r="L108" s="34">
        <f t="shared" si="11"/>
        <v>11</v>
      </c>
      <c r="M108" s="504"/>
      <c r="N108" s="92">
        <f t="shared" si="17"/>
        <v>0.11</v>
      </c>
      <c r="O108" s="6">
        <f t="shared" si="18"/>
        <v>11</v>
      </c>
      <c r="P108" s="515"/>
      <c r="Q108" s="84"/>
      <c r="R108" s="214">
        <v>1045.7</v>
      </c>
    </row>
    <row r="109" spans="1:18" s="63" customFormat="1" ht="21.75" customHeight="1" x14ac:dyDescent="0.2">
      <c r="A109" s="195" t="s">
        <v>388</v>
      </c>
      <c r="B109" s="196" t="s">
        <v>388</v>
      </c>
      <c r="C109" s="413" t="s">
        <v>583</v>
      </c>
      <c r="D109" s="11"/>
      <c r="E109" s="10"/>
      <c r="F109" s="10"/>
      <c r="G109" s="10"/>
      <c r="H109" s="10"/>
      <c r="I109" s="10"/>
      <c r="J109" s="10"/>
      <c r="K109" s="275"/>
      <c r="L109" s="34" t="s">
        <v>388</v>
      </c>
      <c r="M109" s="396"/>
      <c r="N109" s="10"/>
      <c r="O109" s="10"/>
      <c r="P109" s="12"/>
      <c r="Q109" s="39"/>
      <c r="R109" s="39"/>
    </row>
    <row r="110" spans="1:18" s="39" customFormat="1" x14ac:dyDescent="0.2">
      <c r="A110" s="334"/>
      <c r="B110" s="339"/>
      <c r="C110" s="75" t="s">
        <v>291</v>
      </c>
      <c r="D110" s="65"/>
      <c r="E110" s="65"/>
      <c r="F110" s="65"/>
      <c r="G110" s="65"/>
      <c r="H110" s="65"/>
      <c r="I110" s="65"/>
      <c r="J110" s="65"/>
      <c r="K110" s="66"/>
      <c r="L110" s="329" t="s">
        <v>388</v>
      </c>
      <c r="M110" s="397"/>
      <c r="N110" s="65"/>
      <c r="O110" s="65"/>
      <c r="P110" s="67"/>
      <c r="Q110" s="63"/>
      <c r="R110" s="63"/>
    </row>
    <row r="111" spans="1:18" x14ac:dyDescent="0.2">
      <c r="A111" s="418" t="s">
        <v>411</v>
      </c>
      <c r="B111" s="419"/>
      <c r="C111" s="438" t="s">
        <v>149</v>
      </c>
      <c r="D111" s="456" t="s">
        <v>313</v>
      </c>
      <c r="E111" s="456" t="s">
        <v>25</v>
      </c>
      <c r="F111" s="456" t="s">
        <v>48</v>
      </c>
      <c r="G111" s="456" t="s">
        <v>30</v>
      </c>
      <c r="H111" s="456" t="s">
        <v>17</v>
      </c>
      <c r="I111" s="354" t="s">
        <v>121</v>
      </c>
      <c r="J111" s="94">
        <v>0.47</v>
      </c>
      <c r="K111" s="276">
        <v>100</v>
      </c>
      <c r="L111" s="34">
        <f t="shared" si="11"/>
        <v>47</v>
      </c>
      <c r="M111" s="502"/>
      <c r="N111" s="94">
        <f>J111*(1-M$111)</f>
        <v>0.47</v>
      </c>
      <c r="O111" s="41">
        <f>N111*K111</f>
        <v>47</v>
      </c>
      <c r="P111" s="447">
        <v>4</v>
      </c>
      <c r="Q111" s="73"/>
      <c r="R111" s="214">
        <f>108*2</f>
        <v>216</v>
      </c>
    </row>
    <row r="112" spans="1:18" x14ac:dyDescent="0.2">
      <c r="A112" s="420"/>
      <c r="B112" s="421"/>
      <c r="C112" s="439"/>
      <c r="D112" s="457"/>
      <c r="E112" s="457"/>
      <c r="F112" s="457"/>
      <c r="G112" s="457"/>
      <c r="H112" s="457"/>
      <c r="I112" s="354" t="s">
        <v>108</v>
      </c>
      <c r="J112" s="94">
        <v>0.36</v>
      </c>
      <c r="K112" s="276">
        <v>100</v>
      </c>
      <c r="L112" s="34">
        <f t="shared" si="11"/>
        <v>36</v>
      </c>
      <c r="M112" s="503"/>
      <c r="N112" s="94">
        <f t="shared" ref="N112:N113" si="19">J112*(1-M$111)</f>
        <v>0.36</v>
      </c>
      <c r="O112" s="41">
        <f t="shared" ref="O112:O116" si="20">N112*K112</f>
        <v>36</v>
      </c>
      <c r="P112" s="448"/>
      <c r="Q112" s="73"/>
      <c r="R112" s="214"/>
    </row>
    <row r="113" spans="1:18" x14ac:dyDescent="0.2">
      <c r="A113" s="422"/>
      <c r="B113" s="423"/>
      <c r="C113" s="440"/>
      <c r="D113" s="458" t="s">
        <v>0</v>
      </c>
      <c r="E113" s="458" t="s">
        <v>25</v>
      </c>
      <c r="F113" s="458" t="s">
        <v>48</v>
      </c>
      <c r="G113" s="458" t="s">
        <v>30</v>
      </c>
      <c r="H113" s="458" t="s">
        <v>17</v>
      </c>
      <c r="I113" s="197" t="s">
        <v>389</v>
      </c>
      <c r="J113" s="94">
        <v>0.3</v>
      </c>
      <c r="K113" s="276">
        <v>100</v>
      </c>
      <c r="L113" s="34">
        <f t="shared" si="11"/>
        <v>30</v>
      </c>
      <c r="M113" s="504"/>
      <c r="N113" s="94">
        <f t="shared" si="19"/>
        <v>0.3</v>
      </c>
      <c r="O113" s="41">
        <f t="shared" si="20"/>
        <v>30</v>
      </c>
      <c r="P113" s="448"/>
      <c r="Q113" s="73"/>
      <c r="R113" s="214"/>
    </row>
    <row r="114" spans="1:18" s="39" customFormat="1" x14ac:dyDescent="0.2">
      <c r="A114" s="418" t="s">
        <v>412</v>
      </c>
      <c r="B114" s="419"/>
      <c r="C114" s="444" t="s">
        <v>150</v>
      </c>
      <c r="D114" s="441" t="s">
        <v>313</v>
      </c>
      <c r="E114" s="441" t="s">
        <v>25</v>
      </c>
      <c r="F114" s="441" t="s">
        <v>58</v>
      </c>
      <c r="G114" s="441" t="s">
        <v>15</v>
      </c>
      <c r="H114" s="441" t="s">
        <v>17</v>
      </c>
      <c r="I114" s="355" t="s">
        <v>121</v>
      </c>
      <c r="J114" s="7">
        <v>0.36</v>
      </c>
      <c r="K114" s="276">
        <v>100</v>
      </c>
      <c r="L114" s="34">
        <f t="shared" si="11"/>
        <v>36</v>
      </c>
      <c r="M114" s="496"/>
      <c r="N114" s="94">
        <f>J114*(1-M$114)</f>
        <v>0.36</v>
      </c>
      <c r="O114" s="41">
        <f t="shared" si="20"/>
        <v>36</v>
      </c>
      <c r="P114" s="448"/>
      <c r="Q114" s="73"/>
      <c r="R114" s="214"/>
    </row>
    <row r="115" spans="1:18" s="39" customFormat="1" x14ac:dyDescent="0.2">
      <c r="A115" s="420"/>
      <c r="B115" s="421"/>
      <c r="C115" s="445"/>
      <c r="D115" s="442"/>
      <c r="E115" s="442"/>
      <c r="F115" s="442"/>
      <c r="G115" s="442"/>
      <c r="H115" s="442"/>
      <c r="I115" s="355" t="s">
        <v>108</v>
      </c>
      <c r="J115" s="193">
        <v>0.28000000000000003</v>
      </c>
      <c r="K115" s="276">
        <v>100</v>
      </c>
      <c r="L115" s="34">
        <f t="shared" si="11"/>
        <v>28.000000000000004</v>
      </c>
      <c r="M115" s="497"/>
      <c r="N115" s="94">
        <f t="shared" ref="N115" si="21">J115*(1-M$114)</f>
        <v>0.28000000000000003</v>
      </c>
      <c r="O115" s="41">
        <f t="shared" si="20"/>
        <v>28.000000000000004</v>
      </c>
      <c r="P115" s="448"/>
      <c r="Q115" s="73"/>
      <c r="R115" s="214"/>
    </row>
    <row r="116" spans="1:18" x14ac:dyDescent="0.2">
      <c r="A116" s="422"/>
      <c r="B116" s="423"/>
      <c r="C116" s="446"/>
      <c r="D116" s="443" t="s">
        <v>0</v>
      </c>
      <c r="E116" s="443" t="s">
        <v>25</v>
      </c>
      <c r="F116" s="443" t="s">
        <v>58</v>
      </c>
      <c r="G116" s="443" t="s">
        <v>15</v>
      </c>
      <c r="H116" s="443" t="s">
        <v>17</v>
      </c>
      <c r="I116" s="326" t="s">
        <v>122</v>
      </c>
      <c r="J116" s="193">
        <v>0.22</v>
      </c>
      <c r="K116" s="85">
        <v>2200</v>
      </c>
      <c r="L116" s="34">
        <f t="shared" si="11"/>
        <v>484</v>
      </c>
      <c r="M116" s="498"/>
      <c r="N116" s="94">
        <f>J116*(1-M$114)</f>
        <v>0.22</v>
      </c>
      <c r="O116" s="41">
        <f t="shared" si="20"/>
        <v>484</v>
      </c>
      <c r="P116" s="449"/>
      <c r="Q116" s="68"/>
      <c r="R116" s="214">
        <v>268</v>
      </c>
    </row>
    <row r="117" spans="1:18" s="39" customFormat="1" x14ac:dyDescent="0.2">
      <c r="A117" s="334"/>
      <c r="B117" s="339"/>
      <c r="C117" s="75" t="s">
        <v>292</v>
      </c>
      <c r="D117" s="65"/>
      <c r="E117" s="65"/>
      <c r="F117" s="65"/>
      <c r="G117" s="65"/>
      <c r="H117" s="65"/>
      <c r="I117" s="65"/>
      <c r="J117" s="69"/>
      <c r="K117" s="66"/>
      <c r="L117" s="329" t="s">
        <v>388</v>
      </c>
      <c r="M117" s="397"/>
      <c r="N117" s="69"/>
      <c r="O117" s="65"/>
      <c r="P117" s="67"/>
      <c r="Q117" s="68"/>
      <c r="R117" s="214"/>
    </row>
    <row r="118" spans="1:18" s="39" customFormat="1" x14ac:dyDescent="0.2">
      <c r="A118" s="418" t="s">
        <v>413</v>
      </c>
      <c r="B118" s="419"/>
      <c r="C118" s="438" t="s">
        <v>64</v>
      </c>
      <c r="D118" s="456" t="s">
        <v>313</v>
      </c>
      <c r="E118" s="456" t="s">
        <v>25</v>
      </c>
      <c r="F118" s="456" t="s">
        <v>26</v>
      </c>
      <c r="G118" s="456" t="s">
        <v>27</v>
      </c>
      <c r="H118" s="456" t="s">
        <v>17</v>
      </c>
      <c r="I118" s="354" t="s">
        <v>121</v>
      </c>
      <c r="J118" s="94">
        <v>0.34</v>
      </c>
      <c r="K118" s="276">
        <v>100</v>
      </c>
      <c r="L118" s="34">
        <f t="shared" si="11"/>
        <v>34</v>
      </c>
      <c r="M118" s="502"/>
      <c r="N118" s="94">
        <f>J118*(1-M$118)</f>
        <v>0.34</v>
      </c>
      <c r="O118" s="41">
        <f>N118*K118</f>
        <v>34</v>
      </c>
      <c r="P118" s="513">
        <v>4</v>
      </c>
      <c r="Q118" s="84"/>
      <c r="R118" s="214"/>
    </row>
    <row r="119" spans="1:18" s="39" customFormat="1" x14ac:dyDescent="0.2">
      <c r="A119" s="420"/>
      <c r="B119" s="421"/>
      <c r="C119" s="439"/>
      <c r="D119" s="457"/>
      <c r="E119" s="457"/>
      <c r="F119" s="457"/>
      <c r="G119" s="457"/>
      <c r="H119" s="457"/>
      <c r="I119" s="354" t="s">
        <v>108</v>
      </c>
      <c r="J119" s="94">
        <v>0.26</v>
      </c>
      <c r="K119" s="276">
        <v>100</v>
      </c>
      <c r="L119" s="34">
        <f t="shared" si="11"/>
        <v>26</v>
      </c>
      <c r="M119" s="503"/>
      <c r="N119" s="94">
        <f t="shared" ref="N119:N120" si="22">J119*(1-M$118)</f>
        <v>0.26</v>
      </c>
      <c r="O119" s="41">
        <f t="shared" ref="O119:O123" si="23">N119*K119</f>
        <v>26</v>
      </c>
      <c r="P119" s="513"/>
      <c r="Q119" s="84"/>
      <c r="R119" s="214"/>
    </row>
    <row r="120" spans="1:18" s="39" customFormat="1" x14ac:dyDescent="0.2">
      <c r="A120" s="422"/>
      <c r="B120" s="423"/>
      <c r="C120" s="440"/>
      <c r="D120" s="458" t="s">
        <v>0</v>
      </c>
      <c r="E120" s="458" t="s">
        <v>25</v>
      </c>
      <c r="F120" s="458" t="s">
        <v>26</v>
      </c>
      <c r="G120" s="458" t="s">
        <v>27</v>
      </c>
      <c r="H120" s="458" t="s">
        <v>17</v>
      </c>
      <c r="I120" s="198" t="s">
        <v>389</v>
      </c>
      <c r="J120" s="94">
        <v>0.2</v>
      </c>
      <c r="K120" s="276">
        <v>100</v>
      </c>
      <c r="L120" s="34">
        <f t="shared" si="11"/>
        <v>20</v>
      </c>
      <c r="M120" s="504"/>
      <c r="N120" s="94">
        <f t="shared" si="22"/>
        <v>0.2</v>
      </c>
      <c r="O120" s="41">
        <f t="shared" si="23"/>
        <v>20</v>
      </c>
      <c r="P120" s="513"/>
      <c r="Q120" s="84"/>
      <c r="R120" s="214">
        <v>200</v>
      </c>
    </row>
    <row r="121" spans="1:18" s="39" customFormat="1" x14ac:dyDescent="0.2">
      <c r="A121" s="418" t="s">
        <v>414</v>
      </c>
      <c r="B121" s="419"/>
      <c r="C121" s="438" t="s">
        <v>49</v>
      </c>
      <c r="D121" s="456" t="s">
        <v>313</v>
      </c>
      <c r="E121" s="456" t="s">
        <v>25</v>
      </c>
      <c r="F121" s="456" t="s">
        <v>28</v>
      </c>
      <c r="G121" s="456" t="s">
        <v>29</v>
      </c>
      <c r="H121" s="456" t="s">
        <v>17</v>
      </c>
      <c r="I121" s="354" t="s">
        <v>121</v>
      </c>
      <c r="J121" s="94">
        <v>0.4</v>
      </c>
      <c r="K121" s="276">
        <v>100</v>
      </c>
      <c r="L121" s="34">
        <f t="shared" si="11"/>
        <v>40</v>
      </c>
      <c r="M121" s="502"/>
      <c r="N121" s="94">
        <f>J121*(1-M$121)</f>
        <v>0.4</v>
      </c>
      <c r="O121" s="41">
        <f t="shared" si="23"/>
        <v>40</v>
      </c>
      <c r="P121" s="513"/>
      <c r="Q121" s="84"/>
      <c r="R121" s="214"/>
    </row>
    <row r="122" spans="1:18" s="39" customFormat="1" x14ac:dyDescent="0.2">
      <c r="A122" s="420"/>
      <c r="B122" s="421"/>
      <c r="C122" s="439"/>
      <c r="D122" s="457" t="s">
        <v>0</v>
      </c>
      <c r="E122" s="457" t="s">
        <v>25</v>
      </c>
      <c r="F122" s="457" t="s">
        <v>28</v>
      </c>
      <c r="G122" s="457" t="s">
        <v>29</v>
      </c>
      <c r="H122" s="457" t="s">
        <v>17</v>
      </c>
      <c r="I122" s="354" t="s">
        <v>108</v>
      </c>
      <c r="J122" s="94">
        <v>0.32</v>
      </c>
      <c r="K122" s="276">
        <v>100</v>
      </c>
      <c r="L122" s="34">
        <f t="shared" si="11"/>
        <v>32</v>
      </c>
      <c r="M122" s="503"/>
      <c r="N122" s="94">
        <f t="shared" ref="N122:N123" si="24">J122*(1-M$121)</f>
        <v>0.32</v>
      </c>
      <c r="O122" s="41">
        <f t="shared" si="23"/>
        <v>32</v>
      </c>
      <c r="P122" s="513"/>
      <c r="Q122" s="84"/>
      <c r="R122" s="214">
        <f>140+140</f>
        <v>280</v>
      </c>
    </row>
    <row r="123" spans="1:18" s="39" customFormat="1" x14ac:dyDescent="0.2">
      <c r="A123" s="422"/>
      <c r="B123" s="423"/>
      <c r="C123" s="440"/>
      <c r="D123" s="458" t="s">
        <v>0</v>
      </c>
      <c r="E123" s="458" t="s">
        <v>25</v>
      </c>
      <c r="F123" s="458" t="s">
        <v>28</v>
      </c>
      <c r="G123" s="458" t="s">
        <v>29</v>
      </c>
      <c r="H123" s="458" t="s">
        <v>17</v>
      </c>
      <c r="I123" s="198" t="s">
        <v>389</v>
      </c>
      <c r="J123" s="94">
        <v>0.26</v>
      </c>
      <c r="K123" s="276">
        <v>100</v>
      </c>
      <c r="L123" s="34">
        <f t="shared" si="11"/>
        <v>26</v>
      </c>
      <c r="M123" s="504"/>
      <c r="N123" s="94">
        <f t="shared" si="24"/>
        <v>0.26</v>
      </c>
      <c r="O123" s="41">
        <f t="shared" si="23"/>
        <v>26</v>
      </c>
      <c r="P123" s="513"/>
      <c r="Q123" s="84"/>
      <c r="R123" s="214"/>
    </row>
    <row r="124" spans="1:18" x14ac:dyDescent="0.2">
      <c r="A124" s="334"/>
      <c r="B124" s="339"/>
      <c r="C124" s="199" t="s">
        <v>390</v>
      </c>
      <c r="D124" s="200"/>
      <c r="E124" s="200"/>
      <c r="F124" s="200"/>
      <c r="G124" s="200"/>
      <c r="H124" s="200"/>
      <c r="I124" s="200"/>
      <c r="J124" s="201"/>
      <c r="K124" s="66"/>
      <c r="L124" s="329" t="s">
        <v>388</v>
      </c>
      <c r="M124" s="398"/>
      <c r="N124" s="201"/>
      <c r="O124" s="200"/>
      <c r="P124" s="202"/>
      <c r="Q124" s="68"/>
      <c r="R124" s="214"/>
    </row>
    <row r="125" spans="1:18" s="39" customFormat="1" ht="15" customHeight="1" x14ac:dyDescent="0.2">
      <c r="A125" s="418" t="s">
        <v>415</v>
      </c>
      <c r="B125" s="419"/>
      <c r="C125" s="453" t="s">
        <v>36</v>
      </c>
      <c r="D125" s="456" t="s">
        <v>317</v>
      </c>
      <c r="E125" s="456" t="s">
        <v>38</v>
      </c>
      <c r="F125" s="456" t="s">
        <v>39</v>
      </c>
      <c r="G125" s="456" t="s">
        <v>30</v>
      </c>
      <c r="H125" s="456" t="s">
        <v>17</v>
      </c>
      <c r="I125" s="352" t="s">
        <v>121</v>
      </c>
      <c r="J125" s="94">
        <v>0.5</v>
      </c>
      <c r="K125" s="276">
        <v>100</v>
      </c>
      <c r="L125" s="34">
        <f t="shared" si="11"/>
        <v>50</v>
      </c>
      <c r="M125" s="502"/>
      <c r="N125" s="94">
        <f>J125*(1-M$125)</f>
        <v>0.5</v>
      </c>
      <c r="O125" s="41">
        <f>N125*K125</f>
        <v>50</v>
      </c>
      <c r="P125" s="459">
        <v>4</v>
      </c>
      <c r="Q125" s="68"/>
      <c r="R125" s="214"/>
    </row>
    <row r="126" spans="1:18" s="39" customFormat="1" ht="15" customHeight="1" x14ac:dyDescent="0.2">
      <c r="A126" s="420"/>
      <c r="B126" s="421"/>
      <c r="C126" s="454"/>
      <c r="D126" s="457"/>
      <c r="E126" s="457" t="s">
        <v>38</v>
      </c>
      <c r="F126" s="457" t="s">
        <v>39</v>
      </c>
      <c r="G126" s="457" t="s">
        <v>30</v>
      </c>
      <c r="H126" s="457"/>
      <c r="I126" s="352" t="s">
        <v>108</v>
      </c>
      <c r="J126" s="94">
        <v>0.25</v>
      </c>
      <c r="K126" s="276">
        <v>100</v>
      </c>
      <c r="L126" s="34">
        <f t="shared" si="11"/>
        <v>25</v>
      </c>
      <c r="M126" s="503"/>
      <c r="N126" s="94">
        <f t="shared" ref="N126:N128" si="25">J126*(1-M$125)</f>
        <v>0.25</v>
      </c>
      <c r="O126" s="41">
        <f t="shared" ref="O126:O189" si="26">N126*K126</f>
        <v>25</v>
      </c>
      <c r="P126" s="460"/>
      <c r="Q126" s="68"/>
      <c r="R126" s="214"/>
    </row>
    <row r="127" spans="1:18" s="39" customFormat="1" x14ac:dyDescent="0.2">
      <c r="A127" s="420"/>
      <c r="B127" s="421"/>
      <c r="C127" s="454"/>
      <c r="D127" s="457"/>
      <c r="E127" s="457" t="s">
        <v>38</v>
      </c>
      <c r="F127" s="457" t="s">
        <v>39</v>
      </c>
      <c r="G127" s="457" t="s">
        <v>30</v>
      </c>
      <c r="H127" s="457" t="s">
        <v>17</v>
      </c>
      <c r="I127" s="352" t="s">
        <v>113</v>
      </c>
      <c r="J127" s="94">
        <v>0.15</v>
      </c>
      <c r="K127" s="276">
        <v>100</v>
      </c>
      <c r="L127" s="34">
        <f t="shared" si="11"/>
        <v>15</v>
      </c>
      <c r="M127" s="503"/>
      <c r="N127" s="94">
        <f t="shared" si="25"/>
        <v>0.15</v>
      </c>
      <c r="O127" s="41">
        <f t="shared" si="26"/>
        <v>15</v>
      </c>
      <c r="P127" s="460"/>
      <c r="Q127" s="68"/>
      <c r="R127" s="214">
        <v>122</v>
      </c>
    </row>
    <row r="128" spans="1:18" x14ac:dyDescent="0.2">
      <c r="A128" s="420"/>
      <c r="B128" s="421"/>
      <c r="C128" s="454"/>
      <c r="D128" s="458"/>
      <c r="E128" s="458" t="s">
        <v>38</v>
      </c>
      <c r="F128" s="458" t="s">
        <v>39</v>
      </c>
      <c r="G128" s="458" t="s">
        <v>30</v>
      </c>
      <c r="H128" s="458" t="s">
        <v>17</v>
      </c>
      <c r="I128" s="203" t="s">
        <v>391</v>
      </c>
      <c r="J128" s="94">
        <v>0.1</v>
      </c>
      <c r="K128" s="276">
        <v>100</v>
      </c>
      <c r="L128" s="34">
        <f t="shared" si="11"/>
        <v>10</v>
      </c>
      <c r="M128" s="504"/>
      <c r="N128" s="94">
        <f t="shared" si="25"/>
        <v>0.1</v>
      </c>
      <c r="O128" s="41">
        <f t="shared" si="26"/>
        <v>10</v>
      </c>
      <c r="P128" s="460"/>
      <c r="Q128" s="68"/>
      <c r="R128" s="214">
        <v>162</v>
      </c>
    </row>
    <row r="129" spans="1:134" x14ac:dyDescent="0.2">
      <c r="A129" s="420"/>
      <c r="B129" s="421"/>
      <c r="C129" s="454"/>
      <c r="D129" s="456" t="s">
        <v>317</v>
      </c>
      <c r="E129" s="456" t="s">
        <v>40</v>
      </c>
      <c r="F129" s="456" t="s">
        <v>39</v>
      </c>
      <c r="G129" s="456" t="s">
        <v>30</v>
      </c>
      <c r="H129" s="456" t="s">
        <v>17</v>
      </c>
      <c r="I129" s="352" t="s">
        <v>121</v>
      </c>
      <c r="J129" s="92">
        <v>0.55000000000000004</v>
      </c>
      <c r="K129" s="276">
        <v>100</v>
      </c>
      <c r="L129" s="34">
        <f t="shared" si="11"/>
        <v>55.000000000000007</v>
      </c>
      <c r="M129" s="502"/>
      <c r="N129" s="94">
        <f>J129*(1-M$129)</f>
        <v>0.55000000000000004</v>
      </c>
      <c r="O129" s="41">
        <f t="shared" si="26"/>
        <v>55.000000000000007</v>
      </c>
      <c r="P129" s="460"/>
      <c r="Q129" s="68"/>
      <c r="R129" s="214">
        <v>95</v>
      </c>
    </row>
    <row r="130" spans="1:134" x14ac:dyDescent="0.2">
      <c r="A130" s="420"/>
      <c r="B130" s="421"/>
      <c r="C130" s="454"/>
      <c r="D130" s="457" t="s">
        <v>34</v>
      </c>
      <c r="E130" s="457" t="s">
        <v>40</v>
      </c>
      <c r="F130" s="457" t="s">
        <v>39</v>
      </c>
      <c r="G130" s="457" t="s">
        <v>30</v>
      </c>
      <c r="H130" s="457" t="s">
        <v>17</v>
      </c>
      <c r="I130" s="352" t="s">
        <v>108</v>
      </c>
      <c r="J130" s="92">
        <v>0.255</v>
      </c>
      <c r="K130" s="276">
        <v>100</v>
      </c>
      <c r="L130" s="34">
        <f t="shared" si="11"/>
        <v>25.5</v>
      </c>
      <c r="M130" s="503"/>
      <c r="N130" s="94">
        <f t="shared" ref="N130:N132" si="27">J130*(1-M$129)</f>
        <v>0.255</v>
      </c>
      <c r="O130" s="41">
        <f t="shared" si="26"/>
        <v>25.5</v>
      </c>
      <c r="P130" s="460"/>
      <c r="Q130" s="68"/>
      <c r="R130" s="214"/>
    </row>
    <row r="131" spans="1:134" x14ac:dyDescent="0.2">
      <c r="A131" s="420"/>
      <c r="B131" s="421"/>
      <c r="C131" s="454"/>
      <c r="D131" s="457" t="s">
        <v>34</v>
      </c>
      <c r="E131" s="457" t="s">
        <v>40</v>
      </c>
      <c r="F131" s="457" t="s">
        <v>39</v>
      </c>
      <c r="G131" s="457" t="s">
        <v>30</v>
      </c>
      <c r="H131" s="457" t="s">
        <v>17</v>
      </c>
      <c r="I131" s="352" t="s">
        <v>113</v>
      </c>
      <c r="J131" s="92">
        <v>0.155</v>
      </c>
      <c r="K131" s="276">
        <v>100</v>
      </c>
      <c r="L131" s="34">
        <f t="shared" si="11"/>
        <v>15.5</v>
      </c>
      <c r="M131" s="503"/>
      <c r="N131" s="94">
        <f t="shared" si="27"/>
        <v>0.155</v>
      </c>
      <c r="O131" s="41">
        <f t="shared" si="26"/>
        <v>15.5</v>
      </c>
      <c r="P131" s="460"/>
      <c r="Q131" s="68"/>
      <c r="R131" s="214"/>
    </row>
    <row r="132" spans="1:134" x14ac:dyDescent="0.2">
      <c r="A132" s="422"/>
      <c r="B132" s="423"/>
      <c r="C132" s="455"/>
      <c r="D132" s="458" t="s">
        <v>34</v>
      </c>
      <c r="E132" s="458" t="s">
        <v>40</v>
      </c>
      <c r="F132" s="458" t="s">
        <v>39</v>
      </c>
      <c r="G132" s="458" t="s">
        <v>30</v>
      </c>
      <c r="H132" s="458"/>
      <c r="I132" s="203" t="s">
        <v>391</v>
      </c>
      <c r="J132" s="92">
        <v>0.105</v>
      </c>
      <c r="K132" s="276">
        <v>100</v>
      </c>
      <c r="L132" s="34">
        <f t="shared" si="11"/>
        <v>10.5</v>
      </c>
      <c r="M132" s="504"/>
      <c r="N132" s="94">
        <f t="shared" si="27"/>
        <v>0.105</v>
      </c>
      <c r="O132" s="41">
        <f t="shared" si="26"/>
        <v>10.5</v>
      </c>
      <c r="P132" s="460"/>
      <c r="Q132" s="68"/>
      <c r="R132" s="214"/>
    </row>
    <row r="133" spans="1:134" s="39" customFormat="1" x14ac:dyDescent="0.2">
      <c r="A133" s="334"/>
      <c r="B133" s="339"/>
      <c r="C133" s="75" t="s">
        <v>540</v>
      </c>
      <c r="D133" s="65"/>
      <c r="E133" s="65"/>
      <c r="F133" s="65"/>
      <c r="G133" s="65"/>
      <c r="H133" s="65"/>
      <c r="I133" s="65"/>
      <c r="J133" s="65"/>
      <c r="K133" s="66"/>
      <c r="L133" s="329" t="s">
        <v>388</v>
      </c>
      <c r="M133" s="397"/>
      <c r="N133" s="65"/>
      <c r="O133" s="65"/>
      <c r="P133" s="67"/>
      <c r="Q133" s="68"/>
      <c r="R133" s="214"/>
    </row>
    <row r="134" spans="1:134" s="39" customFormat="1" x14ac:dyDescent="0.2">
      <c r="A134" s="418" t="s">
        <v>416</v>
      </c>
      <c r="B134" s="419"/>
      <c r="C134" s="438" t="s">
        <v>50</v>
      </c>
      <c r="D134" s="511" t="s">
        <v>317</v>
      </c>
      <c r="E134" s="511" t="s">
        <v>32</v>
      </c>
      <c r="F134" s="511" t="s">
        <v>33</v>
      </c>
      <c r="G134" s="511" t="s">
        <v>21</v>
      </c>
      <c r="H134" s="512" t="s">
        <v>17</v>
      </c>
      <c r="I134" s="353" t="s">
        <v>380</v>
      </c>
      <c r="J134" s="193">
        <v>0.25</v>
      </c>
      <c r="K134" s="276">
        <v>100</v>
      </c>
      <c r="L134" s="34">
        <f t="shared" si="11"/>
        <v>25</v>
      </c>
      <c r="M134" s="496"/>
      <c r="N134" s="193">
        <f>J134*(1-M$134)</f>
        <v>0.25</v>
      </c>
      <c r="O134" s="41">
        <f t="shared" si="26"/>
        <v>25</v>
      </c>
      <c r="P134" s="441">
        <v>4</v>
      </c>
      <c r="Q134" s="68"/>
      <c r="R134" s="214"/>
    </row>
    <row r="135" spans="1:134" s="39" customFormat="1" x14ac:dyDescent="0.2">
      <c r="A135" s="420"/>
      <c r="B135" s="421"/>
      <c r="C135" s="439"/>
      <c r="D135" s="511"/>
      <c r="E135" s="511"/>
      <c r="F135" s="511"/>
      <c r="G135" s="511"/>
      <c r="H135" s="512"/>
      <c r="I135" s="353" t="s">
        <v>381</v>
      </c>
      <c r="J135" s="193">
        <v>0.21</v>
      </c>
      <c r="K135" s="276">
        <v>100</v>
      </c>
      <c r="L135" s="34">
        <f t="shared" si="11"/>
        <v>21</v>
      </c>
      <c r="M135" s="497"/>
      <c r="N135" s="193">
        <f t="shared" ref="N135:N140" si="28">J135*(1-M$134)</f>
        <v>0.21</v>
      </c>
      <c r="O135" s="41">
        <f t="shared" si="26"/>
        <v>21</v>
      </c>
      <c r="P135" s="442"/>
      <c r="Q135" s="68"/>
      <c r="R135" s="214"/>
    </row>
    <row r="136" spans="1:134" s="39" customFormat="1" x14ac:dyDescent="0.2">
      <c r="A136" s="420"/>
      <c r="B136" s="421"/>
      <c r="C136" s="439"/>
      <c r="D136" s="511"/>
      <c r="E136" s="511"/>
      <c r="F136" s="511"/>
      <c r="G136" s="511"/>
      <c r="H136" s="512"/>
      <c r="I136" s="353" t="s">
        <v>121</v>
      </c>
      <c r="J136" s="193">
        <v>0.18</v>
      </c>
      <c r="K136" s="276">
        <v>100</v>
      </c>
      <c r="L136" s="34">
        <f t="shared" si="11"/>
        <v>18</v>
      </c>
      <c r="M136" s="497"/>
      <c r="N136" s="193">
        <f t="shared" si="28"/>
        <v>0.18</v>
      </c>
      <c r="O136" s="41">
        <f t="shared" si="26"/>
        <v>18</v>
      </c>
      <c r="P136" s="442"/>
      <c r="Q136" s="68"/>
      <c r="R136" s="214"/>
    </row>
    <row r="137" spans="1:134" ht="15" customHeight="1" x14ac:dyDescent="0.2">
      <c r="A137" s="420"/>
      <c r="B137" s="421"/>
      <c r="C137" s="439"/>
      <c r="D137" s="511"/>
      <c r="E137" s="511"/>
      <c r="F137" s="511"/>
      <c r="G137" s="511"/>
      <c r="H137" s="512"/>
      <c r="I137" s="355" t="s">
        <v>104</v>
      </c>
      <c r="J137" s="193">
        <v>8.5000000000000006E-2</v>
      </c>
      <c r="K137" s="276">
        <v>100</v>
      </c>
      <c r="L137" s="34">
        <f t="shared" ref="L137:L200" si="29">K137*J137</f>
        <v>8.5</v>
      </c>
      <c r="M137" s="497"/>
      <c r="N137" s="193">
        <f t="shared" si="28"/>
        <v>8.5000000000000006E-2</v>
      </c>
      <c r="O137" s="41">
        <f t="shared" si="26"/>
        <v>8.5</v>
      </c>
      <c r="P137" s="442"/>
      <c r="Q137" s="84"/>
      <c r="R137" s="214"/>
    </row>
    <row r="138" spans="1:134" x14ac:dyDescent="0.2">
      <c r="A138" s="420"/>
      <c r="B138" s="421"/>
      <c r="C138" s="439"/>
      <c r="D138" s="511"/>
      <c r="E138" s="511"/>
      <c r="F138" s="511"/>
      <c r="G138" s="511"/>
      <c r="H138" s="512"/>
      <c r="I138" s="355" t="s">
        <v>107</v>
      </c>
      <c r="J138" s="193">
        <v>6.5000000000000002E-2</v>
      </c>
      <c r="K138" s="276">
        <v>100</v>
      </c>
      <c r="L138" s="34">
        <f t="shared" si="29"/>
        <v>6.5</v>
      </c>
      <c r="M138" s="497"/>
      <c r="N138" s="193">
        <f t="shared" si="28"/>
        <v>6.5000000000000002E-2</v>
      </c>
      <c r="O138" s="41">
        <f t="shared" si="26"/>
        <v>6.5</v>
      </c>
      <c r="P138" s="442"/>
      <c r="Q138" s="84"/>
      <c r="R138" s="214">
        <v>1389.5</v>
      </c>
    </row>
    <row r="139" spans="1:134" x14ac:dyDescent="0.2">
      <c r="A139" s="420"/>
      <c r="B139" s="421"/>
      <c r="C139" s="439"/>
      <c r="D139" s="511"/>
      <c r="E139" s="511"/>
      <c r="F139" s="511"/>
      <c r="G139" s="511"/>
      <c r="H139" s="512"/>
      <c r="I139" s="346" t="s">
        <v>379</v>
      </c>
      <c r="J139" s="204">
        <v>4.4999999999999998E-2</v>
      </c>
      <c r="K139" s="85">
        <v>23800</v>
      </c>
      <c r="L139" s="34">
        <f t="shared" si="29"/>
        <v>1071</v>
      </c>
      <c r="M139" s="497"/>
      <c r="N139" s="193">
        <f t="shared" si="28"/>
        <v>4.4999999999999998E-2</v>
      </c>
      <c r="O139" s="41">
        <f t="shared" si="26"/>
        <v>1071</v>
      </c>
      <c r="P139" s="442"/>
      <c r="Q139" s="84"/>
      <c r="R139" s="214">
        <v>210</v>
      </c>
    </row>
    <row r="140" spans="1:134" x14ac:dyDescent="0.2">
      <c r="A140" s="422"/>
      <c r="B140" s="423"/>
      <c r="C140" s="439"/>
      <c r="D140" s="511"/>
      <c r="E140" s="511"/>
      <c r="F140" s="511"/>
      <c r="G140" s="511"/>
      <c r="H140" s="512"/>
      <c r="I140" s="29" t="s">
        <v>106</v>
      </c>
      <c r="J140" s="193">
        <v>3.4999999999999996E-2</v>
      </c>
      <c r="K140" s="276">
        <v>100</v>
      </c>
      <c r="L140" s="34">
        <f t="shared" si="29"/>
        <v>3.4999999999999996</v>
      </c>
      <c r="M140" s="498"/>
      <c r="N140" s="193">
        <f t="shared" si="28"/>
        <v>3.4999999999999996E-2</v>
      </c>
      <c r="O140" s="41">
        <f t="shared" si="26"/>
        <v>3.4999999999999996</v>
      </c>
      <c r="P140" s="442"/>
      <c r="Q140" s="84"/>
      <c r="R140" s="214"/>
    </row>
    <row r="141" spans="1:134" s="149" customFormat="1" x14ac:dyDescent="0.2">
      <c r="A141" s="418" t="s">
        <v>417</v>
      </c>
      <c r="B141" s="419"/>
      <c r="C141" s="439"/>
      <c r="D141" s="456" t="s">
        <v>22</v>
      </c>
      <c r="E141" s="456" t="s">
        <v>32</v>
      </c>
      <c r="F141" s="456" t="s">
        <v>33</v>
      </c>
      <c r="G141" s="456" t="s">
        <v>21</v>
      </c>
      <c r="H141" s="456" t="s">
        <v>17</v>
      </c>
      <c r="I141" s="352" t="s">
        <v>104</v>
      </c>
      <c r="J141" s="92">
        <v>0.08</v>
      </c>
      <c r="K141" s="276">
        <v>100</v>
      </c>
      <c r="L141" s="34">
        <f t="shared" si="29"/>
        <v>8</v>
      </c>
      <c r="M141" s="502"/>
      <c r="N141" s="193">
        <f>J141*(1-M$141)</f>
        <v>0.08</v>
      </c>
      <c r="O141" s="41">
        <f t="shared" si="26"/>
        <v>8</v>
      </c>
      <c r="P141" s="442"/>
      <c r="Q141" s="146"/>
      <c r="R141" s="216"/>
      <c r="S141" s="150"/>
      <c r="T141" s="150"/>
      <c r="U141" s="150"/>
      <c r="V141" s="150"/>
      <c r="W141" s="150"/>
      <c r="X141" s="150"/>
      <c r="Y141" s="150"/>
      <c r="Z141" s="150"/>
      <c r="AA141" s="150"/>
      <c r="AB141" s="150"/>
      <c r="AC141" s="150"/>
      <c r="AD141" s="150"/>
      <c r="AE141" s="150"/>
      <c r="AF141" s="150"/>
      <c r="AG141" s="150"/>
      <c r="AH141" s="150"/>
      <c r="AI141" s="150"/>
      <c r="AJ141" s="150"/>
      <c r="AK141" s="150"/>
      <c r="AL141" s="150"/>
      <c r="AM141" s="150"/>
      <c r="AN141" s="150"/>
      <c r="AO141" s="150"/>
      <c r="AP141" s="150"/>
      <c r="AQ141" s="150"/>
      <c r="AR141" s="150"/>
      <c r="AS141" s="150"/>
      <c r="AT141" s="150"/>
      <c r="AU141" s="150"/>
      <c r="AV141" s="150"/>
      <c r="AW141" s="150"/>
      <c r="AX141" s="150"/>
      <c r="AY141" s="150"/>
      <c r="AZ141" s="150"/>
      <c r="BA141" s="150"/>
      <c r="BB141" s="150"/>
      <c r="BC141" s="150"/>
      <c r="BD141" s="150"/>
      <c r="BE141" s="150"/>
      <c r="BF141" s="150"/>
      <c r="BG141" s="150"/>
      <c r="BH141" s="150"/>
      <c r="BI141" s="150"/>
      <c r="BJ141" s="150"/>
      <c r="BK141" s="150"/>
      <c r="BL141" s="150"/>
      <c r="BM141" s="150"/>
      <c r="BN141" s="150"/>
      <c r="BO141" s="150"/>
      <c r="BP141" s="150"/>
      <c r="BQ141" s="150"/>
      <c r="BR141" s="150"/>
      <c r="BS141" s="150"/>
      <c r="BT141" s="150"/>
      <c r="BU141" s="150"/>
      <c r="BV141" s="150"/>
      <c r="BW141" s="150"/>
      <c r="BX141" s="150"/>
      <c r="BY141" s="150"/>
      <c r="BZ141" s="150"/>
      <c r="CA141" s="150"/>
      <c r="CB141" s="150"/>
      <c r="CC141" s="150"/>
      <c r="CD141" s="150"/>
      <c r="CE141" s="150"/>
      <c r="CF141" s="150"/>
      <c r="CG141" s="150"/>
      <c r="CH141" s="150"/>
      <c r="CI141" s="150"/>
      <c r="CJ141" s="150"/>
      <c r="CK141" s="150"/>
      <c r="CL141" s="150"/>
      <c r="CM141" s="150"/>
      <c r="CN141" s="150"/>
      <c r="CO141" s="150"/>
      <c r="CP141" s="150"/>
      <c r="CQ141" s="150"/>
      <c r="CR141" s="150"/>
      <c r="CS141" s="150"/>
      <c r="CT141" s="150"/>
      <c r="CU141" s="150"/>
      <c r="CV141" s="150"/>
      <c r="CW141" s="150"/>
      <c r="CX141" s="150"/>
      <c r="CY141" s="150"/>
      <c r="CZ141" s="150"/>
      <c r="DA141" s="150"/>
      <c r="DB141" s="150"/>
      <c r="DC141" s="150"/>
      <c r="DD141" s="150"/>
      <c r="DE141" s="150"/>
      <c r="DF141" s="150"/>
      <c r="DG141" s="150"/>
      <c r="DH141" s="150"/>
      <c r="DI141" s="150"/>
      <c r="DJ141" s="150"/>
      <c r="DK141" s="150"/>
      <c r="DL141" s="150"/>
      <c r="DM141" s="150"/>
      <c r="DN141" s="150"/>
      <c r="DO141" s="150"/>
      <c r="DP141" s="150"/>
      <c r="DQ141" s="150"/>
      <c r="DR141" s="150"/>
      <c r="DS141" s="150"/>
      <c r="DT141" s="150"/>
      <c r="DU141" s="150"/>
      <c r="DV141" s="150"/>
      <c r="DW141" s="150"/>
      <c r="DX141" s="150"/>
      <c r="DY141" s="150"/>
      <c r="DZ141" s="150"/>
      <c r="EA141" s="150"/>
      <c r="EB141" s="150"/>
      <c r="EC141" s="150"/>
      <c r="ED141" s="150"/>
    </row>
    <row r="142" spans="1:134" s="149" customFormat="1" x14ac:dyDescent="0.2">
      <c r="A142" s="420"/>
      <c r="B142" s="421"/>
      <c r="C142" s="439"/>
      <c r="D142" s="457"/>
      <c r="E142" s="457" t="s">
        <v>32</v>
      </c>
      <c r="F142" s="457" t="s">
        <v>33</v>
      </c>
      <c r="G142" s="457" t="s">
        <v>21</v>
      </c>
      <c r="H142" s="457" t="s">
        <v>17</v>
      </c>
      <c r="I142" s="352" t="s">
        <v>107</v>
      </c>
      <c r="J142" s="92">
        <v>0.06</v>
      </c>
      <c r="K142" s="276">
        <v>100</v>
      </c>
      <c r="L142" s="34">
        <f t="shared" si="29"/>
        <v>6</v>
      </c>
      <c r="M142" s="503"/>
      <c r="N142" s="193">
        <f t="shared" ref="N142:N144" si="30">J142*(1-M$141)</f>
        <v>0.06</v>
      </c>
      <c r="O142" s="41">
        <f t="shared" si="26"/>
        <v>6</v>
      </c>
      <c r="P142" s="442"/>
      <c r="Q142" s="146"/>
      <c r="R142" s="216"/>
      <c r="S142" s="150"/>
      <c r="T142" s="150"/>
      <c r="U142" s="150"/>
      <c r="V142" s="150"/>
      <c r="W142" s="150"/>
      <c r="X142" s="150"/>
      <c r="Y142" s="150"/>
      <c r="Z142" s="150"/>
      <c r="AA142" s="150"/>
      <c r="AB142" s="150"/>
      <c r="AC142" s="150"/>
      <c r="AD142" s="150"/>
      <c r="AE142" s="150"/>
      <c r="AF142" s="150"/>
      <c r="AG142" s="150"/>
      <c r="AH142" s="150"/>
      <c r="AI142" s="150"/>
      <c r="AJ142" s="150"/>
      <c r="AK142" s="150"/>
      <c r="AL142" s="150"/>
      <c r="AM142" s="150"/>
      <c r="AN142" s="150"/>
      <c r="AO142" s="150"/>
      <c r="AP142" s="150"/>
      <c r="AQ142" s="150"/>
      <c r="AR142" s="150"/>
      <c r="AS142" s="150"/>
      <c r="AT142" s="150"/>
      <c r="AU142" s="150"/>
      <c r="AV142" s="150"/>
      <c r="AW142" s="150"/>
      <c r="AX142" s="150"/>
      <c r="AY142" s="150"/>
      <c r="AZ142" s="150"/>
      <c r="BA142" s="150"/>
      <c r="BB142" s="150"/>
      <c r="BC142" s="150"/>
      <c r="BD142" s="150"/>
      <c r="BE142" s="150"/>
      <c r="BF142" s="150"/>
      <c r="BG142" s="150"/>
      <c r="BH142" s="150"/>
      <c r="BI142" s="150"/>
      <c r="BJ142" s="150"/>
      <c r="BK142" s="150"/>
      <c r="BL142" s="150"/>
      <c r="BM142" s="150"/>
      <c r="BN142" s="150"/>
      <c r="BO142" s="150"/>
      <c r="BP142" s="150"/>
      <c r="BQ142" s="150"/>
      <c r="BR142" s="150"/>
      <c r="BS142" s="150"/>
      <c r="BT142" s="150"/>
      <c r="BU142" s="150"/>
      <c r="BV142" s="150"/>
      <c r="BW142" s="150"/>
      <c r="BX142" s="150"/>
      <c r="BY142" s="150"/>
      <c r="BZ142" s="150"/>
      <c r="CA142" s="150"/>
      <c r="CB142" s="150"/>
      <c r="CC142" s="150"/>
      <c r="CD142" s="150"/>
      <c r="CE142" s="150"/>
      <c r="CF142" s="150"/>
      <c r="CG142" s="150"/>
      <c r="CH142" s="150"/>
      <c r="CI142" s="150"/>
      <c r="CJ142" s="150"/>
      <c r="CK142" s="150"/>
      <c r="CL142" s="150"/>
      <c r="CM142" s="150"/>
      <c r="CN142" s="150"/>
      <c r="CO142" s="150"/>
      <c r="CP142" s="150"/>
      <c r="CQ142" s="150"/>
      <c r="CR142" s="150"/>
      <c r="CS142" s="150"/>
      <c r="CT142" s="150"/>
      <c r="CU142" s="150"/>
      <c r="CV142" s="150"/>
      <c r="CW142" s="150"/>
      <c r="CX142" s="150"/>
      <c r="CY142" s="150"/>
      <c r="CZ142" s="150"/>
      <c r="DA142" s="150"/>
      <c r="DB142" s="150"/>
      <c r="DC142" s="150"/>
      <c r="DD142" s="150"/>
      <c r="DE142" s="150"/>
      <c r="DF142" s="150"/>
      <c r="DG142" s="150"/>
      <c r="DH142" s="150"/>
      <c r="DI142" s="150"/>
      <c r="DJ142" s="150"/>
      <c r="DK142" s="150"/>
      <c r="DL142" s="150"/>
      <c r="DM142" s="150"/>
      <c r="DN142" s="150"/>
      <c r="DO142" s="150"/>
      <c r="DP142" s="150"/>
      <c r="DQ142" s="150"/>
      <c r="DR142" s="150"/>
      <c r="DS142" s="150"/>
      <c r="DT142" s="150"/>
      <c r="DU142" s="150"/>
      <c r="DV142" s="150"/>
      <c r="DW142" s="150"/>
      <c r="DX142" s="150"/>
      <c r="DY142" s="150"/>
      <c r="DZ142" s="150"/>
      <c r="EA142" s="150"/>
      <c r="EB142" s="150"/>
      <c r="EC142" s="150"/>
      <c r="ED142" s="150"/>
    </row>
    <row r="143" spans="1:134" s="149" customFormat="1" x14ac:dyDescent="0.2">
      <c r="A143" s="420"/>
      <c r="B143" s="421"/>
      <c r="C143" s="439"/>
      <c r="D143" s="457"/>
      <c r="E143" s="457" t="s">
        <v>32</v>
      </c>
      <c r="F143" s="457" t="s">
        <v>33</v>
      </c>
      <c r="G143" s="457" t="s">
        <v>21</v>
      </c>
      <c r="H143" s="457" t="s">
        <v>17</v>
      </c>
      <c r="I143" s="352" t="s">
        <v>105</v>
      </c>
      <c r="J143" s="92">
        <v>0.04</v>
      </c>
      <c r="K143" s="276">
        <v>100</v>
      </c>
      <c r="L143" s="34">
        <f t="shared" si="29"/>
        <v>4</v>
      </c>
      <c r="M143" s="503"/>
      <c r="N143" s="193">
        <f t="shared" si="30"/>
        <v>0.04</v>
      </c>
      <c r="O143" s="41">
        <f t="shared" si="26"/>
        <v>4</v>
      </c>
      <c r="P143" s="442"/>
      <c r="Q143" s="146"/>
      <c r="R143" s="216">
        <v>234</v>
      </c>
      <c r="S143" s="150"/>
      <c r="T143" s="150"/>
      <c r="U143" s="150"/>
      <c r="V143" s="150"/>
      <c r="W143" s="150"/>
      <c r="X143" s="150"/>
      <c r="Y143" s="150"/>
      <c r="Z143" s="150"/>
      <c r="AA143" s="150"/>
      <c r="AB143" s="150"/>
      <c r="AC143" s="150"/>
      <c r="AD143" s="150"/>
      <c r="AE143" s="150"/>
      <c r="AF143" s="150"/>
      <c r="AG143" s="150"/>
      <c r="AH143" s="150"/>
      <c r="AI143" s="150"/>
      <c r="AJ143" s="150"/>
      <c r="AK143" s="150"/>
      <c r="AL143" s="150"/>
      <c r="AM143" s="150"/>
      <c r="AN143" s="150"/>
      <c r="AO143" s="150"/>
      <c r="AP143" s="150"/>
      <c r="AQ143" s="150"/>
      <c r="AR143" s="150"/>
      <c r="AS143" s="150"/>
      <c r="AT143" s="150"/>
      <c r="AU143" s="150"/>
      <c r="AV143" s="150"/>
      <c r="AW143" s="150"/>
      <c r="AX143" s="150"/>
      <c r="AY143" s="150"/>
      <c r="AZ143" s="150"/>
      <c r="BA143" s="150"/>
      <c r="BB143" s="150"/>
      <c r="BC143" s="150"/>
      <c r="BD143" s="150"/>
      <c r="BE143" s="150"/>
      <c r="BF143" s="150"/>
      <c r="BG143" s="150"/>
      <c r="BH143" s="150"/>
      <c r="BI143" s="150"/>
      <c r="BJ143" s="150"/>
      <c r="BK143" s="150"/>
      <c r="BL143" s="150"/>
      <c r="BM143" s="150"/>
      <c r="BN143" s="150"/>
      <c r="BO143" s="150"/>
      <c r="BP143" s="150"/>
      <c r="BQ143" s="150"/>
      <c r="BR143" s="150"/>
      <c r="BS143" s="150"/>
      <c r="BT143" s="150"/>
      <c r="BU143" s="150"/>
      <c r="BV143" s="150"/>
      <c r="BW143" s="150"/>
      <c r="BX143" s="150"/>
      <c r="BY143" s="150"/>
      <c r="BZ143" s="150"/>
      <c r="CA143" s="150"/>
      <c r="CB143" s="150"/>
      <c r="CC143" s="150"/>
      <c r="CD143" s="150"/>
      <c r="CE143" s="150"/>
      <c r="CF143" s="150"/>
      <c r="CG143" s="150"/>
      <c r="CH143" s="150"/>
      <c r="CI143" s="150"/>
      <c r="CJ143" s="150"/>
      <c r="CK143" s="150"/>
      <c r="CL143" s="150"/>
      <c r="CM143" s="150"/>
      <c r="CN143" s="150"/>
      <c r="CO143" s="150"/>
      <c r="CP143" s="150"/>
      <c r="CQ143" s="150"/>
      <c r="CR143" s="150"/>
      <c r="CS143" s="150"/>
      <c r="CT143" s="150"/>
      <c r="CU143" s="150"/>
      <c r="CV143" s="150"/>
      <c r="CW143" s="150"/>
      <c r="CX143" s="150"/>
      <c r="CY143" s="150"/>
      <c r="CZ143" s="150"/>
      <c r="DA143" s="150"/>
      <c r="DB143" s="150"/>
      <c r="DC143" s="150"/>
      <c r="DD143" s="150"/>
      <c r="DE143" s="150"/>
      <c r="DF143" s="150"/>
      <c r="DG143" s="150"/>
      <c r="DH143" s="150"/>
      <c r="DI143" s="150"/>
      <c r="DJ143" s="150"/>
      <c r="DK143" s="150"/>
      <c r="DL143" s="150"/>
      <c r="DM143" s="150"/>
      <c r="DN143" s="150"/>
      <c r="DO143" s="150"/>
      <c r="DP143" s="150"/>
      <c r="DQ143" s="150"/>
      <c r="DR143" s="150"/>
      <c r="DS143" s="150"/>
      <c r="DT143" s="150"/>
      <c r="DU143" s="150"/>
      <c r="DV143" s="150"/>
      <c r="DW143" s="150"/>
      <c r="DX143" s="150"/>
      <c r="DY143" s="150"/>
      <c r="DZ143" s="150"/>
      <c r="EA143" s="150"/>
      <c r="EB143" s="150"/>
      <c r="EC143" s="150"/>
      <c r="ED143" s="150"/>
    </row>
    <row r="144" spans="1:134" s="149" customFormat="1" x14ac:dyDescent="0.2">
      <c r="A144" s="422"/>
      <c r="B144" s="423"/>
      <c r="C144" s="439"/>
      <c r="D144" s="458"/>
      <c r="E144" s="458" t="s">
        <v>32</v>
      </c>
      <c r="F144" s="458" t="s">
        <v>33</v>
      </c>
      <c r="G144" s="458" t="s">
        <v>21</v>
      </c>
      <c r="H144" s="458" t="s">
        <v>17</v>
      </c>
      <c r="I144" s="203" t="s">
        <v>392</v>
      </c>
      <c r="J144" s="92">
        <v>3.0000000000000002E-2</v>
      </c>
      <c r="K144" s="276">
        <v>100</v>
      </c>
      <c r="L144" s="34">
        <f t="shared" si="29"/>
        <v>3.0000000000000004</v>
      </c>
      <c r="M144" s="504"/>
      <c r="N144" s="193">
        <f t="shared" si="30"/>
        <v>3.0000000000000002E-2</v>
      </c>
      <c r="O144" s="41">
        <f t="shared" si="26"/>
        <v>3.0000000000000004</v>
      </c>
      <c r="P144" s="442"/>
      <c r="Q144" s="146"/>
      <c r="R144" s="216"/>
      <c r="S144" s="150"/>
      <c r="T144" s="150"/>
      <c r="U144" s="150"/>
      <c r="V144" s="150"/>
      <c r="W144" s="150"/>
      <c r="X144" s="150"/>
      <c r="Y144" s="150"/>
      <c r="Z144" s="150"/>
      <c r="AA144" s="150"/>
      <c r="AB144" s="150"/>
      <c r="AC144" s="150"/>
      <c r="AD144" s="150"/>
      <c r="AE144" s="150"/>
      <c r="AF144" s="150"/>
      <c r="AG144" s="150"/>
      <c r="AH144" s="150"/>
      <c r="AI144" s="150"/>
      <c r="AJ144" s="150"/>
      <c r="AK144" s="150"/>
      <c r="AL144" s="150"/>
      <c r="AM144" s="150"/>
      <c r="AN144" s="150"/>
      <c r="AO144" s="150"/>
      <c r="AP144" s="150"/>
      <c r="AQ144" s="150"/>
      <c r="AR144" s="150"/>
      <c r="AS144" s="150"/>
      <c r="AT144" s="150"/>
      <c r="AU144" s="150"/>
      <c r="AV144" s="150"/>
      <c r="AW144" s="150"/>
      <c r="AX144" s="150"/>
      <c r="AY144" s="150"/>
      <c r="AZ144" s="150"/>
      <c r="BA144" s="150"/>
      <c r="BB144" s="150"/>
      <c r="BC144" s="150"/>
      <c r="BD144" s="150"/>
      <c r="BE144" s="150"/>
      <c r="BF144" s="150"/>
      <c r="BG144" s="150"/>
      <c r="BH144" s="150"/>
      <c r="BI144" s="150"/>
      <c r="BJ144" s="150"/>
      <c r="BK144" s="150"/>
      <c r="BL144" s="150"/>
      <c r="BM144" s="150"/>
      <c r="BN144" s="150"/>
      <c r="BO144" s="150"/>
      <c r="BP144" s="150"/>
      <c r="BQ144" s="150"/>
      <c r="BR144" s="150"/>
      <c r="BS144" s="150"/>
      <c r="BT144" s="150"/>
      <c r="BU144" s="150"/>
      <c r="BV144" s="150"/>
      <c r="BW144" s="150"/>
      <c r="BX144" s="150"/>
      <c r="BY144" s="150"/>
      <c r="BZ144" s="150"/>
      <c r="CA144" s="150"/>
      <c r="CB144" s="150"/>
      <c r="CC144" s="150"/>
      <c r="CD144" s="150"/>
      <c r="CE144" s="150"/>
      <c r="CF144" s="150"/>
      <c r="CG144" s="150"/>
      <c r="CH144" s="150"/>
      <c r="CI144" s="150"/>
      <c r="CJ144" s="150"/>
      <c r="CK144" s="150"/>
      <c r="CL144" s="150"/>
      <c r="CM144" s="150"/>
      <c r="CN144" s="150"/>
      <c r="CO144" s="150"/>
      <c r="CP144" s="150"/>
      <c r="CQ144" s="150"/>
      <c r="CR144" s="150"/>
      <c r="CS144" s="150"/>
      <c r="CT144" s="150"/>
      <c r="CU144" s="150"/>
      <c r="CV144" s="150"/>
      <c r="CW144" s="150"/>
      <c r="CX144" s="150"/>
      <c r="CY144" s="150"/>
      <c r="CZ144" s="150"/>
      <c r="DA144" s="150"/>
      <c r="DB144" s="150"/>
      <c r="DC144" s="150"/>
      <c r="DD144" s="150"/>
      <c r="DE144" s="150"/>
      <c r="DF144" s="150"/>
      <c r="DG144" s="150"/>
      <c r="DH144" s="150"/>
      <c r="DI144" s="150"/>
      <c r="DJ144" s="150"/>
      <c r="DK144" s="150"/>
      <c r="DL144" s="150"/>
      <c r="DM144" s="150"/>
      <c r="DN144" s="150"/>
      <c r="DO144" s="150"/>
      <c r="DP144" s="150"/>
      <c r="DQ144" s="150"/>
      <c r="DR144" s="150"/>
      <c r="DS144" s="150"/>
      <c r="DT144" s="150"/>
      <c r="DU144" s="150"/>
      <c r="DV144" s="150"/>
      <c r="DW144" s="150"/>
      <c r="DX144" s="150"/>
      <c r="DY144" s="150"/>
      <c r="DZ144" s="150"/>
      <c r="EA144" s="150"/>
      <c r="EB144" s="150"/>
      <c r="EC144" s="150"/>
      <c r="ED144" s="150"/>
    </row>
    <row r="145" spans="1:134" s="149" customFormat="1" x14ac:dyDescent="0.2">
      <c r="A145" s="418" t="s">
        <v>418</v>
      </c>
      <c r="B145" s="419"/>
      <c r="C145" s="439"/>
      <c r="D145" s="456" t="s">
        <v>316</v>
      </c>
      <c r="E145" s="456" t="s">
        <v>32</v>
      </c>
      <c r="F145" s="456" t="s">
        <v>33</v>
      </c>
      <c r="G145" s="456" t="s">
        <v>21</v>
      </c>
      <c r="H145" s="456" t="s">
        <v>17</v>
      </c>
      <c r="I145" s="352" t="s">
        <v>104</v>
      </c>
      <c r="J145" s="92">
        <v>9.5000000000000001E-2</v>
      </c>
      <c r="K145" s="276">
        <v>100</v>
      </c>
      <c r="L145" s="34">
        <f t="shared" si="29"/>
        <v>9.5</v>
      </c>
      <c r="M145" s="502"/>
      <c r="N145" s="193">
        <f>J145*(1-M$145)</f>
        <v>9.5000000000000001E-2</v>
      </c>
      <c r="O145" s="41">
        <f t="shared" si="26"/>
        <v>9.5</v>
      </c>
      <c r="P145" s="442"/>
      <c r="Q145" s="146"/>
      <c r="R145" s="216"/>
      <c r="S145" s="150"/>
      <c r="T145" s="150"/>
      <c r="U145" s="150"/>
      <c r="V145" s="150"/>
      <c r="W145" s="150"/>
      <c r="X145" s="150"/>
      <c r="Y145" s="150"/>
      <c r="Z145" s="150"/>
      <c r="AA145" s="150"/>
      <c r="AB145" s="150"/>
      <c r="AC145" s="150"/>
      <c r="AD145" s="150"/>
      <c r="AE145" s="150"/>
      <c r="AF145" s="150"/>
      <c r="AG145" s="150"/>
      <c r="AH145" s="150"/>
      <c r="AI145" s="150"/>
      <c r="AJ145" s="150"/>
      <c r="AK145" s="150"/>
      <c r="AL145" s="150"/>
      <c r="AM145" s="150"/>
      <c r="AN145" s="150"/>
      <c r="AO145" s="150"/>
      <c r="AP145" s="150"/>
      <c r="AQ145" s="150"/>
      <c r="AR145" s="150"/>
      <c r="AS145" s="150"/>
      <c r="AT145" s="150"/>
      <c r="AU145" s="150"/>
      <c r="AV145" s="150"/>
      <c r="AW145" s="150"/>
      <c r="AX145" s="150"/>
      <c r="AY145" s="150"/>
      <c r="AZ145" s="150"/>
      <c r="BA145" s="150"/>
      <c r="BB145" s="150"/>
      <c r="BC145" s="150"/>
      <c r="BD145" s="150"/>
      <c r="BE145" s="150"/>
      <c r="BF145" s="150"/>
      <c r="BG145" s="150"/>
      <c r="BH145" s="150"/>
      <c r="BI145" s="150"/>
      <c r="BJ145" s="150"/>
      <c r="BK145" s="150"/>
      <c r="BL145" s="150"/>
      <c r="BM145" s="150"/>
      <c r="BN145" s="150"/>
      <c r="BO145" s="150"/>
      <c r="BP145" s="150"/>
      <c r="BQ145" s="150"/>
      <c r="BR145" s="150"/>
      <c r="BS145" s="150"/>
      <c r="BT145" s="150"/>
      <c r="BU145" s="150"/>
      <c r="BV145" s="150"/>
      <c r="BW145" s="150"/>
      <c r="BX145" s="150"/>
      <c r="BY145" s="150"/>
      <c r="BZ145" s="150"/>
      <c r="CA145" s="150"/>
      <c r="CB145" s="150"/>
      <c r="CC145" s="150"/>
      <c r="CD145" s="150"/>
      <c r="CE145" s="150"/>
      <c r="CF145" s="150"/>
      <c r="CG145" s="150"/>
      <c r="CH145" s="150"/>
      <c r="CI145" s="150"/>
      <c r="CJ145" s="150"/>
      <c r="CK145" s="150"/>
      <c r="CL145" s="150"/>
      <c r="CM145" s="150"/>
      <c r="CN145" s="150"/>
      <c r="CO145" s="150"/>
      <c r="CP145" s="150"/>
      <c r="CQ145" s="150"/>
      <c r="CR145" s="150"/>
      <c r="CS145" s="150"/>
      <c r="CT145" s="150"/>
      <c r="CU145" s="150"/>
      <c r="CV145" s="150"/>
      <c r="CW145" s="150"/>
      <c r="CX145" s="150"/>
      <c r="CY145" s="150"/>
      <c r="CZ145" s="150"/>
      <c r="DA145" s="150"/>
      <c r="DB145" s="150"/>
      <c r="DC145" s="150"/>
      <c r="DD145" s="150"/>
      <c r="DE145" s="150"/>
      <c r="DF145" s="150"/>
      <c r="DG145" s="150"/>
      <c r="DH145" s="150"/>
      <c r="DI145" s="150"/>
      <c r="DJ145" s="150"/>
      <c r="DK145" s="150"/>
      <c r="DL145" s="150"/>
      <c r="DM145" s="150"/>
      <c r="DN145" s="150"/>
      <c r="DO145" s="150"/>
      <c r="DP145" s="150"/>
      <c r="DQ145" s="150"/>
      <c r="DR145" s="150"/>
      <c r="DS145" s="150"/>
      <c r="DT145" s="150"/>
      <c r="DU145" s="150"/>
      <c r="DV145" s="150"/>
      <c r="DW145" s="150"/>
      <c r="DX145" s="150"/>
      <c r="DY145" s="150"/>
      <c r="DZ145" s="150"/>
      <c r="EA145" s="150"/>
      <c r="EB145" s="150"/>
      <c r="EC145" s="150"/>
      <c r="ED145" s="150"/>
    </row>
    <row r="146" spans="1:134" s="149" customFormat="1" x14ac:dyDescent="0.2">
      <c r="A146" s="420"/>
      <c r="B146" s="421"/>
      <c r="C146" s="439"/>
      <c r="D146" s="457"/>
      <c r="E146" s="457" t="s">
        <v>32</v>
      </c>
      <c r="F146" s="457" t="s">
        <v>33</v>
      </c>
      <c r="G146" s="457" t="s">
        <v>21</v>
      </c>
      <c r="H146" s="457" t="s">
        <v>17</v>
      </c>
      <c r="I146" s="352" t="s">
        <v>107</v>
      </c>
      <c r="J146" s="92">
        <v>7.5000000000000011E-2</v>
      </c>
      <c r="K146" s="276">
        <v>100</v>
      </c>
      <c r="L146" s="34">
        <f t="shared" si="29"/>
        <v>7.5000000000000009</v>
      </c>
      <c r="M146" s="503"/>
      <c r="N146" s="193">
        <f t="shared" ref="N146:N148" si="31">J146*(1-M$145)</f>
        <v>7.5000000000000011E-2</v>
      </c>
      <c r="O146" s="41">
        <f t="shared" si="26"/>
        <v>7.5000000000000009</v>
      </c>
      <c r="P146" s="442"/>
      <c r="Q146" s="146"/>
      <c r="R146" s="216"/>
      <c r="S146" s="150"/>
      <c r="T146" s="150"/>
      <c r="U146" s="150"/>
      <c r="V146" s="150"/>
      <c r="W146" s="150"/>
      <c r="X146" s="150"/>
      <c r="Y146" s="150"/>
      <c r="Z146" s="150"/>
      <c r="AA146" s="150"/>
      <c r="AB146" s="150"/>
      <c r="AC146" s="150"/>
      <c r="AD146" s="150"/>
      <c r="AE146" s="150"/>
      <c r="AF146" s="150"/>
      <c r="AG146" s="150"/>
      <c r="AH146" s="150"/>
      <c r="AI146" s="150"/>
      <c r="AJ146" s="150"/>
      <c r="AK146" s="150"/>
      <c r="AL146" s="150"/>
      <c r="AM146" s="150"/>
      <c r="AN146" s="150"/>
      <c r="AO146" s="150"/>
      <c r="AP146" s="150"/>
      <c r="AQ146" s="150"/>
      <c r="AR146" s="150"/>
      <c r="AS146" s="150"/>
      <c r="AT146" s="150"/>
      <c r="AU146" s="150"/>
      <c r="AV146" s="150"/>
      <c r="AW146" s="150"/>
      <c r="AX146" s="150"/>
      <c r="AY146" s="150"/>
      <c r="AZ146" s="150"/>
      <c r="BA146" s="150"/>
      <c r="BB146" s="150"/>
      <c r="BC146" s="150"/>
      <c r="BD146" s="150"/>
      <c r="BE146" s="150"/>
      <c r="BF146" s="150"/>
      <c r="BG146" s="150"/>
      <c r="BH146" s="150"/>
      <c r="BI146" s="150"/>
      <c r="BJ146" s="150"/>
      <c r="BK146" s="150"/>
      <c r="BL146" s="150"/>
      <c r="BM146" s="150"/>
      <c r="BN146" s="150"/>
      <c r="BO146" s="150"/>
      <c r="BP146" s="150"/>
      <c r="BQ146" s="150"/>
      <c r="BR146" s="150"/>
      <c r="BS146" s="150"/>
      <c r="BT146" s="150"/>
      <c r="BU146" s="150"/>
      <c r="BV146" s="150"/>
      <c r="BW146" s="150"/>
      <c r="BX146" s="150"/>
      <c r="BY146" s="150"/>
      <c r="BZ146" s="150"/>
      <c r="CA146" s="150"/>
      <c r="CB146" s="150"/>
      <c r="CC146" s="150"/>
      <c r="CD146" s="150"/>
      <c r="CE146" s="150"/>
      <c r="CF146" s="150"/>
      <c r="CG146" s="150"/>
      <c r="CH146" s="150"/>
      <c r="CI146" s="150"/>
      <c r="CJ146" s="150"/>
      <c r="CK146" s="150"/>
      <c r="CL146" s="150"/>
      <c r="CM146" s="150"/>
      <c r="CN146" s="150"/>
      <c r="CO146" s="150"/>
      <c r="CP146" s="150"/>
      <c r="CQ146" s="150"/>
      <c r="CR146" s="150"/>
      <c r="CS146" s="150"/>
      <c r="CT146" s="150"/>
      <c r="CU146" s="150"/>
      <c r="CV146" s="150"/>
      <c r="CW146" s="150"/>
      <c r="CX146" s="150"/>
      <c r="CY146" s="150"/>
      <c r="CZ146" s="150"/>
      <c r="DA146" s="150"/>
      <c r="DB146" s="150"/>
      <c r="DC146" s="150"/>
      <c r="DD146" s="150"/>
      <c r="DE146" s="150"/>
      <c r="DF146" s="150"/>
      <c r="DG146" s="150"/>
      <c r="DH146" s="150"/>
      <c r="DI146" s="150"/>
      <c r="DJ146" s="150"/>
      <c r="DK146" s="150"/>
      <c r="DL146" s="150"/>
      <c r="DM146" s="150"/>
      <c r="DN146" s="150"/>
      <c r="DO146" s="150"/>
      <c r="DP146" s="150"/>
      <c r="DQ146" s="150"/>
      <c r="DR146" s="150"/>
      <c r="DS146" s="150"/>
      <c r="DT146" s="150"/>
      <c r="DU146" s="150"/>
      <c r="DV146" s="150"/>
      <c r="DW146" s="150"/>
      <c r="DX146" s="150"/>
      <c r="DY146" s="150"/>
      <c r="DZ146" s="150"/>
      <c r="EA146" s="150"/>
      <c r="EB146" s="150"/>
      <c r="EC146" s="150"/>
      <c r="ED146" s="150"/>
    </row>
    <row r="147" spans="1:134" s="149" customFormat="1" x14ac:dyDescent="0.2">
      <c r="A147" s="420"/>
      <c r="B147" s="421"/>
      <c r="C147" s="439"/>
      <c r="D147" s="457"/>
      <c r="E147" s="457" t="s">
        <v>32</v>
      </c>
      <c r="F147" s="457" t="s">
        <v>33</v>
      </c>
      <c r="G147" s="457" t="s">
        <v>21</v>
      </c>
      <c r="H147" s="457" t="s">
        <v>17</v>
      </c>
      <c r="I147" s="350" t="s">
        <v>105</v>
      </c>
      <c r="J147" s="324">
        <v>5.5E-2</v>
      </c>
      <c r="K147" s="276">
        <v>100</v>
      </c>
      <c r="L147" s="34">
        <f t="shared" si="29"/>
        <v>5.5</v>
      </c>
      <c r="M147" s="503"/>
      <c r="N147" s="193">
        <f t="shared" si="31"/>
        <v>5.5E-2</v>
      </c>
      <c r="O147" s="41">
        <f t="shared" si="26"/>
        <v>5.5</v>
      </c>
      <c r="P147" s="442"/>
      <c r="Q147" s="146"/>
      <c r="R147" s="216">
        <v>227</v>
      </c>
      <c r="S147" s="150"/>
      <c r="T147" s="150"/>
      <c r="U147" s="150"/>
      <c r="V147" s="150"/>
      <c r="W147" s="150"/>
      <c r="X147" s="150"/>
      <c r="Y147" s="150"/>
      <c r="Z147" s="150"/>
      <c r="AA147" s="150"/>
      <c r="AB147" s="150"/>
      <c r="AC147" s="150"/>
      <c r="AD147" s="150"/>
      <c r="AE147" s="150"/>
      <c r="AF147" s="150"/>
      <c r="AG147" s="150"/>
      <c r="AH147" s="150"/>
      <c r="AI147" s="150"/>
      <c r="AJ147" s="150"/>
      <c r="AK147" s="150"/>
      <c r="AL147" s="150"/>
      <c r="AM147" s="150"/>
      <c r="AN147" s="150"/>
      <c r="AO147" s="150"/>
      <c r="AP147" s="150"/>
      <c r="AQ147" s="150"/>
      <c r="AR147" s="150"/>
      <c r="AS147" s="150"/>
      <c r="AT147" s="150"/>
      <c r="AU147" s="150"/>
      <c r="AV147" s="150"/>
      <c r="AW147" s="150"/>
      <c r="AX147" s="150"/>
      <c r="AY147" s="150"/>
      <c r="AZ147" s="150"/>
      <c r="BA147" s="150"/>
      <c r="BB147" s="150"/>
      <c r="BC147" s="150"/>
      <c r="BD147" s="150"/>
      <c r="BE147" s="150"/>
      <c r="BF147" s="150"/>
      <c r="BG147" s="150"/>
      <c r="BH147" s="150"/>
      <c r="BI147" s="150"/>
      <c r="BJ147" s="150"/>
      <c r="BK147" s="150"/>
      <c r="BL147" s="150"/>
      <c r="BM147" s="150"/>
      <c r="BN147" s="150"/>
      <c r="BO147" s="150"/>
      <c r="BP147" s="150"/>
      <c r="BQ147" s="150"/>
      <c r="BR147" s="150"/>
      <c r="BS147" s="150"/>
      <c r="BT147" s="150"/>
      <c r="BU147" s="150"/>
      <c r="BV147" s="150"/>
      <c r="BW147" s="150"/>
      <c r="BX147" s="150"/>
      <c r="BY147" s="150"/>
      <c r="BZ147" s="150"/>
      <c r="CA147" s="150"/>
      <c r="CB147" s="150"/>
      <c r="CC147" s="150"/>
      <c r="CD147" s="150"/>
      <c r="CE147" s="150"/>
      <c r="CF147" s="150"/>
      <c r="CG147" s="150"/>
      <c r="CH147" s="150"/>
      <c r="CI147" s="150"/>
      <c r="CJ147" s="150"/>
      <c r="CK147" s="150"/>
      <c r="CL147" s="150"/>
      <c r="CM147" s="150"/>
      <c r="CN147" s="150"/>
      <c r="CO147" s="150"/>
      <c r="CP147" s="150"/>
      <c r="CQ147" s="150"/>
      <c r="CR147" s="150"/>
      <c r="CS147" s="150"/>
      <c r="CT147" s="150"/>
      <c r="CU147" s="150"/>
      <c r="CV147" s="150"/>
      <c r="CW147" s="150"/>
      <c r="CX147" s="150"/>
      <c r="CY147" s="150"/>
      <c r="CZ147" s="150"/>
      <c r="DA147" s="150"/>
      <c r="DB147" s="150"/>
      <c r="DC147" s="150"/>
      <c r="DD147" s="150"/>
      <c r="DE147" s="150"/>
      <c r="DF147" s="150"/>
      <c r="DG147" s="150"/>
      <c r="DH147" s="150"/>
      <c r="DI147" s="150"/>
      <c r="DJ147" s="150"/>
      <c r="DK147" s="150"/>
      <c r="DL147" s="150"/>
      <c r="DM147" s="150"/>
      <c r="DN147" s="150"/>
      <c r="DO147" s="150"/>
      <c r="DP147" s="150"/>
      <c r="DQ147" s="150"/>
      <c r="DR147" s="150"/>
      <c r="DS147" s="150"/>
      <c r="DT147" s="150"/>
      <c r="DU147" s="150"/>
      <c r="DV147" s="150"/>
      <c r="DW147" s="150"/>
      <c r="DX147" s="150"/>
      <c r="DY147" s="150"/>
      <c r="DZ147" s="150"/>
      <c r="EA147" s="150"/>
      <c r="EB147" s="150"/>
      <c r="EC147" s="150"/>
      <c r="ED147" s="150"/>
    </row>
    <row r="148" spans="1:134" s="149" customFormat="1" x14ac:dyDescent="0.2">
      <c r="A148" s="422"/>
      <c r="B148" s="423"/>
      <c r="C148" s="440"/>
      <c r="D148" s="458"/>
      <c r="E148" s="458" t="s">
        <v>32</v>
      </c>
      <c r="F148" s="458" t="s">
        <v>33</v>
      </c>
      <c r="G148" s="458" t="s">
        <v>21</v>
      </c>
      <c r="H148" s="458" t="s">
        <v>17</v>
      </c>
      <c r="I148" s="203" t="s">
        <v>392</v>
      </c>
      <c r="J148" s="92">
        <v>4.4999999999999998E-2</v>
      </c>
      <c r="K148" s="276">
        <v>100</v>
      </c>
      <c r="L148" s="34">
        <f t="shared" si="29"/>
        <v>4.5</v>
      </c>
      <c r="M148" s="504"/>
      <c r="N148" s="193">
        <f t="shared" si="31"/>
        <v>4.4999999999999998E-2</v>
      </c>
      <c r="O148" s="41">
        <f t="shared" si="26"/>
        <v>4.5</v>
      </c>
      <c r="P148" s="443"/>
      <c r="Q148" s="146"/>
      <c r="R148" s="216"/>
      <c r="S148" s="150"/>
      <c r="T148" s="150"/>
      <c r="U148" s="150"/>
      <c r="V148" s="150"/>
      <c r="W148" s="150"/>
      <c r="X148" s="150"/>
      <c r="Y148" s="150"/>
      <c r="Z148" s="150"/>
      <c r="AA148" s="150"/>
      <c r="AB148" s="150"/>
      <c r="AC148" s="150"/>
      <c r="AD148" s="150"/>
      <c r="AE148" s="150"/>
      <c r="AF148" s="150"/>
      <c r="AG148" s="150"/>
      <c r="AH148" s="150"/>
      <c r="AI148" s="150"/>
      <c r="AJ148" s="150"/>
      <c r="AK148" s="150"/>
      <c r="AL148" s="150"/>
      <c r="AM148" s="150"/>
      <c r="AN148" s="150"/>
      <c r="AO148" s="150"/>
      <c r="AP148" s="150"/>
      <c r="AQ148" s="150"/>
      <c r="AR148" s="150"/>
      <c r="AS148" s="150"/>
      <c r="AT148" s="150"/>
      <c r="AU148" s="150"/>
      <c r="AV148" s="150"/>
      <c r="AW148" s="150"/>
      <c r="AX148" s="150"/>
      <c r="AY148" s="150"/>
      <c r="AZ148" s="150"/>
      <c r="BA148" s="150"/>
      <c r="BB148" s="150"/>
      <c r="BC148" s="150"/>
      <c r="BD148" s="150"/>
      <c r="BE148" s="150"/>
      <c r="BF148" s="150"/>
      <c r="BG148" s="150"/>
      <c r="BH148" s="150"/>
      <c r="BI148" s="150"/>
      <c r="BJ148" s="150"/>
      <c r="BK148" s="150"/>
      <c r="BL148" s="150"/>
      <c r="BM148" s="150"/>
      <c r="BN148" s="150"/>
      <c r="BO148" s="150"/>
      <c r="BP148" s="150"/>
      <c r="BQ148" s="150"/>
      <c r="BR148" s="150"/>
      <c r="BS148" s="150"/>
      <c r="BT148" s="150"/>
      <c r="BU148" s="150"/>
      <c r="BV148" s="150"/>
      <c r="BW148" s="150"/>
      <c r="BX148" s="150"/>
      <c r="BY148" s="150"/>
      <c r="BZ148" s="150"/>
      <c r="CA148" s="150"/>
      <c r="CB148" s="150"/>
      <c r="CC148" s="150"/>
      <c r="CD148" s="150"/>
      <c r="CE148" s="150"/>
      <c r="CF148" s="150"/>
      <c r="CG148" s="150"/>
      <c r="CH148" s="150"/>
      <c r="CI148" s="150"/>
      <c r="CJ148" s="150"/>
      <c r="CK148" s="150"/>
      <c r="CL148" s="150"/>
      <c r="CM148" s="150"/>
      <c r="CN148" s="150"/>
      <c r="CO148" s="150"/>
      <c r="CP148" s="150"/>
      <c r="CQ148" s="150"/>
      <c r="CR148" s="150"/>
      <c r="CS148" s="150"/>
      <c r="CT148" s="150"/>
      <c r="CU148" s="150"/>
      <c r="CV148" s="150"/>
      <c r="CW148" s="150"/>
      <c r="CX148" s="150"/>
      <c r="CY148" s="150"/>
      <c r="CZ148" s="150"/>
      <c r="DA148" s="150"/>
      <c r="DB148" s="150"/>
      <c r="DC148" s="150"/>
      <c r="DD148" s="150"/>
      <c r="DE148" s="150"/>
      <c r="DF148" s="150"/>
      <c r="DG148" s="150"/>
      <c r="DH148" s="150"/>
      <c r="DI148" s="150"/>
      <c r="DJ148" s="150"/>
      <c r="DK148" s="150"/>
      <c r="DL148" s="150"/>
      <c r="DM148" s="150"/>
      <c r="DN148" s="150"/>
      <c r="DO148" s="150"/>
      <c r="DP148" s="150"/>
      <c r="DQ148" s="150"/>
      <c r="DR148" s="150"/>
      <c r="DS148" s="150"/>
      <c r="DT148" s="150"/>
      <c r="DU148" s="150"/>
      <c r="DV148" s="150"/>
      <c r="DW148" s="150"/>
      <c r="DX148" s="150"/>
      <c r="DY148" s="150"/>
      <c r="DZ148" s="150"/>
      <c r="EA148" s="150"/>
      <c r="EB148" s="150"/>
      <c r="EC148" s="150"/>
      <c r="ED148" s="150"/>
    </row>
    <row r="149" spans="1:134" x14ac:dyDescent="0.2">
      <c r="A149" s="334"/>
      <c r="B149" s="339"/>
      <c r="C149" s="76" t="s">
        <v>293</v>
      </c>
      <c r="D149" s="4"/>
      <c r="E149" s="3"/>
      <c r="F149" s="3"/>
      <c r="G149" s="3"/>
      <c r="H149" s="3"/>
      <c r="I149" s="3"/>
      <c r="J149" s="95"/>
      <c r="K149" s="32"/>
      <c r="L149" s="329" t="s">
        <v>388</v>
      </c>
      <c r="M149" s="399"/>
      <c r="N149" s="95"/>
      <c r="O149" s="3"/>
      <c r="P149" s="5"/>
      <c r="R149" s="214"/>
    </row>
    <row r="150" spans="1:134" ht="15" customHeight="1" x14ac:dyDescent="0.2">
      <c r="A150" s="418" t="s">
        <v>419</v>
      </c>
      <c r="B150" s="419"/>
      <c r="C150" s="444" t="s">
        <v>170</v>
      </c>
      <c r="D150" s="441" t="s">
        <v>22</v>
      </c>
      <c r="E150" s="432" t="s">
        <v>70</v>
      </c>
      <c r="F150" s="432" t="s">
        <v>69</v>
      </c>
      <c r="G150" s="441" t="s">
        <v>21</v>
      </c>
      <c r="H150" s="441" t="s">
        <v>68</v>
      </c>
      <c r="I150" s="354" t="s">
        <v>121</v>
      </c>
      <c r="J150" s="94">
        <v>1.48</v>
      </c>
      <c r="K150" s="276">
        <v>100</v>
      </c>
      <c r="L150" s="34">
        <f t="shared" si="29"/>
        <v>148</v>
      </c>
      <c r="M150" s="502"/>
      <c r="N150" s="223">
        <f>J150*(1-M$150)</f>
        <v>1.48</v>
      </c>
      <c r="O150" s="41">
        <f t="shared" si="26"/>
        <v>148</v>
      </c>
      <c r="P150" s="447">
        <v>5</v>
      </c>
      <c r="Q150" s="61"/>
      <c r="R150" s="214"/>
    </row>
    <row r="151" spans="1:134" x14ac:dyDescent="0.2">
      <c r="A151" s="420"/>
      <c r="B151" s="421"/>
      <c r="C151" s="445"/>
      <c r="D151" s="442"/>
      <c r="E151" s="433"/>
      <c r="F151" s="433"/>
      <c r="G151" s="442"/>
      <c r="H151" s="442"/>
      <c r="I151" s="353" t="s">
        <v>108</v>
      </c>
      <c r="J151" s="94">
        <v>1.24</v>
      </c>
      <c r="K151" s="276">
        <v>100</v>
      </c>
      <c r="L151" s="34">
        <f t="shared" si="29"/>
        <v>124</v>
      </c>
      <c r="M151" s="503"/>
      <c r="N151" s="223">
        <f t="shared" ref="N151:N155" si="32">J151*(1-M$150)</f>
        <v>1.24</v>
      </c>
      <c r="O151" s="41">
        <f t="shared" si="26"/>
        <v>124</v>
      </c>
      <c r="P151" s="448"/>
      <c r="Q151" s="61"/>
      <c r="R151" s="214"/>
    </row>
    <row r="152" spans="1:134" x14ac:dyDescent="0.2">
      <c r="A152" s="420"/>
      <c r="B152" s="421"/>
      <c r="C152" s="445"/>
      <c r="D152" s="442"/>
      <c r="E152" s="433"/>
      <c r="F152" s="433"/>
      <c r="G152" s="442"/>
      <c r="H152" s="442"/>
      <c r="I152" s="353" t="s">
        <v>111</v>
      </c>
      <c r="J152" s="92">
        <v>0.97</v>
      </c>
      <c r="K152" s="276">
        <v>100</v>
      </c>
      <c r="L152" s="34">
        <f t="shared" si="29"/>
        <v>97</v>
      </c>
      <c r="M152" s="503"/>
      <c r="N152" s="223">
        <f t="shared" si="32"/>
        <v>0.97</v>
      </c>
      <c r="O152" s="41">
        <f t="shared" si="26"/>
        <v>97</v>
      </c>
      <c r="P152" s="448"/>
      <c r="Q152" s="61"/>
      <c r="R152" s="214"/>
    </row>
    <row r="153" spans="1:134" x14ac:dyDescent="0.2">
      <c r="A153" s="420"/>
      <c r="B153" s="421"/>
      <c r="C153" s="445"/>
      <c r="D153" s="442"/>
      <c r="E153" s="433"/>
      <c r="F153" s="433"/>
      <c r="G153" s="442"/>
      <c r="H153" s="442"/>
      <c r="I153" s="353" t="s">
        <v>109</v>
      </c>
      <c r="J153" s="92">
        <v>0.82</v>
      </c>
      <c r="K153" s="276">
        <v>100</v>
      </c>
      <c r="L153" s="34">
        <f t="shared" si="29"/>
        <v>82</v>
      </c>
      <c r="M153" s="503"/>
      <c r="N153" s="223">
        <f t="shared" si="32"/>
        <v>0.82</v>
      </c>
      <c r="O153" s="41">
        <f t="shared" si="26"/>
        <v>82</v>
      </c>
      <c r="P153" s="448"/>
      <c r="Q153" s="61"/>
      <c r="R153" s="214">
        <v>2700</v>
      </c>
    </row>
    <row r="154" spans="1:134" x14ac:dyDescent="0.2">
      <c r="A154" s="420"/>
      <c r="B154" s="421"/>
      <c r="C154" s="445"/>
      <c r="D154" s="442"/>
      <c r="E154" s="433"/>
      <c r="F154" s="433"/>
      <c r="G154" s="442"/>
      <c r="H154" s="442"/>
      <c r="I154" s="353" t="s">
        <v>158</v>
      </c>
      <c r="J154" s="92">
        <v>0.7</v>
      </c>
      <c r="K154" s="276">
        <v>100</v>
      </c>
      <c r="L154" s="34">
        <f t="shared" si="29"/>
        <v>70</v>
      </c>
      <c r="M154" s="503"/>
      <c r="N154" s="223">
        <f t="shared" si="32"/>
        <v>0.7</v>
      </c>
      <c r="O154" s="41">
        <f t="shared" si="26"/>
        <v>70</v>
      </c>
      <c r="P154" s="448"/>
      <c r="Q154" s="61"/>
      <c r="R154" s="214"/>
    </row>
    <row r="155" spans="1:134" x14ac:dyDescent="0.2">
      <c r="A155" s="422"/>
      <c r="B155" s="423"/>
      <c r="C155" s="446"/>
      <c r="D155" s="442"/>
      <c r="E155" s="433"/>
      <c r="F155" s="433"/>
      <c r="G155" s="442"/>
      <c r="H155" s="442"/>
      <c r="I155" s="29" t="s">
        <v>207</v>
      </c>
      <c r="J155" s="92">
        <v>0.62</v>
      </c>
      <c r="K155" s="276">
        <v>100</v>
      </c>
      <c r="L155" s="34">
        <f t="shared" si="29"/>
        <v>62</v>
      </c>
      <c r="M155" s="503"/>
      <c r="N155" s="223">
        <f t="shared" si="32"/>
        <v>0.62</v>
      </c>
      <c r="O155" s="41">
        <f t="shared" si="26"/>
        <v>62</v>
      </c>
      <c r="P155" s="448"/>
      <c r="Q155" s="61"/>
      <c r="R155" s="214"/>
    </row>
    <row r="156" spans="1:134" ht="15" customHeight="1" x14ac:dyDescent="0.2">
      <c r="A156" s="418" t="s">
        <v>420</v>
      </c>
      <c r="B156" s="419"/>
      <c r="C156" s="444" t="s">
        <v>171</v>
      </c>
      <c r="D156" s="442"/>
      <c r="E156" s="433"/>
      <c r="F156" s="433"/>
      <c r="G156" s="442"/>
      <c r="H156" s="442"/>
      <c r="I156" s="354" t="s">
        <v>121</v>
      </c>
      <c r="J156" s="94">
        <v>5.5</v>
      </c>
      <c r="K156" s="276">
        <v>100</v>
      </c>
      <c r="L156" s="34">
        <f t="shared" si="29"/>
        <v>550</v>
      </c>
      <c r="M156" s="502"/>
      <c r="N156" s="223">
        <f>J156*(1-M$156)</f>
        <v>5.5</v>
      </c>
      <c r="O156" s="41">
        <f t="shared" si="26"/>
        <v>550</v>
      </c>
      <c r="P156" s="448"/>
      <c r="Q156" s="61"/>
      <c r="R156" s="214"/>
    </row>
    <row r="157" spans="1:134" ht="15" customHeight="1" x14ac:dyDescent="0.2">
      <c r="A157" s="420"/>
      <c r="B157" s="421"/>
      <c r="C157" s="445"/>
      <c r="D157" s="442"/>
      <c r="E157" s="433"/>
      <c r="F157" s="433"/>
      <c r="G157" s="442"/>
      <c r="H157" s="442"/>
      <c r="I157" s="353" t="s">
        <v>108</v>
      </c>
      <c r="J157" s="94">
        <v>1.79</v>
      </c>
      <c r="K157" s="276">
        <v>100</v>
      </c>
      <c r="L157" s="34">
        <f t="shared" si="29"/>
        <v>179</v>
      </c>
      <c r="M157" s="503"/>
      <c r="N157" s="223">
        <f t="shared" ref="N157:N161" si="33">J157*(1-M$156)</f>
        <v>1.79</v>
      </c>
      <c r="O157" s="41">
        <f t="shared" si="26"/>
        <v>179</v>
      </c>
      <c r="P157" s="448"/>
      <c r="Q157" s="61"/>
      <c r="R157" s="214"/>
    </row>
    <row r="158" spans="1:134" ht="15" customHeight="1" x14ac:dyDescent="0.2">
      <c r="A158" s="420"/>
      <c r="B158" s="421"/>
      <c r="C158" s="445"/>
      <c r="D158" s="442"/>
      <c r="E158" s="433"/>
      <c r="F158" s="433"/>
      <c r="G158" s="442"/>
      <c r="H158" s="442"/>
      <c r="I158" s="353" t="s">
        <v>111</v>
      </c>
      <c r="J158" s="94">
        <v>1.4100000000000001</v>
      </c>
      <c r="K158" s="276">
        <v>100</v>
      </c>
      <c r="L158" s="34">
        <f t="shared" si="29"/>
        <v>141</v>
      </c>
      <c r="M158" s="503"/>
      <c r="N158" s="223">
        <f t="shared" si="33"/>
        <v>1.4100000000000001</v>
      </c>
      <c r="O158" s="41">
        <f t="shared" si="26"/>
        <v>141</v>
      </c>
      <c r="P158" s="448"/>
      <c r="Q158" s="61"/>
      <c r="R158" s="214"/>
    </row>
    <row r="159" spans="1:134" ht="15" customHeight="1" x14ac:dyDescent="0.2">
      <c r="A159" s="420"/>
      <c r="B159" s="421"/>
      <c r="C159" s="445"/>
      <c r="D159" s="442"/>
      <c r="E159" s="433"/>
      <c r="F159" s="433"/>
      <c r="G159" s="442"/>
      <c r="H159" s="442"/>
      <c r="I159" s="353" t="s">
        <v>109</v>
      </c>
      <c r="J159" s="94">
        <v>1.2000000000000002</v>
      </c>
      <c r="K159" s="276">
        <v>100</v>
      </c>
      <c r="L159" s="34">
        <f t="shared" si="29"/>
        <v>120.00000000000001</v>
      </c>
      <c r="M159" s="503"/>
      <c r="N159" s="223">
        <f t="shared" si="33"/>
        <v>1.2000000000000002</v>
      </c>
      <c r="O159" s="41">
        <f t="shared" si="26"/>
        <v>120.00000000000001</v>
      </c>
      <c r="P159" s="448"/>
      <c r="Q159" s="61"/>
      <c r="R159" s="214"/>
    </row>
    <row r="160" spans="1:134" ht="15" customHeight="1" x14ac:dyDescent="0.2">
      <c r="A160" s="420"/>
      <c r="B160" s="421"/>
      <c r="C160" s="445"/>
      <c r="D160" s="442"/>
      <c r="E160" s="433"/>
      <c r="F160" s="433"/>
      <c r="G160" s="442"/>
      <c r="H160" s="442"/>
      <c r="I160" s="353" t="s">
        <v>158</v>
      </c>
      <c r="J160" s="94">
        <v>1.04</v>
      </c>
      <c r="K160" s="276">
        <v>100</v>
      </c>
      <c r="L160" s="34">
        <f t="shared" si="29"/>
        <v>104</v>
      </c>
      <c r="M160" s="503"/>
      <c r="N160" s="223">
        <f t="shared" si="33"/>
        <v>1.04</v>
      </c>
      <c r="O160" s="41">
        <f t="shared" si="26"/>
        <v>104</v>
      </c>
      <c r="P160" s="448"/>
      <c r="Q160" s="61"/>
      <c r="R160" s="214"/>
    </row>
    <row r="161" spans="1:18" ht="15" customHeight="1" x14ac:dyDescent="0.2">
      <c r="A161" s="422"/>
      <c r="B161" s="423"/>
      <c r="C161" s="445"/>
      <c r="D161" s="442"/>
      <c r="E161" s="433"/>
      <c r="F161" s="433"/>
      <c r="G161" s="442"/>
      <c r="H161" s="442"/>
      <c r="I161" s="29" t="s">
        <v>207</v>
      </c>
      <c r="J161" s="94">
        <v>0.94</v>
      </c>
      <c r="K161" s="276">
        <v>100</v>
      </c>
      <c r="L161" s="34">
        <f t="shared" si="29"/>
        <v>94</v>
      </c>
      <c r="M161" s="504"/>
      <c r="N161" s="223">
        <f t="shared" si="33"/>
        <v>0.94</v>
      </c>
      <c r="O161" s="41">
        <f t="shared" si="26"/>
        <v>94</v>
      </c>
      <c r="P161" s="448"/>
      <c r="Q161" s="61"/>
      <c r="R161" s="214"/>
    </row>
    <row r="162" spans="1:18" ht="15" customHeight="1" x14ac:dyDescent="0.2">
      <c r="A162" s="418" t="s">
        <v>421</v>
      </c>
      <c r="B162" s="419"/>
      <c r="C162" s="444" t="s">
        <v>172</v>
      </c>
      <c r="D162" s="442"/>
      <c r="E162" s="433"/>
      <c r="F162" s="433"/>
      <c r="G162" s="442"/>
      <c r="H162" s="442"/>
      <c r="I162" s="354" t="s">
        <v>121</v>
      </c>
      <c r="J162" s="94">
        <v>3.7</v>
      </c>
      <c r="K162" s="276">
        <v>100</v>
      </c>
      <c r="L162" s="34">
        <f t="shared" si="29"/>
        <v>370</v>
      </c>
      <c r="M162" s="502"/>
      <c r="N162" s="223">
        <f>J162*(1-M$162)</f>
        <v>3.7</v>
      </c>
      <c r="O162" s="41">
        <f t="shared" si="26"/>
        <v>370</v>
      </c>
      <c r="P162" s="448"/>
      <c r="Q162" s="61"/>
      <c r="R162" s="214"/>
    </row>
    <row r="163" spans="1:18" ht="15" customHeight="1" x14ac:dyDescent="0.2">
      <c r="A163" s="420"/>
      <c r="B163" s="421"/>
      <c r="C163" s="445"/>
      <c r="D163" s="442"/>
      <c r="E163" s="433"/>
      <c r="F163" s="433"/>
      <c r="G163" s="442"/>
      <c r="H163" s="442"/>
      <c r="I163" s="353" t="s">
        <v>108</v>
      </c>
      <c r="J163" s="94">
        <v>2.5</v>
      </c>
      <c r="K163" s="276">
        <v>100</v>
      </c>
      <c r="L163" s="34">
        <f t="shared" si="29"/>
        <v>250</v>
      </c>
      <c r="M163" s="503"/>
      <c r="N163" s="223">
        <f t="shared" ref="N163:N167" si="34">J163*(1-M$162)</f>
        <v>2.5</v>
      </c>
      <c r="O163" s="41">
        <f t="shared" si="26"/>
        <v>250</v>
      </c>
      <c r="P163" s="448"/>
      <c r="Q163" s="61"/>
      <c r="R163" s="214"/>
    </row>
    <row r="164" spans="1:18" ht="15" customHeight="1" x14ac:dyDescent="0.2">
      <c r="A164" s="420"/>
      <c r="B164" s="421"/>
      <c r="C164" s="445"/>
      <c r="D164" s="442"/>
      <c r="E164" s="433"/>
      <c r="F164" s="433"/>
      <c r="G164" s="442"/>
      <c r="H164" s="442"/>
      <c r="I164" s="353" t="s">
        <v>111</v>
      </c>
      <c r="J164" s="94">
        <v>1.9500000000000002</v>
      </c>
      <c r="K164" s="276">
        <v>100</v>
      </c>
      <c r="L164" s="34">
        <f t="shared" si="29"/>
        <v>195.00000000000003</v>
      </c>
      <c r="M164" s="503"/>
      <c r="N164" s="223">
        <f t="shared" si="34"/>
        <v>1.9500000000000002</v>
      </c>
      <c r="O164" s="41">
        <f t="shared" si="26"/>
        <v>195.00000000000003</v>
      </c>
      <c r="P164" s="448"/>
      <c r="Q164" s="61"/>
      <c r="R164" s="214"/>
    </row>
    <row r="165" spans="1:18" ht="15" customHeight="1" x14ac:dyDescent="0.2">
      <c r="A165" s="420"/>
      <c r="B165" s="421"/>
      <c r="C165" s="445"/>
      <c r="D165" s="442"/>
      <c r="E165" s="433"/>
      <c r="F165" s="433"/>
      <c r="G165" s="442"/>
      <c r="H165" s="442"/>
      <c r="I165" s="353" t="s">
        <v>109</v>
      </c>
      <c r="J165" s="94">
        <v>1.6700000000000002</v>
      </c>
      <c r="K165" s="276">
        <v>100</v>
      </c>
      <c r="L165" s="34">
        <f t="shared" si="29"/>
        <v>167.00000000000003</v>
      </c>
      <c r="M165" s="503"/>
      <c r="N165" s="223">
        <f t="shared" si="34"/>
        <v>1.6700000000000002</v>
      </c>
      <c r="O165" s="41">
        <f t="shared" si="26"/>
        <v>167.00000000000003</v>
      </c>
      <c r="P165" s="448"/>
      <c r="Q165" s="61"/>
      <c r="R165" s="214"/>
    </row>
    <row r="166" spans="1:18" ht="15" customHeight="1" x14ac:dyDescent="0.2">
      <c r="A166" s="420"/>
      <c r="B166" s="421"/>
      <c r="C166" s="445"/>
      <c r="D166" s="442"/>
      <c r="E166" s="433"/>
      <c r="F166" s="433"/>
      <c r="G166" s="442"/>
      <c r="H166" s="442"/>
      <c r="I166" s="353" t="s">
        <v>158</v>
      </c>
      <c r="J166" s="94">
        <v>1.4600000000000002</v>
      </c>
      <c r="K166" s="276">
        <v>100</v>
      </c>
      <c r="L166" s="34">
        <f t="shared" si="29"/>
        <v>146.00000000000003</v>
      </c>
      <c r="M166" s="503"/>
      <c r="N166" s="223">
        <f t="shared" si="34"/>
        <v>1.4600000000000002</v>
      </c>
      <c r="O166" s="41">
        <f t="shared" si="26"/>
        <v>146.00000000000003</v>
      </c>
      <c r="P166" s="448"/>
      <c r="Q166" s="61"/>
      <c r="R166" s="214"/>
    </row>
    <row r="167" spans="1:18" ht="15" customHeight="1" x14ac:dyDescent="0.2">
      <c r="A167" s="422"/>
      <c r="B167" s="423"/>
      <c r="C167" s="445"/>
      <c r="D167" s="443"/>
      <c r="E167" s="434"/>
      <c r="F167" s="434"/>
      <c r="G167" s="443"/>
      <c r="H167" s="443"/>
      <c r="I167" s="29" t="s">
        <v>207</v>
      </c>
      <c r="J167" s="94">
        <v>1.3800000000000001</v>
      </c>
      <c r="K167" s="276">
        <v>100</v>
      </c>
      <c r="L167" s="34">
        <f t="shared" si="29"/>
        <v>138</v>
      </c>
      <c r="M167" s="504"/>
      <c r="N167" s="223">
        <f t="shared" si="34"/>
        <v>1.3800000000000001</v>
      </c>
      <c r="O167" s="41">
        <f t="shared" si="26"/>
        <v>138</v>
      </c>
      <c r="P167" s="448"/>
      <c r="Q167" s="61"/>
      <c r="R167" s="214"/>
    </row>
    <row r="168" spans="1:18" ht="15" customHeight="1" x14ac:dyDescent="0.2">
      <c r="A168" s="418" t="s">
        <v>422</v>
      </c>
      <c r="B168" s="419"/>
      <c r="C168" s="444" t="s">
        <v>170</v>
      </c>
      <c r="D168" s="441" t="s">
        <v>157</v>
      </c>
      <c r="E168" s="429" t="s">
        <v>285</v>
      </c>
      <c r="F168" s="432" t="s">
        <v>69</v>
      </c>
      <c r="G168" s="441" t="s">
        <v>21</v>
      </c>
      <c r="H168" s="441" t="s">
        <v>68</v>
      </c>
      <c r="I168" s="354" t="s">
        <v>121</v>
      </c>
      <c r="J168" s="94">
        <v>1.2000000000000002</v>
      </c>
      <c r="K168" s="276">
        <v>100</v>
      </c>
      <c r="L168" s="34">
        <f t="shared" si="29"/>
        <v>120.00000000000001</v>
      </c>
      <c r="M168" s="502"/>
      <c r="N168" s="223">
        <f>J168*(1-M$168)</f>
        <v>1.2000000000000002</v>
      </c>
      <c r="O168" s="41">
        <f t="shared" si="26"/>
        <v>120.00000000000001</v>
      </c>
      <c r="P168" s="448"/>
      <c r="Q168" s="61"/>
      <c r="R168" s="214"/>
    </row>
    <row r="169" spans="1:18" x14ac:dyDescent="0.2">
      <c r="A169" s="420"/>
      <c r="B169" s="421"/>
      <c r="C169" s="445"/>
      <c r="D169" s="442"/>
      <c r="E169" s="430"/>
      <c r="F169" s="433"/>
      <c r="G169" s="442"/>
      <c r="H169" s="442"/>
      <c r="I169" s="353" t="s">
        <v>108</v>
      </c>
      <c r="J169" s="94">
        <v>1.06</v>
      </c>
      <c r="K169" s="276">
        <v>100</v>
      </c>
      <c r="L169" s="34">
        <f t="shared" si="29"/>
        <v>106</v>
      </c>
      <c r="M169" s="503"/>
      <c r="N169" s="223">
        <f t="shared" ref="N169:N173" si="35">J169*(1-M$168)</f>
        <v>1.06</v>
      </c>
      <c r="O169" s="41">
        <f t="shared" si="26"/>
        <v>106</v>
      </c>
      <c r="P169" s="448"/>
      <c r="Q169" s="61"/>
      <c r="R169" s="214"/>
    </row>
    <row r="170" spans="1:18" x14ac:dyDescent="0.2">
      <c r="A170" s="420"/>
      <c r="B170" s="421"/>
      <c r="C170" s="445"/>
      <c r="D170" s="442"/>
      <c r="E170" s="430"/>
      <c r="F170" s="433"/>
      <c r="G170" s="442"/>
      <c r="H170" s="442"/>
      <c r="I170" s="353" t="s">
        <v>111</v>
      </c>
      <c r="J170" s="92">
        <v>0.76</v>
      </c>
      <c r="K170" s="276">
        <v>100</v>
      </c>
      <c r="L170" s="34">
        <f t="shared" si="29"/>
        <v>76</v>
      </c>
      <c r="M170" s="503"/>
      <c r="N170" s="223">
        <f t="shared" si="35"/>
        <v>0.76</v>
      </c>
      <c r="O170" s="41">
        <f t="shared" si="26"/>
        <v>76</v>
      </c>
      <c r="P170" s="448"/>
      <c r="Q170" s="61"/>
      <c r="R170" s="214"/>
    </row>
    <row r="171" spans="1:18" x14ac:dyDescent="0.2">
      <c r="A171" s="420"/>
      <c r="B171" s="421"/>
      <c r="C171" s="445"/>
      <c r="D171" s="442"/>
      <c r="E171" s="430"/>
      <c r="F171" s="433"/>
      <c r="G171" s="442"/>
      <c r="H171" s="442"/>
      <c r="I171" s="353" t="s">
        <v>109</v>
      </c>
      <c r="J171" s="92">
        <v>0.64</v>
      </c>
      <c r="K171" s="276">
        <v>100</v>
      </c>
      <c r="L171" s="34">
        <f t="shared" si="29"/>
        <v>64</v>
      </c>
      <c r="M171" s="503"/>
      <c r="N171" s="223">
        <f t="shared" si="35"/>
        <v>0.64</v>
      </c>
      <c r="O171" s="41">
        <f t="shared" si="26"/>
        <v>64</v>
      </c>
      <c r="P171" s="448"/>
      <c r="Q171" s="61"/>
      <c r="R171" s="214"/>
    </row>
    <row r="172" spans="1:18" x14ac:dyDescent="0.2">
      <c r="A172" s="420"/>
      <c r="B172" s="421"/>
      <c r="C172" s="445"/>
      <c r="D172" s="442"/>
      <c r="E172" s="430"/>
      <c r="F172" s="433"/>
      <c r="G172" s="442"/>
      <c r="H172" s="442"/>
      <c r="I172" s="353" t="s">
        <v>158</v>
      </c>
      <c r="J172" s="92">
        <v>0.55000000000000004</v>
      </c>
      <c r="K172" s="276">
        <v>100</v>
      </c>
      <c r="L172" s="34">
        <f t="shared" si="29"/>
        <v>55.000000000000007</v>
      </c>
      <c r="M172" s="503"/>
      <c r="N172" s="223">
        <f t="shared" si="35"/>
        <v>0.55000000000000004</v>
      </c>
      <c r="O172" s="41">
        <f t="shared" si="26"/>
        <v>55.000000000000007</v>
      </c>
      <c r="P172" s="448"/>
      <c r="Q172" s="61"/>
      <c r="R172" s="214"/>
    </row>
    <row r="173" spans="1:18" x14ac:dyDescent="0.2">
      <c r="A173" s="422"/>
      <c r="B173" s="423"/>
      <c r="C173" s="446"/>
      <c r="D173" s="442"/>
      <c r="E173" s="430"/>
      <c r="F173" s="433"/>
      <c r="G173" s="442"/>
      <c r="H173" s="442"/>
      <c r="I173" s="29" t="s">
        <v>207</v>
      </c>
      <c r="J173" s="92">
        <v>0.48</v>
      </c>
      <c r="K173" s="276">
        <v>100</v>
      </c>
      <c r="L173" s="34">
        <f t="shared" si="29"/>
        <v>48</v>
      </c>
      <c r="M173" s="504"/>
      <c r="N173" s="223">
        <f t="shared" si="35"/>
        <v>0.48</v>
      </c>
      <c r="O173" s="41">
        <f t="shared" si="26"/>
        <v>48</v>
      </c>
      <c r="P173" s="448"/>
      <c r="Q173" s="61"/>
      <c r="R173" s="214"/>
    </row>
    <row r="174" spans="1:18" ht="15" customHeight="1" x14ac:dyDescent="0.2">
      <c r="A174" s="418" t="s">
        <v>423</v>
      </c>
      <c r="B174" s="419"/>
      <c r="C174" s="444" t="s">
        <v>171</v>
      </c>
      <c r="D174" s="442"/>
      <c r="E174" s="430"/>
      <c r="F174" s="433"/>
      <c r="G174" s="442"/>
      <c r="H174" s="442"/>
      <c r="I174" s="354" t="s">
        <v>121</v>
      </c>
      <c r="J174" s="94">
        <v>2.23</v>
      </c>
      <c r="K174" s="276">
        <v>100</v>
      </c>
      <c r="L174" s="34">
        <f t="shared" si="29"/>
        <v>223</v>
      </c>
      <c r="M174" s="502"/>
      <c r="N174" s="223">
        <f>J174*(1-M$174)</f>
        <v>2.23</v>
      </c>
      <c r="O174" s="41">
        <f t="shared" si="26"/>
        <v>223</v>
      </c>
      <c r="P174" s="448"/>
      <c r="Q174" s="61"/>
      <c r="R174" s="214"/>
    </row>
    <row r="175" spans="1:18" ht="15" customHeight="1" x14ac:dyDescent="0.2">
      <c r="A175" s="420"/>
      <c r="B175" s="421"/>
      <c r="C175" s="445"/>
      <c r="D175" s="442"/>
      <c r="E175" s="430"/>
      <c r="F175" s="433"/>
      <c r="G175" s="442"/>
      <c r="H175" s="442"/>
      <c r="I175" s="353" t="s">
        <v>108</v>
      </c>
      <c r="J175" s="94">
        <v>1.61</v>
      </c>
      <c r="K175" s="276">
        <v>100</v>
      </c>
      <c r="L175" s="34">
        <f t="shared" si="29"/>
        <v>161</v>
      </c>
      <c r="M175" s="503"/>
      <c r="N175" s="223">
        <f t="shared" ref="N175:N179" si="36">J175*(1-M$174)</f>
        <v>1.61</v>
      </c>
      <c r="O175" s="41">
        <f t="shared" si="26"/>
        <v>161</v>
      </c>
      <c r="P175" s="448"/>
      <c r="Q175" s="61"/>
      <c r="R175" s="214"/>
    </row>
    <row r="176" spans="1:18" ht="15" customHeight="1" x14ac:dyDescent="0.2">
      <c r="A176" s="420"/>
      <c r="B176" s="421"/>
      <c r="C176" s="445"/>
      <c r="D176" s="442"/>
      <c r="E176" s="430"/>
      <c r="F176" s="433"/>
      <c r="G176" s="442"/>
      <c r="H176" s="442"/>
      <c r="I176" s="353" t="s">
        <v>111</v>
      </c>
      <c r="J176" s="94">
        <v>1.2000000000000002</v>
      </c>
      <c r="K176" s="276">
        <v>100</v>
      </c>
      <c r="L176" s="34">
        <f t="shared" si="29"/>
        <v>120.00000000000001</v>
      </c>
      <c r="M176" s="503"/>
      <c r="N176" s="223">
        <f t="shared" si="36"/>
        <v>1.2000000000000002</v>
      </c>
      <c r="O176" s="41">
        <f t="shared" si="26"/>
        <v>120.00000000000001</v>
      </c>
      <c r="P176" s="448"/>
      <c r="Q176" s="61"/>
      <c r="R176" s="214"/>
    </row>
    <row r="177" spans="1:18" ht="15" customHeight="1" x14ac:dyDescent="0.2">
      <c r="A177" s="420"/>
      <c r="B177" s="421"/>
      <c r="C177" s="445"/>
      <c r="D177" s="442"/>
      <c r="E177" s="430"/>
      <c r="F177" s="433"/>
      <c r="G177" s="442"/>
      <c r="H177" s="442"/>
      <c r="I177" s="355" t="s">
        <v>109</v>
      </c>
      <c r="J177" s="92">
        <v>1.02</v>
      </c>
      <c r="K177" s="276">
        <v>100</v>
      </c>
      <c r="L177" s="34">
        <f t="shared" si="29"/>
        <v>102</v>
      </c>
      <c r="M177" s="503"/>
      <c r="N177" s="223">
        <f t="shared" si="36"/>
        <v>1.02</v>
      </c>
      <c r="O177" s="41">
        <f t="shared" si="26"/>
        <v>102</v>
      </c>
      <c r="P177" s="448"/>
      <c r="Q177" s="61"/>
      <c r="R177" s="214"/>
    </row>
    <row r="178" spans="1:18" ht="15" customHeight="1" x14ac:dyDescent="0.2">
      <c r="A178" s="420"/>
      <c r="B178" s="421"/>
      <c r="C178" s="445"/>
      <c r="D178" s="442"/>
      <c r="E178" s="430"/>
      <c r="F178" s="433"/>
      <c r="G178" s="442"/>
      <c r="H178" s="442"/>
      <c r="I178" s="355" t="s">
        <v>158</v>
      </c>
      <c r="J178" s="92">
        <v>0.89</v>
      </c>
      <c r="K178" s="276">
        <v>100</v>
      </c>
      <c r="L178" s="34">
        <f t="shared" si="29"/>
        <v>89</v>
      </c>
      <c r="M178" s="503"/>
      <c r="N178" s="223">
        <f t="shared" si="36"/>
        <v>0.89</v>
      </c>
      <c r="O178" s="41">
        <f t="shared" si="26"/>
        <v>89</v>
      </c>
      <c r="P178" s="448"/>
      <c r="Q178" s="61"/>
      <c r="R178" s="214"/>
    </row>
    <row r="179" spans="1:18" ht="15" customHeight="1" x14ac:dyDescent="0.2">
      <c r="A179" s="422"/>
      <c r="B179" s="423"/>
      <c r="C179" s="445"/>
      <c r="D179" s="463"/>
      <c r="E179" s="462"/>
      <c r="F179" s="462"/>
      <c r="G179" s="463"/>
      <c r="H179" s="463"/>
      <c r="I179" s="326" t="s">
        <v>207</v>
      </c>
      <c r="J179" s="92">
        <v>0.80999999999999994</v>
      </c>
      <c r="K179" s="85">
        <v>4000</v>
      </c>
      <c r="L179" s="34">
        <f t="shared" si="29"/>
        <v>3239.9999999999995</v>
      </c>
      <c r="M179" s="504"/>
      <c r="N179" s="223">
        <f t="shared" si="36"/>
        <v>0.80999999999999994</v>
      </c>
      <c r="O179" s="41">
        <f t="shared" si="26"/>
        <v>3239.9999999999995</v>
      </c>
      <c r="P179" s="448"/>
      <c r="Q179" s="61"/>
      <c r="R179" s="214">
        <v>2130</v>
      </c>
    </row>
    <row r="180" spans="1:18" ht="15" customHeight="1" x14ac:dyDescent="0.2">
      <c r="A180" s="418" t="s">
        <v>424</v>
      </c>
      <c r="B180" s="419"/>
      <c r="C180" s="444" t="s">
        <v>172</v>
      </c>
      <c r="D180" s="442"/>
      <c r="E180" s="430"/>
      <c r="F180" s="433"/>
      <c r="G180" s="442"/>
      <c r="H180" s="442"/>
      <c r="I180" s="354" t="s">
        <v>121</v>
      </c>
      <c r="J180" s="92">
        <v>3.46</v>
      </c>
      <c r="K180" s="276">
        <v>100</v>
      </c>
      <c r="L180" s="34">
        <f t="shared" si="29"/>
        <v>346</v>
      </c>
      <c r="M180" s="502"/>
      <c r="N180" s="223">
        <f>J180*(1-M$180)</f>
        <v>3.46</v>
      </c>
      <c r="O180" s="41">
        <f t="shared" si="26"/>
        <v>346</v>
      </c>
      <c r="P180" s="448"/>
      <c r="Q180" s="61"/>
      <c r="R180" s="214"/>
    </row>
    <row r="181" spans="1:18" ht="15" customHeight="1" x14ac:dyDescent="0.2">
      <c r="A181" s="420"/>
      <c r="B181" s="421"/>
      <c r="C181" s="445"/>
      <c r="D181" s="442"/>
      <c r="E181" s="430"/>
      <c r="F181" s="433"/>
      <c r="G181" s="442"/>
      <c r="H181" s="442"/>
      <c r="I181" s="353" t="s">
        <v>108</v>
      </c>
      <c r="J181" s="94">
        <v>2.3200000000000003</v>
      </c>
      <c r="K181" s="276">
        <v>100</v>
      </c>
      <c r="L181" s="34">
        <f t="shared" si="29"/>
        <v>232.00000000000003</v>
      </c>
      <c r="M181" s="503"/>
      <c r="N181" s="223">
        <f t="shared" ref="N181:N185" si="37">J181*(1-M$180)</f>
        <v>2.3200000000000003</v>
      </c>
      <c r="O181" s="41">
        <f t="shared" si="26"/>
        <v>232.00000000000003</v>
      </c>
      <c r="P181" s="448"/>
      <c r="Q181" s="61"/>
      <c r="R181" s="214"/>
    </row>
    <row r="182" spans="1:18" ht="15" customHeight="1" x14ac:dyDescent="0.2">
      <c r="A182" s="420"/>
      <c r="B182" s="421"/>
      <c r="C182" s="445"/>
      <c r="D182" s="442"/>
      <c r="E182" s="430"/>
      <c r="F182" s="433"/>
      <c r="G182" s="442"/>
      <c r="H182" s="442"/>
      <c r="I182" s="353" t="s">
        <v>111</v>
      </c>
      <c r="J182" s="94">
        <v>1.74</v>
      </c>
      <c r="K182" s="276">
        <v>100</v>
      </c>
      <c r="L182" s="34">
        <f t="shared" si="29"/>
        <v>174</v>
      </c>
      <c r="M182" s="503"/>
      <c r="N182" s="223">
        <f t="shared" si="37"/>
        <v>1.74</v>
      </c>
      <c r="O182" s="41">
        <f t="shared" si="26"/>
        <v>174</v>
      </c>
      <c r="P182" s="448"/>
      <c r="Q182" s="61"/>
      <c r="R182" s="214"/>
    </row>
    <row r="183" spans="1:18" ht="15" customHeight="1" x14ac:dyDescent="0.2">
      <c r="A183" s="420"/>
      <c r="B183" s="421"/>
      <c r="C183" s="445"/>
      <c r="D183" s="442"/>
      <c r="E183" s="430"/>
      <c r="F183" s="433"/>
      <c r="G183" s="442"/>
      <c r="H183" s="442"/>
      <c r="I183" s="353" t="s">
        <v>109</v>
      </c>
      <c r="J183" s="94">
        <v>1.49</v>
      </c>
      <c r="K183" s="276">
        <v>100</v>
      </c>
      <c r="L183" s="34">
        <f t="shared" si="29"/>
        <v>149</v>
      </c>
      <c r="M183" s="503"/>
      <c r="N183" s="223">
        <f t="shared" si="37"/>
        <v>1.49</v>
      </c>
      <c r="O183" s="41">
        <f t="shared" si="26"/>
        <v>149</v>
      </c>
      <c r="P183" s="448"/>
      <c r="Q183" s="61"/>
      <c r="R183" s="214"/>
    </row>
    <row r="184" spans="1:18" ht="15" customHeight="1" x14ac:dyDescent="0.2">
      <c r="A184" s="420"/>
      <c r="B184" s="421"/>
      <c r="C184" s="445"/>
      <c r="D184" s="442"/>
      <c r="E184" s="430"/>
      <c r="F184" s="433"/>
      <c r="G184" s="442"/>
      <c r="H184" s="442"/>
      <c r="I184" s="353" t="s">
        <v>158</v>
      </c>
      <c r="J184" s="94">
        <v>1.31</v>
      </c>
      <c r="K184" s="276">
        <v>100</v>
      </c>
      <c r="L184" s="34">
        <f t="shared" si="29"/>
        <v>131</v>
      </c>
      <c r="M184" s="503"/>
      <c r="N184" s="223">
        <f t="shared" si="37"/>
        <v>1.31</v>
      </c>
      <c r="O184" s="41">
        <f t="shared" si="26"/>
        <v>131</v>
      </c>
      <c r="P184" s="448"/>
      <c r="Q184" s="61"/>
      <c r="R184" s="214"/>
    </row>
    <row r="185" spans="1:18" ht="15" customHeight="1" x14ac:dyDescent="0.2">
      <c r="A185" s="422"/>
      <c r="B185" s="423"/>
      <c r="C185" s="445"/>
      <c r="D185" s="443"/>
      <c r="E185" s="431"/>
      <c r="F185" s="434"/>
      <c r="G185" s="443"/>
      <c r="H185" s="443"/>
      <c r="I185" s="29" t="s">
        <v>207</v>
      </c>
      <c r="J185" s="94">
        <v>1.1800000000000002</v>
      </c>
      <c r="K185" s="276">
        <v>100</v>
      </c>
      <c r="L185" s="34">
        <f t="shared" si="29"/>
        <v>118.00000000000001</v>
      </c>
      <c r="M185" s="504"/>
      <c r="N185" s="223">
        <f t="shared" si="37"/>
        <v>1.1800000000000002</v>
      </c>
      <c r="O185" s="41">
        <f t="shared" si="26"/>
        <v>118.00000000000001</v>
      </c>
      <c r="P185" s="448"/>
      <c r="Q185" s="61"/>
      <c r="R185" s="214"/>
    </row>
    <row r="186" spans="1:18" ht="15" customHeight="1" x14ac:dyDescent="0.2">
      <c r="A186" s="418" t="s">
        <v>425</v>
      </c>
      <c r="B186" s="419"/>
      <c r="C186" s="444" t="s">
        <v>196</v>
      </c>
      <c r="D186" s="441" t="s">
        <v>157</v>
      </c>
      <c r="E186" s="432" t="s">
        <v>198</v>
      </c>
      <c r="F186" s="432" t="s">
        <v>169</v>
      </c>
      <c r="G186" s="441" t="s">
        <v>21</v>
      </c>
      <c r="H186" s="441" t="s">
        <v>68</v>
      </c>
      <c r="I186" s="354" t="s">
        <v>121</v>
      </c>
      <c r="J186" s="193">
        <v>0.85</v>
      </c>
      <c r="K186" s="276">
        <v>100</v>
      </c>
      <c r="L186" s="34">
        <f t="shared" si="29"/>
        <v>85</v>
      </c>
      <c r="M186" s="496"/>
      <c r="N186" s="223">
        <f>J186*(1-M$186)</f>
        <v>0.85</v>
      </c>
      <c r="O186" s="41">
        <f t="shared" si="26"/>
        <v>85</v>
      </c>
      <c r="P186" s="448"/>
      <c r="Q186" s="61"/>
      <c r="R186" s="214"/>
    </row>
    <row r="187" spans="1:18" ht="15" customHeight="1" x14ac:dyDescent="0.2">
      <c r="A187" s="420"/>
      <c r="B187" s="421"/>
      <c r="C187" s="445"/>
      <c r="D187" s="442"/>
      <c r="E187" s="433"/>
      <c r="F187" s="433"/>
      <c r="G187" s="442"/>
      <c r="H187" s="442"/>
      <c r="I187" s="353" t="s">
        <v>108</v>
      </c>
      <c r="J187" s="193">
        <v>0.67999999999999994</v>
      </c>
      <c r="K187" s="276">
        <v>100</v>
      </c>
      <c r="L187" s="34">
        <f t="shared" si="29"/>
        <v>68</v>
      </c>
      <c r="M187" s="497"/>
      <c r="N187" s="223">
        <f t="shared" ref="N187:N191" si="38">J187*(1-M$186)</f>
        <v>0.67999999999999994</v>
      </c>
      <c r="O187" s="41">
        <f t="shared" si="26"/>
        <v>68</v>
      </c>
      <c r="P187" s="448"/>
      <c r="Q187" s="61"/>
      <c r="R187" s="214"/>
    </row>
    <row r="188" spans="1:18" ht="15" customHeight="1" x14ac:dyDescent="0.2">
      <c r="A188" s="420"/>
      <c r="B188" s="421"/>
      <c r="C188" s="445"/>
      <c r="D188" s="442"/>
      <c r="E188" s="433"/>
      <c r="F188" s="433"/>
      <c r="G188" s="442"/>
      <c r="H188" s="442"/>
      <c r="I188" s="353" t="s">
        <v>111</v>
      </c>
      <c r="J188" s="193">
        <v>0.54</v>
      </c>
      <c r="K188" s="276">
        <v>100</v>
      </c>
      <c r="L188" s="34">
        <f t="shared" si="29"/>
        <v>54</v>
      </c>
      <c r="M188" s="497"/>
      <c r="N188" s="223">
        <f t="shared" si="38"/>
        <v>0.54</v>
      </c>
      <c r="O188" s="41">
        <f t="shared" si="26"/>
        <v>54</v>
      </c>
      <c r="P188" s="448"/>
      <c r="Q188" s="61"/>
      <c r="R188" s="214"/>
    </row>
    <row r="189" spans="1:18" ht="15" customHeight="1" x14ac:dyDescent="0.2">
      <c r="A189" s="420"/>
      <c r="B189" s="421"/>
      <c r="C189" s="445"/>
      <c r="D189" s="442"/>
      <c r="E189" s="433"/>
      <c r="F189" s="433"/>
      <c r="G189" s="442"/>
      <c r="H189" s="442"/>
      <c r="I189" s="353" t="s">
        <v>109</v>
      </c>
      <c r="J189" s="193">
        <v>0.45999999999999996</v>
      </c>
      <c r="K189" s="276">
        <v>100</v>
      </c>
      <c r="L189" s="34">
        <f t="shared" si="29"/>
        <v>46</v>
      </c>
      <c r="M189" s="497"/>
      <c r="N189" s="223">
        <f t="shared" si="38"/>
        <v>0.45999999999999996</v>
      </c>
      <c r="O189" s="41">
        <f t="shared" si="26"/>
        <v>46</v>
      </c>
      <c r="P189" s="448"/>
      <c r="Q189" s="61"/>
      <c r="R189" s="214">
        <v>766.88</v>
      </c>
    </row>
    <row r="190" spans="1:18" ht="15" customHeight="1" x14ac:dyDescent="0.2">
      <c r="A190" s="420"/>
      <c r="B190" s="421"/>
      <c r="C190" s="445"/>
      <c r="D190" s="442"/>
      <c r="E190" s="433"/>
      <c r="F190" s="433"/>
      <c r="G190" s="442"/>
      <c r="H190" s="442"/>
      <c r="I190" s="355" t="s">
        <v>158</v>
      </c>
      <c r="J190" s="193">
        <v>0.4</v>
      </c>
      <c r="K190" s="276">
        <v>100</v>
      </c>
      <c r="L190" s="34">
        <f t="shared" si="29"/>
        <v>40</v>
      </c>
      <c r="M190" s="497"/>
      <c r="N190" s="223">
        <f t="shared" si="38"/>
        <v>0.4</v>
      </c>
      <c r="O190" s="41">
        <f t="shared" ref="O190:O221" si="39">N190*K190</f>
        <v>40</v>
      </c>
      <c r="P190" s="448"/>
      <c r="Q190" s="61"/>
      <c r="R190" s="214"/>
    </row>
    <row r="191" spans="1:18" ht="15" customHeight="1" x14ac:dyDescent="0.2">
      <c r="A191" s="422"/>
      <c r="B191" s="423"/>
      <c r="C191" s="446"/>
      <c r="D191" s="442"/>
      <c r="E191" s="433"/>
      <c r="F191" s="433"/>
      <c r="G191" s="442"/>
      <c r="H191" s="442"/>
      <c r="I191" s="326" t="s">
        <v>207</v>
      </c>
      <c r="J191" s="193">
        <v>0.33</v>
      </c>
      <c r="K191" s="276">
        <v>100</v>
      </c>
      <c r="L191" s="34">
        <f t="shared" si="29"/>
        <v>33</v>
      </c>
      <c r="M191" s="498"/>
      <c r="N191" s="223">
        <f t="shared" si="38"/>
        <v>0.33</v>
      </c>
      <c r="O191" s="41">
        <f t="shared" si="39"/>
        <v>33</v>
      </c>
      <c r="P191" s="448"/>
      <c r="Q191" s="61"/>
      <c r="R191" s="214"/>
    </row>
    <row r="192" spans="1:18" ht="15" customHeight="1" x14ac:dyDescent="0.2">
      <c r="A192" s="418" t="s">
        <v>426</v>
      </c>
      <c r="B192" s="419"/>
      <c r="C192" s="444" t="s">
        <v>197</v>
      </c>
      <c r="D192" s="470"/>
      <c r="E192" s="471"/>
      <c r="F192" s="471"/>
      <c r="G192" s="470"/>
      <c r="H192" s="470"/>
      <c r="I192" s="354" t="s">
        <v>121</v>
      </c>
      <c r="J192" s="193">
        <v>1.37</v>
      </c>
      <c r="K192" s="85">
        <v>400</v>
      </c>
      <c r="L192" s="34">
        <f t="shared" si="29"/>
        <v>548</v>
      </c>
      <c r="M192" s="496"/>
      <c r="N192" s="223">
        <f>J192*(1-M$192)</f>
        <v>1.37</v>
      </c>
      <c r="O192" s="41">
        <f t="shared" si="39"/>
        <v>548</v>
      </c>
      <c r="P192" s="448"/>
      <c r="Q192" s="61"/>
      <c r="R192" s="214"/>
    </row>
    <row r="193" spans="1:18" ht="15" customHeight="1" x14ac:dyDescent="0.2">
      <c r="A193" s="420"/>
      <c r="B193" s="421"/>
      <c r="C193" s="445"/>
      <c r="D193" s="442"/>
      <c r="E193" s="433"/>
      <c r="F193" s="433"/>
      <c r="G193" s="442"/>
      <c r="H193" s="442"/>
      <c r="I193" s="355" t="s">
        <v>108</v>
      </c>
      <c r="J193" s="193">
        <v>1.04</v>
      </c>
      <c r="K193" s="276">
        <v>100</v>
      </c>
      <c r="L193" s="34">
        <f t="shared" si="29"/>
        <v>104</v>
      </c>
      <c r="M193" s="497"/>
      <c r="N193" s="223">
        <f t="shared" ref="N193:N197" si="40">J193*(1-M$192)</f>
        <v>1.04</v>
      </c>
      <c r="O193" s="41">
        <f t="shared" si="39"/>
        <v>104</v>
      </c>
      <c r="P193" s="448"/>
      <c r="Q193" s="61"/>
      <c r="R193" s="214"/>
    </row>
    <row r="194" spans="1:18" ht="15" customHeight="1" x14ac:dyDescent="0.2">
      <c r="A194" s="420"/>
      <c r="B194" s="421"/>
      <c r="C194" s="445"/>
      <c r="D194" s="442"/>
      <c r="E194" s="433"/>
      <c r="F194" s="433"/>
      <c r="G194" s="442"/>
      <c r="H194" s="442"/>
      <c r="I194" s="353" t="s">
        <v>111</v>
      </c>
      <c r="J194" s="193">
        <v>0.78999999999999992</v>
      </c>
      <c r="K194" s="276">
        <v>100</v>
      </c>
      <c r="L194" s="34">
        <f t="shared" si="29"/>
        <v>78.999999999999986</v>
      </c>
      <c r="M194" s="497"/>
      <c r="N194" s="223">
        <f t="shared" si="40"/>
        <v>0.78999999999999992</v>
      </c>
      <c r="O194" s="41">
        <f t="shared" si="39"/>
        <v>78.999999999999986</v>
      </c>
      <c r="P194" s="448"/>
      <c r="Q194" s="61"/>
      <c r="R194" s="214">
        <v>685.86</v>
      </c>
    </row>
    <row r="195" spans="1:18" ht="15" customHeight="1" x14ac:dyDescent="0.2">
      <c r="A195" s="420"/>
      <c r="B195" s="421"/>
      <c r="C195" s="445"/>
      <c r="D195" s="442"/>
      <c r="E195" s="433"/>
      <c r="F195" s="433"/>
      <c r="G195" s="442"/>
      <c r="H195" s="442"/>
      <c r="I195" s="353" t="s">
        <v>109</v>
      </c>
      <c r="J195" s="193">
        <v>0.66999999999999993</v>
      </c>
      <c r="K195" s="276">
        <v>100</v>
      </c>
      <c r="L195" s="34">
        <f t="shared" si="29"/>
        <v>67</v>
      </c>
      <c r="M195" s="497"/>
      <c r="N195" s="223">
        <f t="shared" si="40"/>
        <v>0.66999999999999993</v>
      </c>
      <c r="O195" s="41">
        <f t="shared" si="39"/>
        <v>67</v>
      </c>
      <c r="P195" s="448"/>
      <c r="Q195" s="61"/>
      <c r="R195" s="214"/>
    </row>
    <row r="196" spans="1:18" ht="15" customHeight="1" x14ac:dyDescent="0.2">
      <c r="A196" s="420"/>
      <c r="B196" s="421"/>
      <c r="C196" s="445"/>
      <c r="D196" s="442"/>
      <c r="E196" s="433"/>
      <c r="F196" s="433"/>
      <c r="G196" s="442"/>
      <c r="H196" s="442"/>
      <c r="I196" s="353" t="s">
        <v>158</v>
      </c>
      <c r="J196" s="193">
        <v>0.57999999999999996</v>
      </c>
      <c r="K196" s="276">
        <v>100</v>
      </c>
      <c r="L196" s="34">
        <f t="shared" si="29"/>
        <v>57.999999999999993</v>
      </c>
      <c r="M196" s="497"/>
      <c r="N196" s="223">
        <f t="shared" si="40"/>
        <v>0.57999999999999996</v>
      </c>
      <c r="O196" s="41">
        <f t="shared" si="39"/>
        <v>57.999999999999993</v>
      </c>
      <c r="P196" s="448"/>
      <c r="Q196" s="61"/>
      <c r="R196" s="214"/>
    </row>
    <row r="197" spans="1:18" ht="15" customHeight="1" x14ac:dyDescent="0.2">
      <c r="A197" s="422"/>
      <c r="B197" s="423"/>
      <c r="C197" s="445"/>
      <c r="D197" s="442"/>
      <c r="E197" s="433"/>
      <c r="F197" s="433"/>
      <c r="G197" s="442"/>
      <c r="H197" s="442"/>
      <c r="I197" s="29" t="s">
        <v>207</v>
      </c>
      <c r="J197" s="193">
        <v>0.51</v>
      </c>
      <c r="K197" s="276">
        <v>100</v>
      </c>
      <c r="L197" s="34">
        <f t="shared" si="29"/>
        <v>51</v>
      </c>
      <c r="M197" s="498"/>
      <c r="N197" s="223">
        <f t="shared" si="40"/>
        <v>0.51</v>
      </c>
      <c r="O197" s="41">
        <f t="shared" si="39"/>
        <v>51</v>
      </c>
      <c r="P197" s="448"/>
      <c r="Q197" s="61"/>
      <c r="R197" s="214"/>
    </row>
    <row r="198" spans="1:18" ht="15" customHeight="1" x14ac:dyDescent="0.2">
      <c r="A198" s="418" t="s">
        <v>427</v>
      </c>
      <c r="B198" s="419"/>
      <c r="C198" s="444" t="s">
        <v>282</v>
      </c>
      <c r="D198" s="442"/>
      <c r="E198" s="433"/>
      <c r="F198" s="433"/>
      <c r="G198" s="442"/>
      <c r="H198" s="442"/>
      <c r="I198" s="354" t="s">
        <v>121</v>
      </c>
      <c r="J198" s="193">
        <v>2.13</v>
      </c>
      <c r="K198" s="276">
        <v>100</v>
      </c>
      <c r="L198" s="34">
        <f t="shared" si="29"/>
        <v>213</v>
      </c>
      <c r="M198" s="496"/>
      <c r="N198" s="223">
        <f>J198*(1-M$198)</f>
        <v>2.13</v>
      </c>
      <c r="O198" s="41">
        <f t="shared" si="39"/>
        <v>213</v>
      </c>
      <c r="P198" s="448"/>
      <c r="Q198" s="61"/>
      <c r="R198" s="214"/>
    </row>
    <row r="199" spans="1:18" ht="15" customHeight="1" x14ac:dyDescent="0.2">
      <c r="A199" s="420"/>
      <c r="B199" s="421"/>
      <c r="C199" s="445"/>
      <c r="D199" s="442"/>
      <c r="E199" s="433"/>
      <c r="F199" s="433"/>
      <c r="G199" s="442"/>
      <c r="H199" s="442"/>
      <c r="I199" s="353" t="s">
        <v>108</v>
      </c>
      <c r="J199" s="193">
        <v>1.4600000000000002</v>
      </c>
      <c r="K199" s="276">
        <v>100</v>
      </c>
      <c r="L199" s="34">
        <f t="shared" si="29"/>
        <v>146.00000000000003</v>
      </c>
      <c r="M199" s="497"/>
      <c r="N199" s="223">
        <f t="shared" ref="N199:N203" si="41">J199*(1-M$198)</f>
        <v>1.4600000000000002</v>
      </c>
      <c r="O199" s="41">
        <f t="shared" si="39"/>
        <v>146.00000000000003</v>
      </c>
      <c r="P199" s="448"/>
      <c r="Q199" s="61"/>
      <c r="R199" s="214"/>
    </row>
    <row r="200" spans="1:18" ht="15" customHeight="1" x14ac:dyDescent="0.2">
      <c r="A200" s="420"/>
      <c r="B200" s="421"/>
      <c r="C200" s="482"/>
      <c r="D200" s="463"/>
      <c r="E200" s="462"/>
      <c r="F200" s="462"/>
      <c r="G200" s="463"/>
      <c r="H200" s="463"/>
      <c r="I200" s="156" t="s">
        <v>111</v>
      </c>
      <c r="J200" s="157">
        <v>1.1100000000000001</v>
      </c>
      <c r="K200" s="276">
        <v>100</v>
      </c>
      <c r="L200" s="34">
        <f t="shared" si="29"/>
        <v>111.00000000000001</v>
      </c>
      <c r="M200" s="497"/>
      <c r="N200" s="223">
        <f t="shared" si="41"/>
        <v>1.1100000000000001</v>
      </c>
      <c r="O200" s="41">
        <f t="shared" si="39"/>
        <v>111.00000000000001</v>
      </c>
      <c r="P200" s="448"/>
      <c r="Q200" s="61"/>
      <c r="R200" s="214">
        <v>820.05</v>
      </c>
    </row>
    <row r="201" spans="1:18" ht="15" customHeight="1" x14ac:dyDescent="0.2">
      <c r="A201" s="420"/>
      <c r="B201" s="421"/>
      <c r="C201" s="445"/>
      <c r="D201" s="442"/>
      <c r="E201" s="433"/>
      <c r="F201" s="433"/>
      <c r="G201" s="442"/>
      <c r="H201" s="442"/>
      <c r="I201" s="353" t="s">
        <v>109</v>
      </c>
      <c r="J201" s="92">
        <v>0.94</v>
      </c>
      <c r="K201" s="276">
        <v>100</v>
      </c>
      <c r="L201" s="34">
        <f t="shared" ref="L201:L221" si="42">K201*J201</f>
        <v>94</v>
      </c>
      <c r="M201" s="497"/>
      <c r="N201" s="223">
        <f t="shared" si="41"/>
        <v>0.94</v>
      </c>
      <c r="O201" s="41">
        <f t="shared" si="39"/>
        <v>94</v>
      </c>
      <c r="P201" s="448"/>
      <c r="Q201" s="61"/>
      <c r="R201" s="214"/>
    </row>
    <row r="202" spans="1:18" ht="15" customHeight="1" x14ac:dyDescent="0.2">
      <c r="A202" s="420"/>
      <c r="B202" s="421"/>
      <c r="C202" s="445"/>
      <c r="D202" s="442"/>
      <c r="E202" s="433"/>
      <c r="F202" s="433"/>
      <c r="G202" s="442"/>
      <c r="H202" s="442"/>
      <c r="I202" s="353" t="s">
        <v>158</v>
      </c>
      <c r="J202" s="92">
        <v>0.79999999999999993</v>
      </c>
      <c r="K202" s="276">
        <v>100</v>
      </c>
      <c r="L202" s="34">
        <f t="shared" si="42"/>
        <v>80</v>
      </c>
      <c r="M202" s="497"/>
      <c r="N202" s="223">
        <f t="shared" si="41"/>
        <v>0.79999999999999993</v>
      </c>
      <c r="O202" s="41">
        <f t="shared" si="39"/>
        <v>80</v>
      </c>
      <c r="P202" s="448"/>
      <c r="Q202" s="61"/>
      <c r="R202" s="214"/>
    </row>
    <row r="203" spans="1:18" ht="15" customHeight="1" x14ac:dyDescent="0.2">
      <c r="A203" s="422"/>
      <c r="B203" s="423"/>
      <c r="C203" s="445"/>
      <c r="D203" s="443"/>
      <c r="E203" s="434"/>
      <c r="F203" s="434"/>
      <c r="G203" s="443"/>
      <c r="H203" s="443"/>
      <c r="I203" s="29" t="s">
        <v>207</v>
      </c>
      <c r="J203" s="92">
        <v>0.72</v>
      </c>
      <c r="K203" s="276">
        <v>100</v>
      </c>
      <c r="L203" s="34">
        <f t="shared" si="42"/>
        <v>72</v>
      </c>
      <c r="M203" s="498"/>
      <c r="N203" s="223">
        <f t="shared" si="41"/>
        <v>0.72</v>
      </c>
      <c r="O203" s="41">
        <f t="shared" si="39"/>
        <v>72</v>
      </c>
      <c r="P203" s="448"/>
      <c r="Q203" s="61"/>
      <c r="R203" s="214"/>
    </row>
    <row r="204" spans="1:18" ht="15" customHeight="1" x14ac:dyDescent="0.2">
      <c r="A204" s="418" t="s">
        <v>428</v>
      </c>
      <c r="B204" s="419"/>
      <c r="C204" s="444" t="s">
        <v>283</v>
      </c>
      <c r="D204" s="429" t="s">
        <v>316</v>
      </c>
      <c r="E204" s="466" t="s">
        <v>286</v>
      </c>
      <c r="F204" s="432" t="s">
        <v>169</v>
      </c>
      <c r="G204" s="441" t="s">
        <v>21</v>
      </c>
      <c r="H204" s="441" t="s">
        <v>68</v>
      </c>
      <c r="I204" s="354" t="s">
        <v>121</v>
      </c>
      <c r="J204" s="92">
        <v>1.1000000000000001</v>
      </c>
      <c r="K204" s="276">
        <v>100</v>
      </c>
      <c r="L204" s="34">
        <f t="shared" si="42"/>
        <v>110.00000000000001</v>
      </c>
      <c r="M204" s="502"/>
      <c r="N204" s="223">
        <f>J204*(1-M$204)</f>
        <v>1.1000000000000001</v>
      </c>
      <c r="O204" s="41">
        <f t="shared" si="39"/>
        <v>110.00000000000001</v>
      </c>
      <c r="P204" s="448"/>
      <c r="Q204" s="61"/>
      <c r="R204" s="214">
        <f>550*2</f>
        <v>1100</v>
      </c>
    </row>
    <row r="205" spans="1:18" ht="15" customHeight="1" x14ac:dyDescent="0.2">
      <c r="A205" s="420"/>
      <c r="B205" s="421"/>
      <c r="C205" s="445"/>
      <c r="D205" s="430"/>
      <c r="E205" s="433"/>
      <c r="F205" s="433"/>
      <c r="G205" s="442"/>
      <c r="H205" s="442"/>
      <c r="I205" s="353" t="s">
        <v>108</v>
      </c>
      <c r="J205" s="92">
        <v>0.79999999999999993</v>
      </c>
      <c r="K205" s="276">
        <v>100</v>
      </c>
      <c r="L205" s="34">
        <f t="shared" si="42"/>
        <v>80</v>
      </c>
      <c r="M205" s="503"/>
      <c r="N205" s="223">
        <f t="shared" ref="N205:N209" si="43">J205*(1-M$204)</f>
        <v>0.79999999999999993</v>
      </c>
      <c r="O205" s="41">
        <f t="shared" si="39"/>
        <v>80</v>
      </c>
      <c r="P205" s="448"/>
      <c r="Q205" s="61"/>
      <c r="R205" s="214"/>
    </row>
    <row r="206" spans="1:18" ht="15" customHeight="1" x14ac:dyDescent="0.2">
      <c r="A206" s="420"/>
      <c r="B206" s="421"/>
      <c r="C206" s="445"/>
      <c r="D206" s="430"/>
      <c r="E206" s="433"/>
      <c r="F206" s="433"/>
      <c r="G206" s="442"/>
      <c r="H206" s="442"/>
      <c r="I206" s="353" t="s">
        <v>111</v>
      </c>
      <c r="J206" s="92">
        <v>0.63</v>
      </c>
      <c r="K206" s="276">
        <v>100</v>
      </c>
      <c r="L206" s="34">
        <f t="shared" si="42"/>
        <v>63</v>
      </c>
      <c r="M206" s="503"/>
      <c r="N206" s="223">
        <f t="shared" si="43"/>
        <v>0.63</v>
      </c>
      <c r="O206" s="41">
        <f t="shared" si="39"/>
        <v>63</v>
      </c>
      <c r="P206" s="448"/>
      <c r="Q206" s="61"/>
      <c r="R206" s="214"/>
    </row>
    <row r="207" spans="1:18" ht="15" customHeight="1" x14ac:dyDescent="0.2">
      <c r="A207" s="420"/>
      <c r="B207" s="421"/>
      <c r="C207" s="445"/>
      <c r="D207" s="430"/>
      <c r="E207" s="433"/>
      <c r="F207" s="433"/>
      <c r="G207" s="442"/>
      <c r="H207" s="442"/>
      <c r="I207" s="353" t="s">
        <v>109</v>
      </c>
      <c r="J207" s="92">
        <v>0.56000000000000005</v>
      </c>
      <c r="K207" s="276">
        <v>100</v>
      </c>
      <c r="L207" s="34">
        <f t="shared" si="42"/>
        <v>56.000000000000007</v>
      </c>
      <c r="M207" s="503"/>
      <c r="N207" s="223">
        <f t="shared" si="43"/>
        <v>0.56000000000000005</v>
      </c>
      <c r="O207" s="41">
        <f t="shared" si="39"/>
        <v>56.000000000000007</v>
      </c>
      <c r="P207" s="448"/>
      <c r="Q207" s="61"/>
      <c r="R207" s="214"/>
    </row>
    <row r="208" spans="1:18" ht="15" customHeight="1" x14ac:dyDescent="0.2">
      <c r="A208" s="420"/>
      <c r="B208" s="421"/>
      <c r="C208" s="445"/>
      <c r="D208" s="430"/>
      <c r="E208" s="433"/>
      <c r="F208" s="433"/>
      <c r="G208" s="442"/>
      <c r="H208" s="442"/>
      <c r="I208" s="353" t="s">
        <v>158</v>
      </c>
      <c r="J208" s="92">
        <v>0.5</v>
      </c>
      <c r="K208" s="276">
        <v>100</v>
      </c>
      <c r="L208" s="34">
        <f t="shared" si="42"/>
        <v>50</v>
      </c>
      <c r="M208" s="503"/>
      <c r="N208" s="223">
        <f t="shared" si="43"/>
        <v>0.5</v>
      </c>
      <c r="O208" s="41">
        <f t="shared" si="39"/>
        <v>50</v>
      </c>
      <c r="P208" s="448"/>
      <c r="Q208" s="61"/>
      <c r="R208" s="214"/>
    </row>
    <row r="209" spans="1:18" ht="15" customHeight="1" x14ac:dyDescent="0.2">
      <c r="A209" s="422"/>
      <c r="B209" s="423"/>
      <c r="C209" s="446"/>
      <c r="D209" s="430"/>
      <c r="E209" s="433"/>
      <c r="F209" s="433"/>
      <c r="G209" s="442"/>
      <c r="H209" s="442"/>
      <c r="I209" s="29" t="s">
        <v>207</v>
      </c>
      <c r="J209" s="92">
        <v>0.44000000000000006</v>
      </c>
      <c r="K209" s="276">
        <v>100</v>
      </c>
      <c r="L209" s="34">
        <f t="shared" si="42"/>
        <v>44.000000000000007</v>
      </c>
      <c r="M209" s="504"/>
      <c r="N209" s="223">
        <f t="shared" si="43"/>
        <v>0.44000000000000006</v>
      </c>
      <c r="O209" s="41">
        <f t="shared" si="39"/>
        <v>44.000000000000007</v>
      </c>
      <c r="P209" s="448"/>
      <c r="Q209" s="93"/>
      <c r="R209" s="214"/>
    </row>
    <row r="210" spans="1:18" ht="15" customHeight="1" x14ac:dyDescent="0.2">
      <c r="A210" s="418" t="s">
        <v>429</v>
      </c>
      <c r="B210" s="419"/>
      <c r="C210" s="444" t="s">
        <v>197</v>
      </c>
      <c r="D210" s="430"/>
      <c r="E210" s="433"/>
      <c r="F210" s="433"/>
      <c r="G210" s="442"/>
      <c r="H210" s="442"/>
      <c r="I210" s="354" t="s">
        <v>121</v>
      </c>
      <c r="J210" s="92">
        <v>1.6300000000000001</v>
      </c>
      <c r="K210" s="276">
        <v>100</v>
      </c>
      <c r="L210" s="34">
        <f t="shared" si="42"/>
        <v>163</v>
      </c>
      <c r="M210" s="502"/>
      <c r="N210" s="223">
        <f>J210*(1-M$210)</f>
        <v>1.6300000000000001</v>
      </c>
      <c r="O210" s="41">
        <f t="shared" si="39"/>
        <v>163</v>
      </c>
      <c r="P210" s="448"/>
      <c r="Q210" s="61"/>
      <c r="R210" s="214"/>
    </row>
    <row r="211" spans="1:18" ht="15" customHeight="1" x14ac:dyDescent="0.2">
      <c r="A211" s="420"/>
      <c r="B211" s="421"/>
      <c r="C211" s="445"/>
      <c r="D211" s="430"/>
      <c r="E211" s="433"/>
      <c r="F211" s="433"/>
      <c r="G211" s="442"/>
      <c r="H211" s="442"/>
      <c r="I211" s="353" t="s">
        <v>108</v>
      </c>
      <c r="J211" s="92">
        <v>1.1800000000000002</v>
      </c>
      <c r="K211" s="276">
        <v>100</v>
      </c>
      <c r="L211" s="34">
        <f t="shared" si="42"/>
        <v>118.00000000000001</v>
      </c>
      <c r="M211" s="503"/>
      <c r="N211" s="223">
        <f t="shared" ref="N211:N215" si="44">J211*(1-M$210)</f>
        <v>1.1800000000000002</v>
      </c>
      <c r="O211" s="41">
        <f t="shared" si="39"/>
        <v>118.00000000000001</v>
      </c>
      <c r="P211" s="448"/>
      <c r="Q211" s="61"/>
      <c r="R211" s="214"/>
    </row>
    <row r="212" spans="1:18" ht="15" customHeight="1" x14ac:dyDescent="0.2">
      <c r="A212" s="420"/>
      <c r="B212" s="421"/>
      <c r="C212" s="445"/>
      <c r="D212" s="430"/>
      <c r="E212" s="433"/>
      <c r="F212" s="433"/>
      <c r="G212" s="442"/>
      <c r="H212" s="442"/>
      <c r="I212" s="353" t="s">
        <v>111</v>
      </c>
      <c r="J212" s="92">
        <v>0.91</v>
      </c>
      <c r="K212" s="276">
        <v>100</v>
      </c>
      <c r="L212" s="34">
        <f t="shared" si="42"/>
        <v>91</v>
      </c>
      <c r="M212" s="503"/>
      <c r="N212" s="223">
        <f t="shared" si="44"/>
        <v>0.91</v>
      </c>
      <c r="O212" s="41">
        <f t="shared" si="39"/>
        <v>91</v>
      </c>
      <c r="P212" s="448"/>
      <c r="Q212" s="61"/>
      <c r="R212" s="214"/>
    </row>
    <row r="213" spans="1:18" ht="15" customHeight="1" x14ac:dyDescent="0.2">
      <c r="A213" s="420"/>
      <c r="B213" s="421"/>
      <c r="C213" s="445"/>
      <c r="D213" s="430"/>
      <c r="E213" s="433"/>
      <c r="F213" s="433"/>
      <c r="G213" s="442"/>
      <c r="H213" s="442"/>
      <c r="I213" s="353" t="s">
        <v>109</v>
      </c>
      <c r="J213" s="92">
        <v>0.79999999999999993</v>
      </c>
      <c r="K213" s="276">
        <v>100</v>
      </c>
      <c r="L213" s="34">
        <f t="shared" si="42"/>
        <v>80</v>
      </c>
      <c r="M213" s="503"/>
      <c r="N213" s="223">
        <f t="shared" si="44"/>
        <v>0.79999999999999993</v>
      </c>
      <c r="O213" s="41">
        <f t="shared" si="39"/>
        <v>80</v>
      </c>
      <c r="P213" s="448"/>
      <c r="Q213" s="61"/>
      <c r="R213" s="214"/>
    </row>
    <row r="214" spans="1:18" ht="15" customHeight="1" x14ac:dyDescent="0.2">
      <c r="A214" s="420"/>
      <c r="B214" s="421"/>
      <c r="C214" s="445"/>
      <c r="D214" s="430"/>
      <c r="E214" s="433"/>
      <c r="F214" s="433"/>
      <c r="G214" s="442"/>
      <c r="H214" s="442"/>
      <c r="I214" s="353" t="s">
        <v>158</v>
      </c>
      <c r="J214" s="92">
        <v>0.7</v>
      </c>
      <c r="K214" s="276">
        <v>100</v>
      </c>
      <c r="L214" s="34">
        <f t="shared" si="42"/>
        <v>70</v>
      </c>
      <c r="M214" s="503"/>
      <c r="N214" s="223">
        <f t="shared" si="44"/>
        <v>0.7</v>
      </c>
      <c r="O214" s="41">
        <f t="shared" si="39"/>
        <v>70</v>
      </c>
      <c r="P214" s="448"/>
      <c r="Q214" s="61"/>
      <c r="R214" s="214"/>
    </row>
    <row r="215" spans="1:18" ht="15" customHeight="1" x14ac:dyDescent="0.2">
      <c r="A215" s="422"/>
      <c r="B215" s="423"/>
      <c r="C215" s="446"/>
      <c r="D215" s="430"/>
      <c r="E215" s="433"/>
      <c r="F215" s="433"/>
      <c r="G215" s="442"/>
      <c r="H215" s="442"/>
      <c r="I215" s="29" t="s">
        <v>207</v>
      </c>
      <c r="J215" s="92">
        <v>0.62</v>
      </c>
      <c r="K215" s="276">
        <v>100</v>
      </c>
      <c r="L215" s="34">
        <f t="shared" si="42"/>
        <v>62</v>
      </c>
      <c r="M215" s="504"/>
      <c r="N215" s="223">
        <f t="shared" si="44"/>
        <v>0.62</v>
      </c>
      <c r="O215" s="41">
        <f t="shared" si="39"/>
        <v>62</v>
      </c>
      <c r="P215" s="448"/>
      <c r="Q215" s="93"/>
      <c r="R215" s="214"/>
    </row>
    <row r="216" spans="1:18" ht="15" customHeight="1" x14ac:dyDescent="0.2">
      <c r="A216" s="418" t="s">
        <v>430</v>
      </c>
      <c r="B216" s="419"/>
      <c r="C216" s="444" t="s">
        <v>284</v>
      </c>
      <c r="D216" s="430"/>
      <c r="E216" s="433"/>
      <c r="F216" s="433"/>
      <c r="G216" s="442"/>
      <c r="H216" s="442"/>
      <c r="I216" s="354" t="s">
        <v>121</v>
      </c>
      <c r="J216" s="92">
        <v>2.4</v>
      </c>
      <c r="K216" s="276">
        <v>100</v>
      </c>
      <c r="L216" s="34">
        <f t="shared" si="42"/>
        <v>240</v>
      </c>
      <c r="M216" s="502"/>
      <c r="N216" s="223">
        <f>J216*(1-M$216)</f>
        <v>2.4</v>
      </c>
      <c r="O216" s="41">
        <f t="shared" si="39"/>
        <v>240</v>
      </c>
      <c r="P216" s="448"/>
      <c r="Q216" s="61"/>
      <c r="R216" s="214"/>
    </row>
    <row r="217" spans="1:18" ht="15" customHeight="1" x14ac:dyDescent="0.2">
      <c r="A217" s="420"/>
      <c r="B217" s="421"/>
      <c r="C217" s="445"/>
      <c r="D217" s="430"/>
      <c r="E217" s="433"/>
      <c r="F217" s="433"/>
      <c r="G217" s="442"/>
      <c r="H217" s="442"/>
      <c r="I217" s="353" t="s">
        <v>108</v>
      </c>
      <c r="J217" s="92">
        <v>1.61</v>
      </c>
      <c r="K217" s="276">
        <v>100</v>
      </c>
      <c r="L217" s="34">
        <f t="shared" si="42"/>
        <v>161</v>
      </c>
      <c r="M217" s="503"/>
      <c r="N217" s="223">
        <f t="shared" ref="N217:N221" si="45">J217*(1-M$216)</f>
        <v>1.61</v>
      </c>
      <c r="O217" s="41">
        <f t="shared" si="39"/>
        <v>161</v>
      </c>
      <c r="P217" s="448"/>
      <c r="Q217" s="61"/>
      <c r="R217" s="214"/>
    </row>
    <row r="218" spans="1:18" ht="15" customHeight="1" x14ac:dyDescent="0.2">
      <c r="A218" s="420"/>
      <c r="B218" s="421"/>
      <c r="C218" s="445"/>
      <c r="D218" s="430"/>
      <c r="E218" s="433"/>
      <c r="F218" s="433"/>
      <c r="G218" s="442"/>
      <c r="H218" s="442"/>
      <c r="I218" s="353" t="s">
        <v>111</v>
      </c>
      <c r="J218" s="92">
        <v>1.23</v>
      </c>
      <c r="K218" s="276">
        <v>100</v>
      </c>
      <c r="L218" s="34">
        <f t="shared" si="42"/>
        <v>123</v>
      </c>
      <c r="M218" s="503"/>
      <c r="N218" s="223">
        <f t="shared" si="45"/>
        <v>1.23</v>
      </c>
      <c r="O218" s="41">
        <f t="shared" si="39"/>
        <v>123</v>
      </c>
      <c r="P218" s="448"/>
      <c r="Q218" s="61"/>
      <c r="R218" s="214"/>
    </row>
    <row r="219" spans="1:18" ht="15" customHeight="1" x14ac:dyDescent="0.2">
      <c r="A219" s="420"/>
      <c r="B219" s="421"/>
      <c r="C219" s="445"/>
      <c r="D219" s="430"/>
      <c r="E219" s="433"/>
      <c r="F219" s="433"/>
      <c r="G219" s="442"/>
      <c r="H219" s="442"/>
      <c r="I219" s="353" t="s">
        <v>109</v>
      </c>
      <c r="J219" s="92">
        <v>1.07</v>
      </c>
      <c r="K219" s="276">
        <v>100</v>
      </c>
      <c r="L219" s="34">
        <f t="shared" si="42"/>
        <v>107</v>
      </c>
      <c r="M219" s="503"/>
      <c r="N219" s="223">
        <f t="shared" si="45"/>
        <v>1.07</v>
      </c>
      <c r="O219" s="41">
        <f t="shared" si="39"/>
        <v>107</v>
      </c>
      <c r="P219" s="448"/>
      <c r="Q219" s="61"/>
      <c r="R219" s="214"/>
    </row>
    <row r="220" spans="1:18" ht="15" customHeight="1" x14ac:dyDescent="0.2">
      <c r="A220" s="420"/>
      <c r="B220" s="421"/>
      <c r="C220" s="445"/>
      <c r="D220" s="430"/>
      <c r="E220" s="433"/>
      <c r="F220" s="433"/>
      <c r="G220" s="442"/>
      <c r="H220" s="442"/>
      <c r="I220" s="353" t="s">
        <v>158</v>
      </c>
      <c r="J220" s="92">
        <v>0.92999999999999994</v>
      </c>
      <c r="K220" s="276">
        <v>100</v>
      </c>
      <c r="L220" s="34">
        <f t="shared" si="42"/>
        <v>93</v>
      </c>
      <c r="M220" s="503"/>
      <c r="N220" s="223">
        <f t="shared" si="45"/>
        <v>0.92999999999999994</v>
      </c>
      <c r="O220" s="41">
        <f t="shared" si="39"/>
        <v>93</v>
      </c>
      <c r="P220" s="448"/>
      <c r="Q220" s="61"/>
      <c r="R220" s="214"/>
    </row>
    <row r="221" spans="1:18" ht="15" customHeight="1" x14ac:dyDescent="0.2">
      <c r="A221" s="422"/>
      <c r="B221" s="423"/>
      <c r="C221" s="446"/>
      <c r="D221" s="431"/>
      <c r="E221" s="434"/>
      <c r="F221" s="434"/>
      <c r="G221" s="443"/>
      <c r="H221" s="443"/>
      <c r="I221" s="29" t="s">
        <v>207</v>
      </c>
      <c r="J221" s="92">
        <v>0.83</v>
      </c>
      <c r="K221" s="276">
        <v>100</v>
      </c>
      <c r="L221" s="34">
        <f t="shared" si="42"/>
        <v>83</v>
      </c>
      <c r="M221" s="504"/>
      <c r="N221" s="223">
        <f t="shared" si="45"/>
        <v>0.83</v>
      </c>
      <c r="O221" s="41">
        <f t="shared" si="39"/>
        <v>83</v>
      </c>
      <c r="P221" s="449"/>
      <c r="Q221" s="93"/>
      <c r="R221" s="214"/>
    </row>
    <row r="222" spans="1:18" s="63" customFormat="1" ht="19.5" customHeight="1" x14ac:dyDescent="0.2">
      <c r="A222" s="158" t="s">
        <v>388</v>
      </c>
      <c r="B222" s="109"/>
      <c r="C222" s="72"/>
      <c r="D222" s="21"/>
      <c r="E222" s="20"/>
      <c r="F222" s="20"/>
      <c r="G222" s="20"/>
      <c r="H222" s="20"/>
      <c r="I222" s="20"/>
      <c r="J222" s="20"/>
      <c r="K222" s="20"/>
      <c r="L222" s="20"/>
      <c r="M222" s="20"/>
      <c r="N222" s="20"/>
      <c r="O222" s="20"/>
      <c r="P222" s="20"/>
      <c r="Q222" s="73"/>
      <c r="R222" s="214"/>
    </row>
    <row r="223" spans="1:18" s="39" customFormat="1" x14ac:dyDescent="0.2">
      <c r="A223" s="159"/>
      <c r="B223" s="162"/>
      <c r="C223" s="1"/>
      <c r="D223" s="37"/>
      <c r="E223" s="38"/>
      <c r="F223" s="38"/>
      <c r="G223" s="38"/>
      <c r="H223" s="38"/>
      <c r="I223" s="38"/>
      <c r="R223" s="214">
        <v>170</v>
      </c>
    </row>
    <row r="224" spans="1:18" s="39" customFormat="1" ht="15" customHeight="1" x14ac:dyDescent="0.2">
      <c r="A224" s="159"/>
      <c r="B224" s="162"/>
      <c r="C224" s="417" t="s">
        <v>582</v>
      </c>
      <c r="D224" s="417"/>
      <c r="E224" s="417"/>
      <c r="F224" s="417"/>
      <c r="G224" s="417"/>
      <c r="H224" s="417"/>
      <c r="I224" s="417"/>
      <c r="J224" s="417"/>
      <c r="K224" s="417"/>
      <c r="L224" s="417"/>
      <c r="M224" s="412"/>
      <c r="N224" s="412"/>
      <c r="O224" s="408"/>
      <c r="P224" s="51"/>
      <c r="Q224" s="51"/>
      <c r="R224" s="214"/>
    </row>
    <row r="225" spans="1:18" s="39" customFormat="1" ht="24.75" customHeight="1" x14ac:dyDescent="0.2">
      <c r="A225" s="159"/>
      <c r="B225" s="162"/>
      <c r="C225" s="417"/>
      <c r="D225" s="417"/>
      <c r="E225" s="417"/>
      <c r="F225" s="417"/>
      <c r="G225" s="417"/>
      <c r="H225" s="417"/>
      <c r="I225" s="417"/>
      <c r="J225" s="417"/>
      <c r="K225" s="417"/>
      <c r="L225" s="417"/>
      <c r="M225" s="412"/>
      <c r="N225" s="412"/>
      <c r="O225" s="408"/>
      <c r="P225" s="51"/>
      <c r="Q225" s="51"/>
      <c r="R225" s="214"/>
    </row>
    <row r="226" spans="1:18" s="39" customFormat="1" ht="15" customHeight="1" x14ac:dyDescent="0.2">
      <c r="A226" s="159"/>
      <c r="B226" s="162"/>
      <c r="C226" s="417" t="s">
        <v>571</v>
      </c>
      <c r="D226" s="417"/>
      <c r="E226" s="417"/>
      <c r="F226" s="417"/>
      <c r="G226" s="417"/>
      <c r="H226" s="417"/>
      <c r="I226" s="417"/>
      <c r="J226" s="417"/>
      <c r="K226" s="417"/>
      <c r="L226" s="417"/>
      <c r="M226" s="417"/>
      <c r="N226" s="417"/>
      <c r="O226" s="357"/>
      <c r="P226" s="51"/>
      <c r="Q226" s="51"/>
      <c r="R226" s="214"/>
    </row>
    <row r="227" spans="1:18" s="39" customFormat="1" ht="15" customHeight="1" x14ac:dyDescent="0.2">
      <c r="A227" s="159"/>
      <c r="B227" s="162"/>
      <c r="C227" s="417" t="s">
        <v>572</v>
      </c>
      <c r="D227" s="417"/>
      <c r="E227" s="417"/>
      <c r="F227" s="417"/>
      <c r="G227" s="417"/>
      <c r="H227" s="417"/>
      <c r="I227" s="417"/>
      <c r="J227" s="417"/>
      <c r="K227" s="417"/>
      <c r="L227" s="417"/>
      <c r="M227" s="411"/>
      <c r="N227" s="411"/>
      <c r="O227" s="357"/>
      <c r="P227" s="51"/>
      <c r="Q227" s="51"/>
      <c r="R227" s="214"/>
    </row>
    <row r="228" spans="1:18" s="39" customFormat="1" ht="30" customHeight="1" x14ac:dyDescent="0.2">
      <c r="A228" s="159"/>
      <c r="B228" s="162"/>
      <c r="C228" s="417"/>
      <c r="D228" s="417"/>
      <c r="E228" s="417"/>
      <c r="F228" s="417"/>
      <c r="G228" s="417"/>
      <c r="H228" s="417"/>
      <c r="I228" s="417"/>
      <c r="J228" s="417"/>
      <c r="K228" s="417"/>
      <c r="L228" s="417"/>
      <c r="M228" s="411"/>
      <c r="N228" s="411"/>
      <c r="O228" s="357"/>
      <c r="P228" s="51"/>
      <c r="Q228" s="51"/>
      <c r="R228" s="214"/>
    </row>
    <row r="229" spans="1:18" s="39" customFormat="1" x14ac:dyDescent="0.2">
      <c r="A229" s="159"/>
      <c r="B229" s="162"/>
      <c r="C229" s="52"/>
      <c r="D229" s="50"/>
      <c r="E229" s="50"/>
      <c r="F229" s="50"/>
      <c r="G229" s="50"/>
      <c r="H229" s="71"/>
      <c r="O229" s="50"/>
      <c r="P229" s="50"/>
      <c r="Q229" s="50"/>
      <c r="R229" s="214"/>
    </row>
    <row r="230" spans="1:18" s="39" customFormat="1" x14ac:dyDescent="0.2">
      <c r="A230" s="159"/>
      <c r="B230" s="162"/>
      <c r="C230" s="1"/>
      <c r="D230" s="37"/>
      <c r="E230" s="38"/>
      <c r="F230" s="38"/>
      <c r="G230" s="38"/>
      <c r="H230" s="82"/>
      <c r="I230" s="83"/>
      <c r="J230" s="83"/>
      <c r="K230" s="83"/>
      <c r="L230" s="83"/>
      <c r="M230" s="83"/>
      <c r="N230" s="83"/>
      <c r="R230" s="214"/>
    </row>
    <row r="231" spans="1:18" s="39" customFormat="1" ht="20.25" customHeight="1" thickBot="1" x14ac:dyDescent="0.25">
      <c r="A231" s="159"/>
      <c r="B231" s="162"/>
      <c r="C231" s="1"/>
      <c r="D231" s="78"/>
      <c r="E231" s="79"/>
      <c r="F231" s="81" t="s">
        <v>315</v>
      </c>
      <c r="G231" s="79"/>
      <c r="H231" s="80"/>
      <c r="I231" s="528" t="s">
        <v>147</v>
      </c>
      <c r="J231" s="529"/>
      <c r="K231" s="529"/>
      <c r="L231" s="529"/>
      <c r="M231" s="529"/>
      <c r="N231" s="529"/>
      <c r="O231" s="529"/>
      <c r="P231" s="530"/>
      <c r="R231" s="214"/>
    </row>
    <row r="232" spans="1:18" ht="58.5" customHeight="1" thickBot="1" x14ac:dyDescent="0.25">
      <c r="B232" s="109"/>
      <c r="D232" s="2" t="s">
        <v>18</v>
      </c>
      <c r="E232" s="2" t="s">
        <v>11</v>
      </c>
      <c r="F232" s="2" t="s">
        <v>12</v>
      </c>
      <c r="G232" s="2" t="s">
        <v>13</v>
      </c>
      <c r="H232" s="46" t="s">
        <v>61</v>
      </c>
      <c r="I232" s="46" t="s">
        <v>102</v>
      </c>
      <c r="J232" s="33" t="s">
        <v>323</v>
      </c>
      <c r="K232" s="272" t="s">
        <v>570</v>
      </c>
      <c r="L232" s="272" t="s">
        <v>550</v>
      </c>
      <c r="M232" s="273" t="s">
        <v>551</v>
      </c>
      <c r="N232" s="274" t="s">
        <v>558</v>
      </c>
      <c r="O232" s="46" t="s">
        <v>145</v>
      </c>
      <c r="P232" s="46" t="s">
        <v>42</v>
      </c>
      <c r="R232" s="214"/>
    </row>
    <row r="233" spans="1:18" ht="24" customHeight="1" x14ac:dyDescent="0.2">
      <c r="B233" s="109"/>
      <c r="C233" s="47" t="s">
        <v>294</v>
      </c>
      <c r="D233" s="48"/>
      <c r="E233" s="48"/>
      <c r="F233" s="48"/>
      <c r="G233" s="48"/>
      <c r="H233" s="48"/>
      <c r="I233" s="48"/>
      <c r="J233" s="48"/>
      <c r="K233" s="48"/>
      <c r="L233" s="48"/>
      <c r="M233" s="48"/>
      <c r="N233" s="48"/>
      <c r="O233" s="48"/>
      <c r="P233" s="49"/>
      <c r="R233" s="214"/>
    </row>
    <row r="234" spans="1:18" x14ac:dyDescent="0.2">
      <c r="A234" s="340"/>
      <c r="B234" s="341"/>
      <c r="C234" s="75" t="s">
        <v>538</v>
      </c>
      <c r="D234" s="65"/>
      <c r="E234" s="65"/>
      <c r="F234" s="65"/>
      <c r="G234" s="65"/>
      <c r="H234" s="65"/>
      <c r="I234" s="65"/>
      <c r="J234" s="65"/>
      <c r="K234" s="65"/>
      <c r="L234" s="65"/>
      <c r="M234" s="65"/>
      <c r="N234" s="65"/>
      <c r="O234" s="65"/>
      <c r="P234" s="67"/>
      <c r="R234" s="214"/>
    </row>
    <row r="235" spans="1:18" ht="15" customHeight="1" x14ac:dyDescent="0.2">
      <c r="A235" s="418" t="s">
        <v>431</v>
      </c>
      <c r="B235" s="419"/>
      <c r="C235" s="483" t="s">
        <v>214</v>
      </c>
      <c r="D235" s="447" t="s">
        <v>317</v>
      </c>
      <c r="E235" s="441" t="s">
        <v>38</v>
      </c>
      <c r="F235" s="447" t="s">
        <v>41</v>
      </c>
      <c r="G235" s="432" t="s">
        <v>215</v>
      </c>
      <c r="H235" s="447" t="s">
        <v>17</v>
      </c>
      <c r="I235" s="353" t="s">
        <v>541</v>
      </c>
      <c r="J235" s="193">
        <v>0.64</v>
      </c>
      <c r="K235" s="85">
        <v>400</v>
      </c>
      <c r="L235" s="34">
        <f>K235*J235</f>
        <v>256</v>
      </c>
      <c r="M235" s="493"/>
      <c r="N235" s="193">
        <f>J235*(1-M$235)</f>
        <v>0.64</v>
      </c>
      <c r="O235" s="41">
        <f t="shared" ref="O235:O283" si="46">N235*K235</f>
        <v>256</v>
      </c>
      <c r="P235" s="447">
        <v>4</v>
      </c>
      <c r="Q235" s="61"/>
      <c r="R235" s="214">
        <f>211.84*2</f>
        <v>423.68</v>
      </c>
    </row>
    <row r="236" spans="1:18" ht="15" customHeight="1" x14ac:dyDescent="0.2">
      <c r="A236" s="420"/>
      <c r="B236" s="421"/>
      <c r="C236" s="484"/>
      <c r="D236" s="448"/>
      <c r="E236" s="442"/>
      <c r="F236" s="448"/>
      <c r="G236" s="433"/>
      <c r="H236" s="448"/>
      <c r="I236" s="355" t="s">
        <v>326</v>
      </c>
      <c r="J236" s="193">
        <v>0.62</v>
      </c>
      <c r="K236" s="85">
        <v>100</v>
      </c>
      <c r="L236" s="34">
        <f t="shared" ref="L236:L244" si="47">K236*J236</f>
        <v>62</v>
      </c>
      <c r="M236" s="494"/>
      <c r="N236" s="193">
        <f t="shared" ref="N236:N239" si="48">J236*(1-M$235)</f>
        <v>0.62</v>
      </c>
      <c r="O236" s="41">
        <f t="shared" si="46"/>
        <v>62</v>
      </c>
      <c r="P236" s="448"/>
      <c r="Q236" s="61"/>
      <c r="R236" s="214"/>
    </row>
    <row r="237" spans="1:18" ht="15" customHeight="1" x14ac:dyDescent="0.2">
      <c r="A237" s="420"/>
      <c r="B237" s="421"/>
      <c r="C237" s="484"/>
      <c r="D237" s="448"/>
      <c r="E237" s="442"/>
      <c r="F237" s="448"/>
      <c r="G237" s="433"/>
      <c r="H237" s="448"/>
      <c r="I237" s="355" t="s">
        <v>111</v>
      </c>
      <c r="J237" s="193">
        <v>0.6</v>
      </c>
      <c r="K237" s="85">
        <v>100</v>
      </c>
      <c r="L237" s="34">
        <f t="shared" si="47"/>
        <v>60</v>
      </c>
      <c r="M237" s="494"/>
      <c r="N237" s="193">
        <f t="shared" si="48"/>
        <v>0.6</v>
      </c>
      <c r="O237" s="41">
        <f t="shared" si="46"/>
        <v>60</v>
      </c>
      <c r="P237" s="448"/>
      <c r="Q237" s="61"/>
      <c r="R237" s="214"/>
    </row>
    <row r="238" spans="1:18" ht="15" customHeight="1" x14ac:dyDescent="0.2">
      <c r="A238" s="420"/>
      <c r="B238" s="421"/>
      <c r="C238" s="484"/>
      <c r="D238" s="448"/>
      <c r="E238" s="442"/>
      <c r="F238" s="448"/>
      <c r="G238" s="433"/>
      <c r="H238" s="448"/>
      <c r="I238" s="355" t="s">
        <v>109</v>
      </c>
      <c r="J238" s="193">
        <v>0.57999999999999996</v>
      </c>
      <c r="K238" s="85">
        <v>100</v>
      </c>
      <c r="L238" s="34">
        <f t="shared" si="47"/>
        <v>57.999999999999993</v>
      </c>
      <c r="M238" s="494"/>
      <c r="N238" s="193">
        <f t="shared" si="48"/>
        <v>0.57999999999999996</v>
      </c>
      <c r="O238" s="41">
        <f t="shared" si="46"/>
        <v>57.999999999999993</v>
      </c>
      <c r="P238" s="448"/>
      <c r="Q238" s="61"/>
      <c r="R238" s="214"/>
    </row>
    <row r="239" spans="1:18" ht="15" customHeight="1" x14ac:dyDescent="0.2">
      <c r="A239" s="422"/>
      <c r="B239" s="423"/>
      <c r="C239" s="485"/>
      <c r="D239" s="449"/>
      <c r="E239" s="443"/>
      <c r="F239" s="449"/>
      <c r="G239" s="434"/>
      <c r="H239" s="449"/>
      <c r="I239" s="326" t="s">
        <v>110</v>
      </c>
      <c r="J239" s="92">
        <v>0.55000000000000004</v>
      </c>
      <c r="K239" s="85">
        <v>100</v>
      </c>
      <c r="L239" s="34">
        <f t="shared" si="47"/>
        <v>55.000000000000007</v>
      </c>
      <c r="M239" s="495"/>
      <c r="N239" s="193">
        <f t="shared" si="48"/>
        <v>0.55000000000000004</v>
      </c>
      <c r="O239" s="41">
        <f t="shared" si="46"/>
        <v>55.000000000000007</v>
      </c>
      <c r="P239" s="449"/>
      <c r="R239" s="214"/>
    </row>
    <row r="240" spans="1:18" s="39" customFormat="1" ht="15" customHeight="1" x14ac:dyDescent="0.2">
      <c r="A240" s="418" t="s">
        <v>432</v>
      </c>
      <c r="B240" s="419"/>
      <c r="C240" s="483" t="s">
        <v>162</v>
      </c>
      <c r="D240" s="447" t="s">
        <v>316</v>
      </c>
      <c r="E240" s="447" t="s">
        <v>14</v>
      </c>
      <c r="F240" s="466" t="s">
        <v>340</v>
      </c>
      <c r="G240" s="447" t="s">
        <v>15</v>
      </c>
      <c r="H240" s="447" t="s">
        <v>17</v>
      </c>
      <c r="I240" s="353" t="s">
        <v>542</v>
      </c>
      <c r="J240" s="92">
        <v>3.2</v>
      </c>
      <c r="K240" s="85">
        <v>100</v>
      </c>
      <c r="L240" s="34">
        <f t="shared" si="47"/>
        <v>320</v>
      </c>
      <c r="M240" s="496"/>
      <c r="N240" s="193">
        <f>J240*(1-M$240)</f>
        <v>3.2</v>
      </c>
      <c r="O240" s="41">
        <f t="shared" si="46"/>
        <v>320</v>
      </c>
      <c r="P240" s="447">
        <v>5</v>
      </c>
      <c r="R240" s="214"/>
    </row>
    <row r="241" spans="1:134" s="39" customFormat="1" ht="15" customHeight="1" x14ac:dyDescent="0.2">
      <c r="A241" s="420"/>
      <c r="B241" s="421"/>
      <c r="C241" s="484"/>
      <c r="D241" s="448"/>
      <c r="E241" s="448"/>
      <c r="F241" s="467"/>
      <c r="G241" s="448"/>
      <c r="H241" s="448"/>
      <c r="I241" s="355" t="s">
        <v>108</v>
      </c>
      <c r="J241" s="92">
        <v>2.1</v>
      </c>
      <c r="K241" s="85">
        <v>100</v>
      </c>
      <c r="L241" s="34">
        <f t="shared" si="47"/>
        <v>210</v>
      </c>
      <c r="M241" s="497"/>
      <c r="N241" s="193">
        <f t="shared" ref="N241:N244" si="49">J241*(1-M$240)</f>
        <v>2.1</v>
      </c>
      <c r="O241" s="41">
        <f t="shared" si="46"/>
        <v>210</v>
      </c>
      <c r="P241" s="448"/>
      <c r="R241" s="214"/>
    </row>
    <row r="242" spans="1:134" s="39" customFormat="1" ht="15" customHeight="1" x14ac:dyDescent="0.2">
      <c r="A242" s="420"/>
      <c r="B242" s="421"/>
      <c r="C242" s="484"/>
      <c r="D242" s="463" t="s">
        <v>76</v>
      </c>
      <c r="E242" s="463" t="s">
        <v>77</v>
      </c>
      <c r="F242" s="468"/>
      <c r="G242" s="463" t="s">
        <v>15</v>
      </c>
      <c r="H242" s="463"/>
      <c r="I242" s="355" t="s">
        <v>111</v>
      </c>
      <c r="J242" s="92">
        <v>1.1499999999999999</v>
      </c>
      <c r="K242" s="85">
        <v>1100</v>
      </c>
      <c r="L242" s="34">
        <f t="shared" si="47"/>
        <v>1265</v>
      </c>
      <c r="M242" s="497"/>
      <c r="N242" s="193">
        <f t="shared" si="49"/>
        <v>1.1499999999999999</v>
      </c>
      <c r="O242" s="41">
        <f t="shared" si="46"/>
        <v>1265</v>
      </c>
      <c r="P242" s="448"/>
      <c r="R242" s="214">
        <v>0</v>
      </c>
    </row>
    <row r="243" spans="1:134" s="39" customFormat="1" ht="15" customHeight="1" x14ac:dyDescent="0.2">
      <c r="A243" s="420"/>
      <c r="B243" s="421"/>
      <c r="C243" s="484"/>
      <c r="D243" s="448" t="s">
        <v>76</v>
      </c>
      <c r="E243" s="448" t="s">
        <v>77</v>
      </c>
      <c r="F243" s="467"/>
      <c r="G243" s="448" t="s">
        <v>15</v>
      </c>
      <c r="H243" s="448"/>
      <c r="I243" s="353" t="s">
        <v>109</v>
      </c>
      <c r="J243" s="92">
        <v>0.8</v>
      </c>
      <c r="K243" s="31">
        <v>100</v>
      </c>
      <c r="L243" s="34">
        <f t="shared" si="47"/>
        <v>80</v>
      </c>
      <c r="M243" s="497"/>
      <c r="N243" s="193">
        <f t="shared" si="49"/>
        <v>0.8</v>
      </c>
      <c r="O243" s="41">
        <f t="shared" si="46"/>
        <v>80</v>
      </c>
      <c r="P243" s="448"/>
      <c r="R243" s="214"/>
    </row>
    <row r="244" spans="1:134" s="39" customFormat="1" ht="15" customHeight="1" x14ac:dyDescent="0.2">
      <c r="A244" s="422"/>
      <c r="B244" s="423"/>
      <c r="C244" s="485"/>
      <c r="D244" s="449" t="s">
        <v>76</v>
      </c>
      <c r="E244" s="449" t="s">
        <v>77</v>
      </c>
      <c r="F244" s="469"/>
      <c r="G244" s="449" t="s">
        <v>15</v>
      </c>
      <c r="H244" s="449"/>
      <c r="I244" s="353" t="s">
        <v>154</v>
      </c>
      <c r="J244" s="92">
        <v>0.56999999999999995</v>
      </c>
      <c r="K244" s="31">
        <v>100</v>
      </c>
      <c r="L244" s="34">
        <f t="shared" si="47"/>
        <v>56.999999999999993</v>
      </c>
      <c r="M244" s="498"/>
      <c r="N244" s="193">
        <f t="shared" si="49"/>
        <v>0.56999999999999995</v>
      </c>
      <c r="O244" s="41">
        <f t="shared" si="46"/>
        <v>56.999999999999993</v>
      </c>
      <c r="P244" s="449"/>
      <c r="R244" s="214"/>
    </row>
    <row r="245" spans="1:134" s="39" customFormat="1" ht="15" customHeight="1" x14ac:dyDescent="0.2">
      <c r="A245" s="334"/>
      <c r="B245" s="339"/>
      <c r="C245" s="75" t="s">
        <v>295</v>
      </c>
      <c r="D245" s="65"/>
      <c r="E245" s="65"/>
      <c r="F245" s="65"/>
      <c r="G245" s="65"/>
      <c r="H245" s="65"/>
      <c r="I245" s="65"/>
      <c r="J245" s="69"/>
      <c r="K245" s="66"/>
      <c r="L245" s="405"/>
      <c r="M245" s="400"/>
      <c r="N245" s="69"/>
      <c r="O245" s="65"/>
      <c r="P245" s="67"/>
      <c r="R245" s="214"/>
    </row>
    <row r="246" spans="1:134" s="149" customFormat="1" x14ac:dyDescent="0.2">
      <c r="A246" s="418" t="s">
        <v>433</v>
      </c>
      <c r="B246" s="419"/>
      <c r="C246" s="476" t="s">
        <v>367</v>
      </c>
      <c r="D246" s="465" t="s">
        <v>316</v>
      </c>
      <c r="E246" s="465" t="s">
        <v>38</v>
      </c>
      <c r="F246" s="464" t="s">
        <v>368</v>
      </c>
      <c r="G246" s="459" t="s">
        <v>21</v>
      </c>
      <c r="H246" s="459" t="s">
        <v>393</v>
      </c>
      <c r="I246" s="353" t="s">
        <v>542</v>
      </c>
      <c r="J246" s="92">
        <v>0.24</v>
      </c>
      <c r="K246" s="31">
        <v>100</v>
      </c>
      <c r="L246" s="41">
        <f>K246*J246</f>
        <v>24</v>
      </c>
      <c r="M246" s="499"/>
      <c r="N246" s="92">
        <f>J246*(1-M$246)</f>
        <v>0.24</v>
      </c>
      <c r="O246" s="41">
        <f t="shared" si="46"/>
        <v>24</v>
      </c>
      <c r="P246" s="459">
        <v>4</v>
      </c>
      <c r="Q246" s="151"/>
      <c r="R246" s="216"/>
      <c r="S246" s="150"/>
      <c r="T246" s="150"/>
      <c r="U246" s="150"/>
      <c r="V246" s="150"/>
      <c r="W246" s="150"/>
      <c r="X246" s="150"/>
      <c r="Y246" s="150"/>
      <c r="Z246" s="150"/>
      <c r="AA246" s="150"/>
      <c r="AB246" s="150"/>
      <c r="AC246" s="150"/>
      <c r="AD246" s="150"/>
      <c r="AE246" s="150"/>
      <c r="AF246" s="150"/>
      <c r="AG246" s="150"/>
      <c r="AH246" s="150"/>
      <c r="AI246" s="150"/>
      <c r="AJ246" s="150"/>
      <c r="AK246" s="150"/>
      <c r="AL246" s="150"/>
      <c r="AM246" s="150"/>
      <c r="AN246" s="150"/>
      <c r="AO246" s="150"/>
      <c r="AP246" s="150"/>
      <c r="AQ246" s="150"/>
      <c r="AR246" s="150"/>
      <c r="AS246" s="150"/>
      <c r="AT246" s="150"/>
      <c r="AU246" s="150"/>
      <c r="AV246" s="150"/>
      <c r="AW246" s="150"/>
      <c r="AX246" s="150"/>
      <c r="AY246" s="150"/>
      <c r="AZ246" s="150"/>
      <c r="BA246" s="150"/>
      <c r="BB246" s="150"/>
      <c r="BC246" s="150"/>
      <c r="BD246" s="150"/>
      <c r="BE246" s="150"/>
      <c r="BF246" s="150"/>
      <c r="BG246" s="150"/>
      <c r="BH246" s="150"/>
      <c r="BI246" s="150"/>
      <c r="BJ246" s="150"/>
      <c r="BK246" s="150"/>
      <c r="BL246" s="150"/>
      <c r="BM246" s="150"/>
      <c r="BN246" s="150"/>
      <c r="BO246" s="150"/>
      <c r="BP246" s="150"/>
      <c r="BQ246" s="150"/>
      <c r="BR246" s="150"/>
      <c r="BS246" s="150"/>
      <c r="BT246" s="150"/>
      <c r="BU246" s="150"/>
      <c r="BV246" s="150"/>
      <c r="BW246" s="150"/>
      <c r="BX246" s="150"/>
      <c r="BY246" s="150"/>
      <c r="BZ246" s="150"/>
      <c r="CA246" s="150"/>
      <c r="CB246" s="150"/>
      <c r="CC246" s="150"/>
      <c r="CD246" s="150"/>
      <c r="CE246" s="150"/>
      <c r="CF246" s="150"/>
      <c r="CG246" s="150"/>
      <c r="CH246" s="150"/>
      <c r="CI246" s="150"/>
      <c r="CJ246" s="150"/>
      <c r="CK246" s="150"/>
      <c r="CL246" s="150"/>
      <c r="CM246" s="150"/>
      <c r="CN246" s="150"/>
      <c r="CO246" s="150"/>
      <c r="CP246" s="150"/>
      <c r="CQ246" s="150"/>
      <c r="CR246" s="150"/>
      <c r="CS246" s="150"/>
      <c r="CT246" s="150"/>
      <c r="CU246" s="150"/>
      <c r="CV246" s="150"/>
      <c r="CW246" s="150"/>
      <c r="CX246" s="150"/>
      <c r="CY246" s="150"/>
      <c r="CZ246" s="150"/>
      <c r="DA246" s="150"/>
      <c r="DB246" s="150"/>
      <c r="DC246" s="150"/>
      <c r="DD246" s="150"/>
      <c r="DE246" s="150"/>
      <c r="DF246" s="150"/>
      <c r="DG246" s="150"/>
      <c r="DH246" s="150"/>
      <c r="DI246" s="150"/>
      <c r="DJ246" s="150"/>
      <c r="DK246" s="150"/>
      <c r="DL246" s="150"/>
      <c r="DM246" s="150"/>
      <c r="DN246" s="150"/>
      <c r="DO246" s="150"/>
      <c r="DP246" s="150"/>
      <c r="DQ246" s="150"/>
      <c r="DR246" s="150"/>
      <c r="DS246" s="150"/>
      <c r="DT246" s="150"/>
      <c r="DU246" s="150"/>
      <c r="DV246" s="150"/>
      <c r="DW246" s="150"/>
      <c r="DX246" s="150"/>
      <c r="DY246" s="150"/>
      <c r="DZ246" s="150"/>
      <c r="EA246" s="150"/>
      <c r="EB246" s="150"/>
      <c r="EC246" s="150"/>
      <c r="ED246" s="150"/>
    </row>
    <row r="247" spans="1:134" s="149" customFormat="1" x14ac:dyDescent="0.2">
      <c r="A247" s="420"/>
      <c r="B247" s="421"/>
      <c r="C247" s="477"/>
      <c r="D247" s="465"/>
      <c r="E247" s="465"/>
      <c r="F247" s="464"/>
      <c r="G247" s="460"/>
      <c r="H247" s="460"/>
      <c r="I247" s="352" t="s">
        <v>108</v>
      </c>
      <c r="J247" s="92">
        <v>0.19</v>
      </c>
      <c r="K247" s="31">
        <v>100</v>
      </c>
      <c r="L247" s="41">
        <f t="shared" ref="L247:L283" si="50">K247*J247</f>
        <v>19</v>
      </c>
      <c r="M247" s="500"/>
      <c r="N247" s="92">
        <f t="shared" ref="N247:N252" si="51">J247*(1-M$246)</f>
        <v>0.19</v>
      </c>
      <c r="O247" s="41">
        <f t="shared" si="46"/>
        <v>19</v>
      </c>
      <c r="P247" s="460"/>
      <c r="Q247" s="151"/>
      <c r="R247" s="216"/>
      <c r="S247" s="150"/>
      <c r="T247" s="150"/>
      <c r="U247" s="150"/>
      <c r="V247" s="150"/>
      <c r="W247" s="150"/>
      <c r="X247" s="150"/>
      <c r="Y247" s="150"/>
      <c r="Z247" s="150"/>
      <c r="AA247" s="150"/>
      <c r="AB247" s="150"/>
      <c r="AC247" s="150"/>
      <c r="AD247" s="150"/>
      <c r="AE247" s="150"/>
      <c r="AF247" s="150"/>
      <c r="AG247" s="150"/>
      <c r="AH247" s="150"/>
      <c r="AI247" s="150"/>
      <c r="AJ247" s="150"/>
      <c r="AK247" s="150"/>
      <c r="AL247" s="150"/>
      <c r="AM247" s="150"/>
      <c r="AN247" s="150"/>
      <c r="AO247" s="150"/>
      <c r="AP247" s="150"/>
      <c r="AQ247" s="150"/>
      <c r="AR247" s="150"/>
      <c r="AS247" s="150"/>
      <c r="AT247" s="150"/>
      <c r="AU247" s="150"/>
      <c r="AV247" s="150"/>
      <c r="AW247" s="150"/>
      <c r="AX247" s="150"/>
      <c r="AY247" s="150"/>
      <c r="AZ247" s="150"/>
      <c r="BA247" s="150"/>
      <c r="BB247" s="150"/>
      <c r="BC247" s="150"/>
      <c r="BD247" s="150"/>
      <c r="BE247" s="150"/>
      <c r="BF247" s="150"/>
      <c r="BG247" s="150"/>
      <c r="BH247" s="150"/>
      <c r="BI247" s="150"/>
      <c r="BJ247" s="150"/>
      <c r="BK247" s="150"/>
      <c r="BL247" s="150"/>
      <c r="BM247" s="150"/>
      <c r="BN247" s="150"/>
      <c r="BO247" s="150"/>
      <c r="BP247" s="150"/>
      <c r="BQ247" s="150"/>
      <c r="BR247" s="150"/>
      <c r="BS247" s="150"/>
      <c r="BT247" s="150"/>
      <c r="BU247" s="150"/>
      <c r="BV247" s="150"/>
      <c r="BW247" s="150"/>
      <c r="BX247" s="150"/>
      <c r="BY247" s="150"/>
      <c r="BZ247" s="150"/>
      <c r="CA247" s="150"/>
      <c r="CB247" s="150"/>
      <c r="CC247" s="150"/>
      <c r="CD247" s="150"/>
      <c r="CE247" s="150"/>
      <c r="CF247" s="150"/>
      <c r="CG247" s="150"/>
      <c r="CH247" s="150"/>
      <c r="CI247" s="150"/>
      <c r="CJ247" s="150"/>
      <c r="CK247" s="150"/>
      <c r="CL247" s="150"/>
      <c r="CM247" s="150"/>
      <c r="CN247" s="150"/>
      <c r="CO247" s="150"/>
      <c r="CP247" s="150"/>
      <c r="CQ247" s="150"/>
      <c r="CR247" s="150"/>
      <c r="CS247" s="150"/>
      <c r="CT247" s="150"/>
      <c r="CU247" s="150"/>
      <c r="CV247" s="150"/>
      <c r="CW247" s="150"/>
      <c r="CX247" s="150"/>
      <c r="CY247" s="150"/>
      <c r="CZ247" s="150"/>
      <c r="DA247" s="150"/>
      <c r="DB247" s="150"/>
      <c r="DC247" s="150"/>
      <c r="DD247" s="150"/>
      <c r="DE247" s="150"/>
      <c r="DF247" s="150"/>
      <c r="DG247" s="150"/>
      <c r="DH247" s="150"/>
      <c r="DI247" s="150"/>
      <c r="DJ247" s="150"/>
      <c r="DK247" s="150"/>
      <c r="DL247" s="150"/>
      <c r="DM247" s="150"/>
      <c r="DN247" s="150"/>
      <c r="DO247" s="150"/>
      <c r="DP247" s="150"/>
      <c r="DQ247" s="150"/>
      <c r="DR247" s="150"/>
      <c r="DS247" s="150"/>
      <c r="DT247" s="150"/>
      <c r="DU247" s="150"/>
      <c r="DV247" s="150"/>
      <c r="DW247" s="150"/>
      <c r="DX247" s="150"/>
      <c r="DY247" s="150"/>
      <c r="DZ247" s="150"/>
      <c r="EA247" s="150"/>
      <c r="EB247" s="150"/>
      <c r="EC247" s="150"/>
      <c r="ED247" s="150"/>
    </row>
    <row r="248" spans="1:134" s="149" customFormat="1" x14ac:dyDescent="0.2">
      <c r="A248" s="420"/>
      <c r="B248" s="421"/>
      <c r="C248" s="477"/>
      <c r="D248" s="465" t="s">
        <v>76</v>
      </c>
      <c r="E248" s="465" t="s">
        <v>38</v>
      </c>
      <c r="F248" s="465" t="s">
        <v>39</v>
      </c>
      <c r="G248" s="460" t="s">
        <v>21</v>
      </c>
      <c r="H248" s="460" t="s">
        <v>393</v>
      </c>
      <c r="I248" s="352" t="s">
        <v>113</v>
      </c>
      <c r="J248" s="92">
        <v>0.14000000000000001</v>
      </c>
      <c r="K248" s="31">
        <v>100</v>
      </c>
      <c r="L248" s="41">
        <f t="shared" si="50"/>
        <v>14.000000000000002</v>
      </c>
      <c r="M248" s="500"/>
      <c r="N248" s="92">
        <f t="shared" si="51"/>
        <v>0.14000000000000001</v>
      </c>
      <c r="O248" s="41">
        <f t="shared" si="46"/>
        <v>14.000000000000002</v>
      </c>
      <c r="P248" s="460"/>
      <c r="Q248" s="151"/>
      <c r="R248" s="216"/>
      <c r="S248" s="150"/>
      <c r="T248" s="150"/>
      <c r="U248" s="150"/>
      <c r="V248" s="150"/>
      <c r="W248" s="150"/>
      <c r="X248" s="150"/>
      <c r="Y248" s="150"/>
      <c r="Z248" s="150"/>
      <c r="AA248" s="150"/>
      <c r="AB248" s="150"/>
      <c r="AC248" s="150"/>
      <c r="AD248" s="150"/>
      <c r="AE248" s="150"/>
      <c r="AF248" s="150"/>
      <c r="AG248" s="150"/>
      <c r="AH248" s="150"/>
      <c r="AI248" s="150"/>
      <c r="AJ248" s="150"/>
      <c r="AK248" s="150"/>
      <c r="AL248" s="150"/>
      <c r="AM248" s="150"/>
      <c r="AN248" s="150"/>
      <c r="AO248" s="150"/>
      <c r="AP248" s="150"/>
      <c r="AQ248" s="150"/>
      <c r="AR248" s="150"/>
      <c r="AS248" s="150"/>
      <c r="AT248" s="150"/>
      <c r="AU248" s="150"/>
      <c r="AV248" s="150"/>
      <c r="AW248" s="150"/>
      <c r="AX248" s="150"/>
      <c r="AY248" s="150"/>
      <c r="AZ248" s="150"/>
      <c r="BA248" s="150"/>
      <c r="BB248" s="150"/>
      <c r="BC248" s="150"/>
      <c r="BD248" s="150"/>
      <c r="BE248" s="150"/>
      <c r="BF248" s="150"/>
      <c r="BG248" s="150"/>
      <c r="BH248" s="150"/>
      <c r="BI248" s="150"/>
      <c r="BJ248" s="150"/>
      <c r="BK248" s="150"/>
      <c r="BL248" s="150"/>
      <c r="BM248" s="150"/>
      <c r="BN248" s="150"/>
      <c r="BO248" s="150"/>
      <c r="BP248" s="150"/>
      <c r="BQ248" s="150"/>
      <c r="BR248" s="150"/>
      <c r="BS248" s="150"/>
      <c r="BT248" s="150"/>
      <c r="BU248" s="150"/>
      <c r="BV248" s="150"/>
      <c r="BW248" s="150"/>
      <c r="BX248" s="150"/>
      <c r="BY248" s="150"/>
      <c r="BZ248" s="150"/>
      <c r="CA248" s="150"/>
      <c r="CB248" s="150"/>
      <c r="CC248" s="150"/>
      <c r="CD248" s="150"/>
      <c r="CE248" s="150"/>
      <c r="CF248" s="150"/>
      <c r="CG248" s="150"/>
      <c r="CH248" s="150"/>
      <c r="CI248" s="150"/>
      <c r="CJ248" s="150"/>
      <c r="CK248" s="150"/>
      <c r="CL248" s="150"/>
      <c r="CM248" s="150"/>
      <c r="CN248" s="150"/>
      <c r="CO248" s="150"/>
      <c r="CP248" s="150"/>
      <c r="CQ248" s="150"/>
      <c r="CR248" s="150"/>
      <c r="CS248" s="150"/>
      <c r="CT248" s="150"/>
      <c r="CU248" s="150"/>
      <c r="CV248" s="150"/>
      <c r="CW248" s="150"/>
      <c r="CX248" s="150"/>
      <c r="CY248" s="150"/>
      <c r="CZ248" s="150"/>
      <c r="DA248" s="150"/>
      <c r="DB248" s="150"/>
      <c r="DC248" s="150"/>
      <c r="DD248" s="150"/>
      <c r="DE248" s="150"/>
      <c r="DF248" s="150"/>
      <c r="DG248" s="150"/>
      <c r="DH248" s="150"/>
      <c r="DI248" s="150"/>
      <c r="DJ248" s="150"/>
      <c r="DK248" s="150"/>
      <c r="DL248" s="150"/>
      <c r="DM248" s="150"/>
      <c r="DN248" s="150"/>
      <c r="DO248" s="150"/>
      <c r="DP248" s="150"/>
      <c r="DQ248" s="150"/>
      <c r="DR248" s="150"/>
      <c r="DS248" s="150"/>
      <c r="DT248" s="150"/>
      <c r="DU248" s="150"/>
      <c r="DV248" s="150"/>
      <c r="DW248" s="150"/>
      <c r="DX248" s="150"/>
      <c r="DY248" s="150"/>
      <c r="DZ248" s="150"/>
      <c r="EA248" s="150"/>
      <c r="EB248" s="150"/>
      <c r="EC248" s="150"/>
      <c r="ED248" s="150"/>
    </row>
    <row r="249" spans="1:134" s="149" customFormat="1" x14ac:dyDescent="0.2">
      <c r="A249" s="420"/>
      <c r="B249" s="421"/>
      <c r="C249" s="477"/>
      <c r="D249" s="465" t="s">
        <v>76</v>
      </c>
      <c r="E249" s="465" t="s">
        <v>38</v>
      </c>
      <c r="F249" s="465" t="s">
        <v>39</v>
      </c>
      <c r="G249" s="460" t="s">
        <v>21</v>
      </c>
      <c r="H249" s="460" t="s">
        <v>393</v>
      </c>
      <c r="I249" s="352" t="s">
        <v>112</v>
      </c>
      <c r="J249" s="92">
        <v>0.09</v>
      </c>
      <c r="K249" s="31">
        <v>100</v>
      </c>
      <c r="L249" s="41">
        <f t="shared" si="50"/>
        <v>9</v>
      </c>
      <c r="M249" s="500"/>
      <c r="N249" s="92">
        <f t="shared" si="51"/>
        <v>0.09</v>
      </c>
      <c r="O249" s="41">
        <f t="shared" si="46"/>
        <v>9</v>
      </c>
      <c r="P249" s="460"/>
      <c r="Q249" s="151"/>
      <c r="R249" s="216"/>
      <c r="S249" s="150"/>
      <c r="T249" s="150"/>
      <c r="U249" s="150"/>
      <c r="V249" s="150"/>
      <c r="W249" s="150"/>
      <c r="X249" s="150"/>
      <c r="Y249" s="150"/>
      <c r="Z249" s="150"/>
      <c r="AA249" s="150"/>
      <c r="AB249" s="150"/>
      <c r="AC249" s="150"/>
      <c r="AD249" s="150"/>
      <c r="AE249" s="150"/>
      <c r="AF249" s="150"/>
      <c r="AG249" s="150"/>
      <c r="AH249" s="150"/>
      <c r="AI249" s="150"/>
      <c r="AJ249" s="150"/>
      <c r="AK249" s="150"/>
      <c r="AL249" s="150"/>
      <c r="AM249" s="150"/>
      <c r="AN249" s="150"/>
      <c r="AO249" s="150"/>
      <c r="AP249" s="150"/>
      <c r="AQ249" s="150"/>
      <c r="AR249" s="150"/>
      <c r="AS249" s="150"/>
      <c r="AT249" s="150"/>
      <c r="AU249" s="150"/>
      <c r="AV249" s="150"/>
      <c r="AW249" s="150"/>
      <c r="AX249" s="150"/>
      <c r="AY249" s="150"/>
      <c r="AZ249" s="150"/>
      <c r="BA249" s="150"/>
      <c r="BB249" s="150"/>
      <c r="BC249" s="150"/>
      <c r="BD249" s="150"/>
      <c r="BE249" s="150"/>
      <c r="BF249" s="150"/>
      <c r="BG249" s="150"/>
      <c r="BH249" s="150"/>
      <c r="BI249" s="150"/>
      <c r="BJ249" s="150"/>
      <c r="BK249" s="150"/>
      <c r="BL249" s="150"/>
      <c r="BM249" s="150"/>
      <c r="BN249" s="150"/>
      <c r="BO249" s="150"/>
      <c r="BP249" s="150"/>
      <c r="BQ249" s="150"/>
      <c r="BR249" s="150"/>
      <c r="BS249" s="150"/>
      <c r="BT249" s="150"/>
      <c r="BU249" s="150"/>
      <c r="BV249" s="150"/>
      <c r="BW249" s="150"/>
      <c r="BX249" s="150"/>
      <c r="BY249" s="150"/>
      <c r="BZ249" s="150"/>
      <c r="CA249" s="150"/>
      <c r="CB249" s="150"/>
      <c r="CC249" s="150"/>
      <c r="CD249" s="150"/>
      <c r="CE249" s="150"/>
      <c r="CF249" s="150"/>
      <c r="CG249" s="150"/>
      <c r="CH249" s="150"/>
      <c r="CI249" s="150"/>
      <c r="CJ249" s="150"/>
      <c r="CK249" s="150"/>
      <c r="CL249" s="150"/>
      <c r="CM249" s="150"/>
      <c r="CN249" s="150"/>
      <c r="CO249" s="150"/>
      <c r="CP249" s="150"/>
      <c r="CQ249" s="150"/>
      <c r="CR249" s="150"/>
      <c r="CS249" s="150"/>
      <c r="CT249" s="150"/>
      <c r="CU249" s="150"/>
      <c r="CV249" s="150"/>
      <c r="CW249" s="150"/>
      <c r="CX249" s="150"/>
      <c r="CY249" s="150"/>
      <c r="CZ249" s="150"/>
      <c r="DA249" s="150"/>
      <c r="DB249" s="150"/>
      <c r="DC249" s="150"/>
      <c r="DD249" s="150"/>
      <c r="DE249" s="150"/>
      <c r="DF249" s="150"/>
      <c r="DG249" s="150"/>
      <c r="DH249" s="150"/>
      <c r="DI249" s="150"/>
      <c r="DJ249" s="150"/>
      <c r="DK249" s="150"/>
      <c r="DL249" s="150"/>
      <c r="DM249" s="150"/>
      <c r="DN249" s="150"/>
      <c r="DO249" s="150"/>
      <c r="DP249" s="150"/>
      <c r="DQ249" s="150"/>
      <c r="DR249" s="150"/>
      <c r="DS249" s="150"/>
      <c r="DT249" s="150"/>
      <c r="DU249" s="150"/>
      <c r="DV249" s="150"/>
      <c r="DW249" s="150"/>
      <c r="DX249" s="150"/>
      <c r="DY249" s="150"/>
      <c r="DZ249" s="150"/>
      <c r="EA249" s="150"/>
      <c r="EB249" s="150"/>
      <c r="EC249" s="150"/>
      <c r="ED249" s="150"/>
    </row>
    <row r="250" spans="1:134" s="149" customFormat="1" x14ac:dyDescent="0.2">
      <c r="A250" s="420"/>
      <c r="B250" s="421"/>
      <c r="C250" s="477"/>
      <c r="D250" s="465" t="s">
        <v>76</v>
      </c>
      <c r="E250" s="465" t="s">
        <v>38</v>
      </c>
      <c r="F250" s="465" t="s">
        <v>39</v>
      </c>
      <c r="G250" s="460" t="s">
        <v>21</v>
      </c>
      <c r="H250" s="460" t="s">
        <v>393</v>
      </c>
      <c r="I250" s="352" t="s">
        <v>114</v>
      </c>
      <c r="J250" s="92">
        <v>7.0000000000000007E-2</v>
      </c>
      <c r="K250" s="31">
        <v>100</v>
      </c>
      <c r="L250" s="41">
        <f t="shared" si="50"/>
        <v>7.0000000000000009</v>
      </c>
      <c r="M250" s="500"/>
      <c r="N250" s="92">
        <f t="shared" si="51"/>
        <v>7.0000000000000007E-2</v>
      </c>
      <c r="O250" s="41">
        <f t="shared" si="46"/>
        <v>7.0000000000000009</v>
      </c>
      <c r="P250" s="460"/>
      <c r="Q250" s="151"/>
      <c r="R250" s="216"/>
      <c r="S250" s="150"/>
      <c r="T250" s="150"/>
      <c r="U250" s="150"/>
      <c r="V250" s="150"/>
      <c r="W250" s="150"/>
      <c r="X250" s="150"/>
      <c r="Y250" s="150"/>
      <c r="Z250" s="150"/>
      <c r="AA250" s="150"/>
      <c r="AB250" s="150"/>
      <c r="AC250" s="150"/>
      <c r="AD250" s="150"/>
      <c r="AE250" s="150"/>
      <c r="AF250" s="150"/>
      <c r="AG250" s="150"/>
      <c r="AH250" s="150"/>
      <c r="AI250" s="150"/>
      <c r="AJ250" s="150"/>
      <c r="AK250" s="150"/>
      <c r="AL250" s="150"/>
      <c r="AM250" s="150"/>
      <c r="AN250" s="150"/>
      <c r="AO250" s="150"/>
      <c r="AP250" s="150"/>
      <c r="AQ250" s="150"/>
      <c r="AR250" s="150"/>
      <c r="AS250" s="150"/>
      <c r="AT250" s="150"/>
      <c r="AU250" s="150"/>
      <c r="AV250" s="150"/>
      <c r="AW250" s="150"/>
      <c r="AX250" s="150"/>
      <c r="AY250" s="150"/>
      <c r="AZ250" s="150"/>
      <c r="BA250" s="150"/>
      <c r="BB250" s="150"/>
      <c r="BC250" s="150"/>
      <c r="BD250" s="150"/>
      <c r="BE250" s="150"/>
      <c r="BF250" s="150"/>
      <c r="BG250" s="150"/>
      <c r="BH250" s="150"/>
      <c r="BI250" s="150"/>
      <c r="BJ250" s="150"/>
      <c r="BK250" s="150"/>
      <c r="BL250" s="150"/>
      <c r="BM250" s="150"/>
      <c r="BN250" s="150"/>
      <c r="BO250" s="150"/>
      <c r="BP250" s="150"/>
      <c r="BQ250" s="150"/>
      <c r="BR250" s="150"/>
      <c r="BS250" s="150"/>
      <c r="BT250" s="150"/>
      <c r="BU250" s="150"/>
      <c r="BV250" s="150"/>
      <c r="BW250" s="150"/>
      <c r="BX250" s="150"/>
      <c r="BY250" s="150"/>
      <c r="BZ250" s="150"/>
      <c r="CA250" s="150"/>
      <c r="CB250" s="150"/>
      <c r="CC250" s="150"/>
      <c r="CD250" s="150"/>
      <c r="CE250" s="150"/>
      <c r="CF250" s="150"/>
      <c r="CG250" s="150"/>
      <c r="CH250" s="150"/>
      <c r="CI250" s="150"/>
      <c r="CJ250" s="150"/>
      <c r="CK250" s="150"/>
      <c r="CL250" s="150"/>
      <c r="CM250" s="150"/>
      <c r="CN250" s="150"/>
      <c r="CO250" s="150"/>
      <c r="CP250" s="150"/>
      <c r="CQ250" s="150"/>
      <c r="CR250" s="150"/>
      <c r="CS250" s="150"/>
      <c r="CT250" s="150"/>
      <c r="CU250" s="150"/>
      <c r="CV250" s="150"/>
      <c r="CW250" s="150"/>
      <c r="CX250" s="150"/>
      <c r="CY250" s="150"/>
      <c r="CZ250" s="150"/>
      <c r="DA250" s="150"/>
      <c r="DB250" s="150"/>
      <c r="DC250" s="150"/>
      <c r="DD250" s="150"/>
      <c r="DE250" s="150"/>
      <c r="DF250" s="150"/>
      <c r="DG250" s="150"/>
      <c r="DH250" s="150"/>
      <c r="DI250" s="150"/>
      <c r="DJ250" s="150"/>
      <c r="DK250" s="150"/>
      <c r="DL250" s="150"/>
      <c r="DM250" s="150"/>
      <c r="DN250" s="150"/>
      <c r="DO250" s="150"/>
      <c r="DP250" s="150"/>
      <c r="DQ250" s="150"/>
      <c r="DR250" s="150"/>
      <c r="DS250" s="150"/>
      <c r="DT250" s="150"/>
      <c r="DU250" s="150"/>
      <c r="DV250" s="150"/>
      <c r="DW250" s="150"/>
      <c r="DX250" s="150"/>
      <c r="DY250" s="150"/>
      <c r="DZ250" s="150"/>
      <c r="EA250" s="150"/>
      <c r="EB250" s="150"/>
      <c r="EC250" s="150"/>
      <c r="ED250" s="150"/>
    </row>
    <row r="251" spans="1:134" s="149" customFormat="1" x14ac:dyDescent="0.2">
      <c r="A251" s="420"/>
      <c r="B251" s="421"/>
      <c r="C251" s="477"/>
      <c r="D251" s="465"/>
      <c r="E251" s="465"/>
      <c r="F251" s="465"/>
      <c r="G251" s="460" t="s">
        <v>21</v>
      </c>
      <c r="H251" s="460" t="s">
        <v>393</v>
      </c>
      <c r="I251" s="352" t="s">
        <v>117</v>
      </c>
      <c r="J251" s="92">
        <v>0.06</v>
      </c>
      <c r="K251" s="31">
        <v>100</v>
      </c>
      <c r="L251" s="41">
        <f t="shared" si="50"/>
        <v>6</v>
      </c>
      <c r="M251" s="500"/>
      <c r="N251" s="92">
        <f t="shared" si="51"/>
        <v>0.06</v>
      </c>
      <c r="O251" s="41">
        <f t="shared" si="46"/>
        <v>6</v>
      </c>
      <c r="P251" s="460"/>
      <c r="Q251" s="151"/>
      <c r="R251" s="216"/>
      <c r="S251" s="150"/>
      <c r="T251" s="150"/>
      <c r="U251" s="150"/>
      <c r="V251" s="150"/>
      <c r="W251" s="150"/>
      <c r="X251" s="150"/>
      <c r="Y251" s="150"/>
      <c r="Z251" s="150"/>
      <c r="AA251" s="150"/>
      <c r="AB251" s="150"/>
      <c r="AC251" s="150"/>
      <c r="AD251" s="150"/>
      <c r="AE251" s="150"/>
      <c r="AF251" s="150"/>
      <c r="AG251" s="150"/>
      <c r="AH251" s="150"/>
      <c r="AI251" s="150"/>
      <c r="AJ251" s="150"/>
      <c r="AK251" s="150"/>
      <c r="AL251" s="150"/>
      <c r="AM251" s="150"/>
      <c r="AN251" s="150"/>
      <c r="AO251" s="150"/>
      <c r="AP251" s="150"/>
      <c r="AQ251" s="150"/>
      <c r="AR251" s="150"/>
      <c r="AS251" s="150"/>
      <c r="AT251" s="150"/>
      <c r="AU251" s="150"/>
      <c r="AV251" s="150"/>
      <c r="AW251" s="150"/>
      <c r="AX251" s="150"/>
      <c r="AY251" s="150"/>
      <c r="AZ251" s="150"/>
      <c r="BA251" s="150"/>
      <c r="BB251" s="150"/>
      <c r="BC251" s="150"/>
      <c r="BD251" s="150"/>
      <c r="BE251" s="150"/>
      <c r="BF251" s="150"/>
      <c r="BG251" s="150"/>
      <c r="BH251" s="150"/>
      <c r="BI251" s="150"/>
      <c r="BJ251" s="150"/>
      <c r="BK251" s="150"/>
      <c r="BL251" s="150"/>
      <c r="BM251" s="150"/>
      <c r="BN251" s="150"/>
      <c r="BO251" s="150"/>
      <c r="BP251" s="150"/>
      <c r="BQ251" s="150"/>
      <c r="BR251" s="150"/>
      <c r="BS251" s="150"/>
      <c r="BT251" s="150"/>
      <c r="BU251" s="150"/>
      <c r="BV251" s="150"/>
      <c r="BW251" s="150"/>
      <c r="BX251" s="150"/>
      <c r="BY251" s="150"/>
      <c r="BZ251" s="150"/>
      <c r="CA251" s="150"/>
      <c r="CB251" s="150"/>
      <c r="CC251" s="150"/>
      <c r="CD251" s="150"/>
      <c r="CE251" s="150"/>
      <c r="CF251" s="150"/>
      <c r="CG251" s="150"/>
      <c r="CH251" s="150"/>
      <c r="CI251" s="150"/>
      <c r="CJ251" s="150"/>
      <c r="CK251" s="150"/>
      <c r="CL251" s="150"/>
      <c r="CM251" s="150"/>
      <c r="CN251" s="150"/>
      <c r="CO251" s="150"/>
      <c r="CP251" s="150"/>
      <c r="CQ251" s="150"/>
      <c r="CR251" s="150"/>
      <c r="CS251" s="150"/>
      <c r="CT251" s="150"/>
      <c r="CU251" s="150"/>
      <c r="CV251" s="150"/>
      <c r="CW251" s="150"/>
      <c r="CX251" s="150"/>
      <c r="CY251" s="150"/>
      <c r="CZ251" s="150"/>
      <c r="DA251" s="150"/>
      <c r="DB251" s="150"/>
      <c r="DC251" s="150"/>
      <c r="DD251" s="150"/>
      <c r="DE251" s="150"/>
      <c r="DF251" s="150"/>
      <c r="DG251" s="150"/>
      <c r="DH251" s="150"/>
      <c r="DI251" s="150"/>
      <c r="DJ251" s="150"/>
      <c r="DK251" s="150"/>
      <c r="DL251" s="150"/>
      <c r="DM251" s="150"/>
      <c r="DN251" s="150"/>
      <c r="DO251" s="150"/>
      <c r="DP251" s="150"/>
      <c r="DQ251" s="150"/>
      <c r="DR251" s="150"/>
      <c r="DS251" s="150"/>
      <c r="DT251" s="150"/>
      <c r="DU251" s="150"/>
      <c r="DV251" s="150"/>
      <c r="DW251" s="150"/>
      <c r="DX251" s="150"/>
      <c r="DY251" s="150"/>
      <c r="DZ251" s="150"/>
      <c r="EA251" s="150"/>
      <c r="EB251" s="150"/>
      <c r="EC251" s="150"/>
      <c r="ED251" s="150"/>
    </row>
    <row r="252" spans="1:134" s="149" customFormat="1" x14ac:dyDescent="0.2">
      <c r="A252" s="422"/>
      <c r="B252" s="423"/>
      <c r="C252" s="478"/>
      <c r="D252" s="465"/>
      <c r="E252" s="465"/>
      <c r="F252" s="465"/>
      <c r="G252" s="461" t="s">
        <v>21</v>
      </c>
      <c r="H252" s="461" t="s">
        <v>393</v>
      </c>
      <c r="I252" s="352" t="s">
        <v>118</v>
      </c>
      <c r="J252" s="92">
        <v>0.05</v>
      </c>
      <c r="K252" s="31">
        <v>100</v>
      </c>
      <c r="L252" s="41">
        <f t="shared" si="50"/>
        <v>5</v>
      </c>
      <c r="M252" s="501"/>
      <c r="N252" s="92">
        <f t="shared" si="51"/>
        <v>0.05</v>
      </c>
      <c r="O252" s="41">
        <f t="shared" si="46"/>
        <v>5</v>
      </c>
      <c r="P252" s="460"/>
      <c r="Q252" s="151"/>
      <c r="R252" s="216"/>
      <c r="S252" s="150"/>
      <c r="T252" s="150"/>
      <c r="U252" s="150"/>
      <c r="V252" s="150"/>
      <c r="W252" s="150"/>
      <c r="X252" s="150"/>
      <c r="Y252" s="150"/>
      <c r="Z252" s="150"/>
      <c r="AA252" s="150"/>
      <c r="AB252" s="150"/>
      <c r="AC252" s="150"/>
      <c r="AD252" s="150"/>
      <c r="AE252" s="150"/>
      <c r="AF252" s="150"/>
      <c r="AG252" s="150"/>
      <c r="AH252" s="150"/>
      <c r="AI252" s="150"/>
      <c r="AJ252" s="150"/>
      <c r="AK252" s="150"/>
      <c r="AL252" s="150"/>
      <c r="AM252" s="150"/>
      <c r="AN252" s="150"/>
      <c r="AO252" s="150"/>
      <c r="AP252" s="150"/>
      <c r="AQ252" s="150"/>
      <c r="AR252" s="150"/>
      <c r="AS252" s="150"/>
      <c r="AT252" s="150"/>
      <c r="AU252" s="150"/>
      <c r="AV252" s="150"/>
      <c r="AW252" s="150"/>
      <c r="AX252" s="150"/>
      <c r="AY252" s="150"/>
      <c r="AZ252" s="150"/>
      <c r="BA252" s="150"/>
      <c r="BB252" s="150"/>
      <c r="BC252" s="150"/>
      <c r="BD252" s="150"/>
      <c r="BE252" s="150"/>
      <c r="BF252" s="150"/>
      <c r="BG252" s="150"/>
      <c r="BH252" s="150"/>
      <c r="BI252" s="150"/>
      <c r="BJ252" s="150"/>
      <c r="BK252" s="150"/>
      <c r="BL252" s="150"/>
      <c r="BM252" s="150"/>
      <c r="BN252" s="150"/>
      <c r="BO252" s="150"/>
      <c r="BP252" s="150"/>
      <c r="BQ252" s="150"/>
      <c r="BR252" s="150"/>
      <c r="BS252" s="150"/>
      <c r="BT252" s="150"/>
      <c r="BU252" s="150"/>
      <c r="BV252" s="150"/>
      <c r="BW252" s="150"/>
      <c r="BX252" s="150"/>
      <c r="BY252" s="150"/>
      <c r="BZ252" s="150"/>
      <c r="CA252" s="150"/>
      <c r="CB252" s="150"/>
      <c r="CC252" s="150"/>
      <c r="CD252" s="150"/>
      <c r="CE252" s="150"/>
      <c r="CF252" s="150"/>
      <c r="CG252" s="150"/>
      <c r="CH252" s="150"/>
      <c r="CI252" s="150"/>
      <c r="CJ252" s="150"/>
      <c r="CK252" s="150"/>
      <c r="CL252" s="150"/>
      <c r="CM252" s="150"/>
      <c r="CN252" s="150"/>
      <c r="CO252" s="150"/>
      <c r="CP252" s="150"/>
      <c r="CQ252" s="150"/>
      <c r="CR252" s="150"/>
      <c r="CS252" s="150"/>
      <c r="CT252" s="150"/>
      <c r="CU252" s="150"/>
      <c r="CV252" s="150"/>
      <c r="CW252" s="150"/>
      <c r="CX252" s="150"/>
      <c r="CY252" s="150"/>
      <c r="CZ252" s="150"/>
      <c r="DA252" s="150"/>
      <c r="DB252" s="150"/>
      <c r="DC252" s="150"/>
      <c r="DD252" s="150"/>
      <c r="DE252" s="150"/>
      <c r="DF252" s="150"/>
      <c r="DG252" s="150"/>
      <c r="DH252" s="150"/>
      <c r="DI252" s="150"/>
      <c r="DJ252" s="150"/>
      <c r="DK252" s="150"/>
      <c r="DL252" s="150"/>
      <c r="DM252" s="150"/>
      <c r="DN252" s="150"/>
      <c r="DO252" s="150"/>
      <c r="DP252" s="150"/>
      <c r="DQ252" s="150"/>
      <c r="DR252" s="150"/>
      <c r="DS252" s="150"/>
      <c r="DT252" s="150"/>
      <c r="DU252" s="150"/>
      <c r="DV252" s="150"/>
      <c r="DW252" s="150"/>
      <c r="DX252" s="150"/>
      <c r="DY252" s="150"/>
      <c r="DZ252" s="150"/>
      <c r="EA252" s="150"/>
      <c r="EB252" s="150"/>
      <c r="EC252" s="150"/>
      <c r="ED252" s="150"/>
    </row>
    <row r="253" spans="1:134" s="150" customFormat="1" ht="15" customHeight="1" x14ac:dyDescent="0.2">
      <c r="A253" s="418" t="s">
        <v>434</v>
      </c>
      <c r="B253" s="419"/>
      <c r="C253" s="476" t="s">
        <v>62</v>
      </c>
      <c r="D253" s="459" t="s">
        <v>22</v>
      </c>
      <c r="E253" s="459" t="s">
        <v>35</v>
      </c>
      <c r="F253" s="466" t="s">
        <v>156</v>
      </c>
      <c r="G253" s="459" t="s">
        <v>21</v>
      </c>
      <c r="H253" s="466" t="s">
        <v>56</v>
      </c>
      <c r="I253" s="353" t="s">
        <v>542</v>
      </c>
      <c r="J253" s="94">
        <v>0.41</v>
      </c>
      <c r="K253" s="31">
        <v>100</v>
      </c>
      <c r="L253" s="41">
        <f t="shared" si="50"/>
        <v>41</v>
      </c>
      <c r="M253" s="499"/>
      <c r="N253" s="92">
        <f>J253*(1-M$253)</f>
        <v>0.41</v>
      </c>
      <c r="O253" s="41">
        <f t="shared" si="46"/>
        <v>41</v>
      </c>
      <c r="P253" s="459">
        <v>4</v>
      </c>
      <c r="R253" s="216">
        <v>315</v>
      </c>
    </row>
    <row r="254" spans="1:134" s="150" customFormat="1" ht="15" customHeight="1" x14ac:dyDescent="0.2">
      <c r="A254" s="420"/>
      <c r="B254" s="421"/>
      <c r="C254" s="477"/>
      <c r="D254" s="460"/>
      <c r="E254" s="460"/>
      <c r="F254" s="467"/>
      <c r="G254" s="460"/>
      <c r="H254" s="467"/>
      <c r="I254" s="352" t="s">
        <v>108</v>
      </c>
      <c r="J254" s="94">
        <v>0.35</v>
      </c>
      <c r="K254" s="31">
        <v>100</v>
      </c>
      <c r="L254" s="41">
        <f t="shared" si="50"/>
        <v>35</v>
      </c>
      <c r="M254" s="500"/>
      <c r="N254" s="92">
        <f t="shared" ref="N254:N259" si="52">J254*(1-M$253)</f>
        <v>0.35</v>
      </c>
      <c r="O254" s="41">
        <f t="shared" si="46"/>
        <v>35</v>
      </c>
      <c r="P254" s="460"/>
      <c r="R254" s="216"/>
    </row>
    <row r="255" spans="1:134" s="150" customFormat="1" ht="15" customHeight="1" x14ac:dyDescent="0.2">
      <c r="A255" s="420"/>
      <c r="B255" s="421"/>
      <c r="C255" s="477"/>
      <c r="D255" s="460" t="s">
        <v>22</v>
      </c>
      <c r="E255" s="460" t="s">
        <v>35</v>
      </c>
      <c r="F255" s="467"/>
      <c r="G255" s="460" t="s">
        <v>21</v>
      </c>
      <c r="H255" s="467" t="s">
        <v>56</v>
      </c>
      <c r="I255" s="352" t="s">
        <v>113</v>
      </c>
      <c r="J255" s="94">
        <v>0.3</v>
      </c>
      <c r="K255" s="31">
        <v>100</v>
      </c>
      <c r="L255" s="41">
        <f t="shared" si="50"/>
        <v>30</v>
      </c>
      <c r="M255" s="500"/>
      <c r="N255" s="92">
        <f t="shared" si="52"/>
        <v>0.3</v>
      </c>
      <c r="O255" s="41">
        <f t="shared" si="46"/>
        <v>30</v>
      </c>
      <c r="P255" s="460"/>
      <c r="R255" s="216"/>
    </row>
    <row r="256" spans="1:134" s="150" customFormat="1" ht="15" customHeight="1" x14ac:dyDescent="0.2">
      <c r="A256" s="420"/>
      <c r="B256" s="421"/>
      <c r="C256" s="477"/>
      <c r="D256" s="460" t="s">
        <v>22</v>
      </c>
      <c r="E256" s="460" t="s">
        <v>35</v>
      </c>
      <c r="F256" s="467"/>
      <c r="G256" s="460" t="s">
        <v>21</v>
      </c>
      <c r="H256" s="467" t="s">
        <v>56</v>
      </c>
      <c r="I256" s="352" t="s">
        <v>112</v>
      </c>
      <c r="J256" s="94">
        <v>0.27</v>
      </c>
      <c r="K256" s="85">
        <v>2700</v>
      </c>
      <c r="L256" s="41">
        <f t="shared" si="50"/>
        <v>729</v>
      </c>
      <c r="M256" s="500"/>
      <c r="N256" s="92">
        <f t="shared" si="52"/>
        <v>0.27</v>
      </c>
      <c r="O256" s="41">
        <f t="shared" si="46"/>
        <v>729</v>
      </c>
      <c r="P256" s="460"/>
      <c r="R256" s="216"/>
    </row>
    <row r="257" spans="1:18" s="150" customFormat="1" ht="15" customHeight="1" x14ac:dyDescent="0.2">
      <c r="A257" s="420"/>
      <c r="B257" s="421"/>
      <c r="C257" s="477"/>
      <c r="D257" s="460" t="s">
        <v>22</v>
      </c>
      <c r="E257" s="460" t="s">
        <v>35</v>
      </c>
      <c r="F257" s="467"/>
      <c r="G257" s="460" t="s">
        <v>21</v>
      </c>
      <c r="H257" s="467" t="s">
        <v>56</v>
      </c>
      <c r="I257" s="352" t="s">
        <v>114</v>
      </c>
      <c r="J257" s="94">
        <v>0.245</v>
      </c>
      <c r="K257" s="31">
        <v>100</v>
      </c>
      <c r="L257" s="41">
        <f t="shared" si="50"/>
        <v>24.5</v>
      </c>
      <c r="M257" s="500"/>
      <c r="N257" s="92">
        <f t="shared" si="52"/>
        <v>0.245</v>
      </c>
      <c r="O257" s="41">
        <f t="shared" si="46"/>
        <v>24.5</v>
      </c>
      <c r="P257" s="460"/>
      <c r="R257" s="216"/>
    </row>
    <row r="258" spans="1:18" s="150" customFormat="1" ht="15" customHeight="1" x14ac:dyDescent="0.2">
      <c r="A258" s="420"/>
      <c r="B258" s="421"/>
      <c r="C258" s="477"/>
      <c r="D258" s="460" t="s">
        <v>22</v>
      </c>
      <c r="E258" s="460" t="s">
        <v>35</v>
      </c>
      <c r="F258" s="467"/>
      <c r="G258" s="460" t="s">
        <v>21</v>
      </c>
      <c r="H258" s="467" t="s">
        <v>56</v>
      </c>
      <c r="I258" s="352" t="s">
        <v>117</v>
      </c>
      <c r="J258" s="94">
        <v>0.23499999999999999</v>
      </c>
      <c r="K258" s="31">
        <v>100</v>
      </c>
      <c r="L258" s="41">
        <f t="shared" si="50"/>
        <v>23.5</v>
      </c>
      <c r="M258" s="500"/>
      <c r="N258" s="92">
        <f t="shared" si="52"/>
        <v>0.23499999999999999</v>
      </c>
      <c r="O258" s="41">
        <f t="shared" si="46"/>
        <v>23.5</v>
      </c>
      <c r="P258" s="460"/>
      <c r="R258" s="216"/>
    </row>
    <row r="259" spans="1:18" s="150" customFormat="1" ht="15" customHeight="1" x14ac:dyDescent="0.2">
      <c r="A259" s="422"/>
      <c r="B259" s="423"/>
      <c r="C259" s="478"/>
      <c r="D259" s="461" t="s">
        <v>22</v>
      </c>
      <c r="E259" s="461" t="s">
        <v>35</v>
      </c>
      <c r="F259" s="469"/>
      <c r="G259" s="461" t="s">
        <v>21</v>
      </c>
      <c r="H259" s="469" t="s">
        <v>56</v>
      </c>
      <c r="I259" s="352" t="s">
        <v>118</v>
      </c>
      <c r="J259" s="94">
        <v>0.22</v>
      </c>
      <c r="K259" s="31">
        <v>100</v>
      </c>
      <c r="L259" s="41">
        <f t="shared" si="50"/>
        <v>22</v>
      </c>
      <c r="M259" s="501"/>
      <c r="N259" s="92">
        <f t="shared" si="52"/>
        <v>0.22</v>
      </c>
      <c r="O259" s="41">
        <f t="shared" si="46"/>
        <v>22</v>
      </c>
      <c r="P259" s="460"/>
      <c r="R259" s="216"/>
    </row>
    <row r="260" spans="1:18" s="39" customFormat="1" ht="15" customHeight="1" x14ac:dyDescent="0.2">
      <c r="A260" s="418" t="s">
        <v>435</v>
      </c>
      <c r="B260" s="419"/>
      <c r="C260" s="426" t="s">
        <v>57</v>
      </c>
      <c r="D260" s="447" t="s">
        <v>22</v>
      </c>
      <c r="E260" s="447" t="s">
        <v>23</v>
      </c>
      <c r="F260" s="429" t="s">
        <v>24</v>
      </c>
      <c r="G260" s="447" t="s">
        <v>21</v>
      </c>
      <c r="H260" s="447" t="s">
        <v>66</v>
      </c>
      <c r="I260" s="353" t="s">
        <v>108</v>
      </c>
      <c r="J260" s="7">
        <v>0.32</v>
      </c>
      <c r="K260" s="31">
        <v>100</v>
      </c>
      <c r="L260" s="41">
        <f t="shared" si="50"/>
        <v>32</v>
      </c>
      <c r="M260" s="493"/>
      <c r="N260" s="92">
        <f>J260*(1-M$260)</f>
        <v>0.32</v>
      </c>
      <c r="O260" s="41">
        <f t="shared" si="46"/>
        <v>32</v>
      </c>
      <c r="P260" s="510">
        <v>4</v>
      </c>
      <c r="R260" s="214"/>
    </row>
    <row r="261" spans="1:18" s="39" customFormat="1" ht="15" customHeight="1" x14ac:dyDescent="0.2">
      <c r="A261" s="420"/>
      <c r="B261" s="421"/>
      <c r="C261" s="427"/>
      <c r="D261" s="448" t="s">
        <v>22</v>
      </c>
      <c r="E261" s="448" t="s">
        <v>23</v>
      </c>
      <c r="F261" s="430" t="s">
        <v>24</v>
      </c>
      <c r="G261" s="448" t="s">
        <v>21</v>
      </c>
      <c r="H261" s="448" t="s">
        <v>66</v>
      </c>
      <c r="I261" s="355" t="s">
        <v>113</v>
      </c>
      <c r="J261" s="193">
        <v>0.19</v>
      </c>
      <c r="K261" s="31">
        <v>100</v>
      </c>
      <c r="L261" s="41">
        <f t="shared" si="50"/>
        <v>19</v>
      </c>
      <c r="M261" s="494"/>
      <c r="N261" s="92">
        <f t="shared" ref="N261:N265" si="53">J261*(1-M$260)</f>
        <v>0.19</v>
      </c>
      <c r="O261" s="41">
        <f t="shared" si="46"/>
        <v>19</v>
      </c>
      <c r="P261" s="510"/>
      <c r="R261" s="214"/>
    </row>
    <row r="262" spans="1:18" s="39" customFormat="1" ht="15" customHeight="1" x14ac:dyDescent="0.2">
      <c r="A262" s="420"/>
      <c r="B262" s="421"/>
      <c r="C262" s="427"/>
      <c r="D262" s="448" t="s">
        <v>22</v>
      </c>
      <c r="E262" s="448" t="s">
        <v>23</v>
      </c>
      <c r="F262" s="430" t="s">
        <v>24</v>
      </c>
      <c r="G262" s="448" t="s">
        <v>21</v>
      </c>
      <c r="H262" s="448" t="s">
        <v>66</v>
      </c>
      <c r="I262" s="355" t="s">
        <v>112</v>
      </c>
      <c r="J262" s="193">
        <v>0.13500000000000001</v>
      </c>
      <c r="K262" s="31">
        <v>100</v>
      </c>
      <c r="L262" s="41">
        <f t="shared" si="50"/>
        <v>13.5</v>
      </c>
      <c r="M262" s="494"/>
      <c r="N262" s="92">
        <f t="shared" si="53"/>
        <v>0.13500000000000001</v>
      </c>
      <c r="O262" s="41">
        <f t="shared" si="46"/>
        <v>13.5</v>
      </c>
      <c r="P262" s="510"/>
      <c r="R262" s="214">
        <v>284.97000000000003</v>
      </c>
    </row>
    <row r="263" spans="1:18" s="39" customFormat="1" ht="15" customHeight="1" x14ac:dyDescent="0.2">
      <c r="A263" s="420"/>
      <c r="B263" s="421"/>
      <c r="C263" s="427"/>
      <c r="D263" s="448" t="s">
        <v>22</v>
      </c>
      <c r="E263" s="448" t="s">
        <v>23</v>
      </c>
      <c r="F263" s="430" t="s">
        <v>24</v>
      </c>
      <c r="G263" s="448" t="s">
        <v>21</v>
      </c>
      <c r="H263" s="448" t="s">
        <v>66</v>
      </c>
      <c r="I263" s="353" t="s">
        <v>114</v>
      </c>
      <c r="J263" s="7">
        <v>0.115</v>
      </c>
      <c r="K263" s="31">
        <v>100</v>
      </c>
      <c r="L263" s="41">
        <f t="shared" si="50"/>
        <v>11.5</v>
      </c>
      <c r="M263" s="494"/>
      <c r="N263" s="92">
        <f t="shared" si="53"/>
        <v>0.115</v>
      </c>
      <c r="O263" s="41">
        <f t="shared" si="46"/>
        <v>11.5</v>
      </c>
      <c r="P263" s="510"/>
      <c r="R263" s="214"/>
    </row>
    <row r="264" spans="1:18" s="39" customFormat="1" ht="15" customHeight="1" x14ac:dyDescent="0.2">
      <c r="A264" s="420"/>
      <c r="B264" s="421"/>
      <c r="C264" s="427"/>
      <c r="D264" s="448" t="s">
        <v>22</v>
      </c>
      <c r="E264" s="448" t="s">
        <v>23</v>
      </c>
      <c r="F264" s="430" t="s">
        <v>24</v>
      </c>
      <c r="G264" s="448" t="s">
        <v>21</v>
      </c>
      <c r="H264" s="448" t="s">
        <v>66</v>
      </c>
      <c r="I264" s="353" t="s">
        <v>117</v>
      </c>
      <c r="J264" s="7">
        <v>9.5000000000000001E-2</v>
      </c>
      <c r="K264" s="31">
        <v>100</v>
      </c>
      <c r="L264" s="41">
        <f t="shared" si="50"/>
        <v>9.5</v>
      </c>
      <c r="M264" s="494"/>
      <c r="N264" s="92">
        <f t="shared" si="53"/>
        <v>9.5000000000000001E-2</v>
      </c>
      <c r="O264" s="41">
        <f t="shared" si="46"/>
        <v>9.5</v>
      </c>
      <c r="P264" s="510"/>
      <c r="R264" s="214"/>
    </row>
    <row r="265" spans="1:18" s="39" customFormat="1" ht="15" customHeight="1" x14ac:dyDescent="0.2">
      <c r="A265" s="422"/>
      <c r="B265" s="423"/>
      <c r="C265" s="427"/>
      <c r="D265" s="449" t="s">
        <v>22</v>
      </c>
      <c r="E265" s="449" t="s">
        <v>23</v>
      </c>
      <c r="F265" s="431" t="s">
        <v>24</v>
      </c>
      <c r="G265" s="449" t="s">
        <v>21</v>
      </c>
      <c r="H265" s="449" t="s">
        <v>66</v>
      </c>
      <c r="I265" s="353" t="s">
        <v>118</v>
      </c>
      <c r="J265" s="7">
        <v>0.08</v>
      </c>
      <c r="K265" s="85">
        <v>14000</v>
      </c>
      <c r="L265" s="41">
        <f t="shared" si="50"/>
        <v>1120</v>
      </c>
      <c r="M265" s="495"/>
      <c r="N265" s="92">
        <f t="shared" si="53"/>
        <v>0.08</v>
      </c>
      <c r="O265" s="41">
        <f t="shared" si="46"/>
        <v>1120</v>
      </c>
      <c r="P265" s="510"/>
      <c r="R265" s="214"/>
    </row>
    <row r="266" spans="1:18" ht="15" customHeight="1" x14ac:dyDescent="0.2">
      <c r="A266" s="418" t="s">
        <v>436</v>
      </c>
      <c r="B266" s="419"/>
      <c r="C266" s="427"/>
      <c r="D266" s="432" t="s">
        <v>316</v>
      </c>
      <c r="E266" s="447" t="s">
        <v>23</v>
      </c>
      <c r="F266" s="450" t="s">
        <v>189</v>
      </c>
      <c r="G266" s="441" t="s">
        <v>21</v>
      </c>
      <c r="H266" s="432" t="s">
        <v>66</v>
      </c>
      <c r="I266" s="353" t="s">
        <v>108</v>
      </c>
      <c r="J266" s="92">
        <v>0.32999999999999996</v>
      </c>
      <c r="K266" s="31">
        <v>100</v>
      </c>
      <c r="L266" s="41">
        <f t="shared" si="50"/>
        <v>32.999999999999993</v>
      </c>
      <c r="M266" s="499"/>
      <c r="N266" s="92">
        <f>J266*(1-M$266)</f>
        <v>0.32999999999999996</v>
      </c>
      <c r="O266" s="41">
        <f t="shared" si="46"/>
        <v>32.999999999999993</v>
      </c>
      <c r="P266" s="510"/>
      <c r="Q266" s="61"/>
      <c r="R266" s="214"/>
    </row>
    <row r="267" spans="1:18" ht="15" customHeight="1" x14ac:dyDescent="0.2">
      <c r="A267" s="420"/>
      <c r="B267" s="421"/>
      <c r="C267" s="427"/>
      <c r="D267" s="433"/>
      <c r="E267" s="448" t="s">
        <v>23</v>
      </c>
      <c r="F267" s="451"/>
      <c r="G267" s="442"/>
      <c r="H267" s="433"/>
      <c r="I267" s="355" t="s">
        <v>113</v>
      </c>
      <c r="J267" s="92">
        <v>0.21</v>
      </c>
      <c r="K267" s="31">
        <v>100</v>
      </c>
      <c r="L267" s="41">
        <f>K267*J267</f>
        <v>21</v>
      </c>
      <c r="M267" s="500"/>
      <c r="N267" s="92">
        <f t="shared" ref="N267:N271" si="54">J267*(1-M$266)</f>
        <v>0.21</v>
      </c>
      <c r="O267" s="41">
        <f t="shared" si="46"/>
        <v>21</v>
      </c>
      <c r="P267" s="510"/>
      <c r="Q267" s="61"/>
      <c r="R267" s="214"/>
    </row>
    <row r="268" spans="1:18" ht="15" customHeight="1" x14ac:dyDescent="0.2">
      <c r="A268" s="420"/>
      <c r="B268" s="421"/>
      <c r="C268" s="427"/>
      <c r="D268" s="433"/>
      <c r="E268" s="448" t="s">
        <v>23</v>
      </c>
      <c r="F268" s="451"/>
      <c r="G268" s="442"/>
      <c r="H268" s="433"/>
      <c r="I268" s="355" t="s">
        <v>112</v>
      </c>
      <c r="J268" s="92">
        <v>0.14500000000000002</v>
      </c>
      <c r="K268" s="31">
        <v>100</v>
      </c>
      <c r="L268" s="41">
        <f t="shared" si="50"/>
        <v>14.500000000000002</v>
      </c>
      <c r="M268" s="500"/>
      <c r="N268" s="92">
        <f t="shared" si="54"/>
        <v>0.14500000000000002</v>
      </c>
      <c r="O268" s="41">
        <f t="shared" si="46"/>
        <v>14.500000000000002</v>
      </c>
      <c r="P268" s="510"/>
      <c r="Q268" s="61"/>
      <c r="R268" s="214"/>
    </row>
    <row r="269" spans="1:18" ht="15" customHeight="1" x14ac:dyDescent="0.2">
      <c r="A269" s="420"/>
      <c r="B269" s="421"/>
      <c r="C269" s="427"/>
      <c r="D269" s="433"/>
      <c r="E269" s="448" t="s">
        <v>23</v>
      </c>
      <c r="F269" s="451"/>
      <c r="G269" s="442"/>
      <c r="H269" s="433"/>
      <c r="I269" s="355" t="s">
        <v>114</v>
      </c>
      <c r="J269" s="92">
        <v>0.13500000000000001</v>
      </c>
      <c r="K269" s="31">
        <v>100</v>
      </c>
      <c r="L269" s="41">
        <f t="shared" si="50"/>
        <v>13.5</v>
      </c>
      <c r="M269" s="500"/>
      <c r="N269" s="92">
        <f t="shared" si="54"/>
        <v>0.13500000000000001</v>
      </c>
      <c r="O269" s="41">
        <f t="shared" si="46"/>
        <v>13.5</v>
      </c>
      <c r="P269" s="510"/>
      <c r="Q269" s="61"/>
      <c r="R269" s="214"/>
    </row>
    <row r="270" spans="1:18" ht="15" customHeight="1" x14ac:dyDescent="0.2">
      <c r="A270" s="420"/>
      <c r="B270" s="421"/>
      <c r="C270" s="427"/>
      <c r="D270" s="433"/>
      <c r="E270" s="448" t="s">
        <v>23</v>
      </c>
      <c r="F270" s="451"/>
      <c r="G270" s="442"/>
      <c r="H270" s="433"/>
      <c r="I270" s="355" t="s">
        <v>117</v>
      </c>
      <c r="J270" s="92">
        <v>0.11</v>
      </c>
      <c r="K270" s="31">
        <v>100</v>
      </c>
      <c r="L270" s="41">
        <f t="shared" si="50"/>
        <v>11</v>
      </c>
      <c r="M270" s="500"/>
      <c r="N270" s="92">
        <f t="shared" si="54"/>
        <v>0.11</v>
      </c>
      <c r="O270" s="41">
        <f t="shared" si="46"/>
        <v>11</v>
      </c>
      <c r="P270" s="510"/>
      <c r="Q270" s="61"/>
      <c r="R270" s="214"/>
    </row>
    <row r="271" spans="1:18" ht="15" customHeight="1" x14ac:dyDescent="0.2">
      <c r="A271" s="422"/>
      <c r="B271" s="423"/>
      <c r="C271" s="428"/>
      <c r="D271" s="479"/>
      <c r="E271" s="472" t="s">
        <v>23</v>
      </c>
      <c r="F271" s="486"/>
      <c r="G271" s="472"/>
      <c r="H271" s="479"/>
      <c r="I271" s="326" t="s">
        <v>119</v>
      </c>
      <c r="J271" s="92">
        <v>9.5000000000000001E-2</v>
      </c>
      <c r="K271" s="31">
        <v>100</v>
      </c>
      <c r="L271" s="41">
        <f t="shared" si="50"/>
        <v>9.5</v>
      </c>
      <c r="M271" s="501"/>
      <c r="N271" s="92">
        <f t="shared" si="54"/>
        <v>9.5000000000000001E-2</v>
      </c>
      <c r="O271" s="41">
        <f t="shared" si="46"/>
        <v>9.5</v>
      </c>
      <c r="P271" s="510"/>
      <c r="Q271" s="61"/>
      <c r="R271" s="214">
        <f>1159</f>
        <v>1159</v>
      </c>
    </row>
    <row r="272" spans="1:18" s="39" customFormat="1" ht="15" customHeight="1" x14ac:dyDescent="0.2">
      <c r="A272" s="418" t="s">
        <v>437</v>
      </c>
      <c r="B272" s="419"/>
      <c r="C272" s="476" t="s">
        <v>167</v>
      </c>
      <c r="D272" s="432" t="s">
        <v>316</v>
      </c>
      <c r="E272" s="447" t="s">
        <v>23</v>
      </c>
      <c r="F272" s="432" t="s">
        <v>168</v>
      </c>
      <c r="G272" s="447" t="s">
        <v>21</v>
      </c>
      <c r="H272" s="432" t="s">
        <v>216</v>
      </c>
      <c r="I272" s="355" t="s">
        <v>108</v>
      </c>
      <c r="J272" s="92">
        <v>0.37</v>
      </c>
      <c r="K272" s="31">
        <v>100</v>
      </c>
      <c r="L272" s="41">
        <f t="shared" si="50"/>
        <v>37</v>
      </c>
      <c r="M272" s="502"/>
      <c r="N272" s="92">
        <f>J272*(1-M$272)</f>
        <v>0.37</v>
      </c>
      <c r="O272" s="41">
        <f t="shared" si="46"/>
        <v>37</v>
      </c>
      <c r="P272" s="448">
        <v>4</v>
      </c>
      <c r="Q272" s="61"/>
      <c r="R272" s="214"/>
    </row>
    <row r="273" spans="1:18" s="39" customFormat="1" ht="15" customHeight="1" x14ac:dyDescent="0.2">
      <c r="A273" s="420"/>
      <c r="B273" s="421"/>
      <c r="C273" s="477"/>
      <c r="D273" s="433"/>
      <c r="E273" s="448" t="s">
        <v>23</v>
      </c>
      <c r="F273" s="433"/>
      <c r="G273" s="448" t="s">
        <v>21</v>
      </c>
      <c r="H273" s="448" t="s">
        <v>63</v>
      </c>
      <c r="I273" s="355" t="s">
        <v>113</v>
      </c>
      <c r="J273" s="92">
        <v>0.2</v>
      </c>
      <c r="K273" s="31">
        <v>100</v>
      </c>
      <c r="L273" s="41">
        <f t="shared" si="50"/>
        <v>20</v>
      </c>
      <c r="M273" s="503"/>
      <c r="N273" s="92">
        <f t="shared" ref="N273:N277" si="55">J273*(1-M$272)</f>
        <v>0.2</v>
      </c>
      <c r="O273" s="41">
        <f t="shared" si="46"/>
        <v>20</v>
      </c>
      <c r="P273" s="448"/>
      <c r="Q273" s="61"/>
      <c r="R273" s="214"/>
    </row>
    <row r="274" spans="1:18" s="39" customFormat="1" ht="15" customHeight="1" x14ac:dyDescent="0.2">
      <c r="A274" s="420"/>
      <c r="B274" s="421"/>
      <c r="C274" s="477"/>
      <c r="D274" s="433"/>
      <c r="E274" s="448" t="s">
        <v>23</v>
      </c>
      <c r="F274" s="433"/>
      <c r="G274" s="448" t="s">
        <v>21</v>
      </c>
      <c r="H274" s="448" t="s">
        <v>63</v>
      </c>
      <c r="I274" s="355" t="s">
        <v>112</v>
      </c>
      <c r="J274" s="92">
        <v>0.1</v>
      </c>
      <c r="K274" s="31">
        <v>100</v>
      </c>
      <c r="L274" s="41">
        <f t="shared" si="50"/>
        <v>10</v>
      </c>
      <c r="M274" s="503"/>
      <c r="N274" s="92">
        <f t="shared" si="55"/>
        <v>0.1</v>
      </c>
      <c r="O274" s="41">
        <f t="shared" si="46"/>
        <v>10</v>
      </c>
      <c r="P274" s="448"/>
      <c r="Q274" s="61"/>
      <c r="R274" s="214"/>
    </row>
    <row r="275" spans="1:18" s="39" customFormat="1" x14ac:dyDescent="0.2">
      <c r="A275" s="420"/>
      <c r="B275" s="421"/>
      <c r="C275" s="477"/>
      <c r="D275" s="433"/>
      <c r="E275" s="448" t="s">
        <v>23</v>
      </c>
      <c r="F275" s="433"/>
      <c r="G275" s="448" t="s">
        <v>21</v>
      </c>
      <c r="H275" s="448" t="s">
        <v>63</v>
      </c>
      <c r="I275" s="355" t="s">
        <v>114</v>
      </c>
      <c r="J275" s="92">
        <v>0.08</v>
      </c>
      <c r="K275" s="31">
        <v>100</v>
      </c>
      <c r="L275" s="41">
        <f t="shared" si="50"/>
        <v>8</v>
      </c>
      <c r="M275" s="503"/>
      <c r="N275" s="92">
        <f t="shared" si="55"/>
        <v>0.08</v>
      </c>
      <c r="O275" s="41">
        <f t="shared" si="46"/>
        <v>8</v>
      </c>
      <c r="P275" s="448"/>
      <c r="Q275" s="61"/>
      <c r="R275" s="214">
        <v>367</v>
      </c>
    </row>
    <row r="276" spans="1:18" s="39" customFormat="1" x14ac:dyDescent="0.2">
      <c r="A276" s="420"/>
      <c r="B276" s="421"/>
      <c r="C276" s="477"/>
      <c r="D276" s="433"/>
      <c r="E276" s="448" t="s">
        <v>23</v>
      </c>
      <c r="F276" s="433"/>
      <c r="G276" s="448" t="s">
        <v>21</v>
      </c>
      <c r="H276" s="448" t="s">
        <v>63</v>
      </c>
      <c r="I276" s="355" t="s">
        <v>117</v>
      </c>
      <c r="J276" s="92">
        <v>6.9999999999999993E-2</v>
      </c>
      <c r="K276" s="31">
        <v>100</v>
      </c>
      <c r="L276" s="41">
        <f t="shared" si="50"/>
        <v>6.9999999999999991</v>
      </c>
      <c r="M276" s="503"/>
      <c r="N276" s="92">
        <f t="shared" si="55"/>
        <v>6.9999999999999993E-2</v>
      </c>
      <c r="O276" s="41">
        <f t="shared" si="46"/>
        <v>6.9999999999999991</v>
      </c>
      <c r="P276" s="448"/>
      <c r="Q276" s="61"/>
      <c r="R276" s="214"/>
    </row>
    <row r="277" spans="1:18" s="39" customFormat="1" ht="15" customHeight="1" x14ac:dyDescent="0.2">
      <c r="A277" s="422"/>
      <c r="B277" s="423"/>
      <c r="C277" s="477"/>
      <c r="D277" s="433"/>
      <c r="E277" s="449" t="s">
        <v>23</v>
      </c>
      <c r="F277" s="433"/>
      <c r="G277" s="448" t="s">
        <v>21</v>
      </c>
      <c r="H277" s="448" t="s">
        <v>63</v>
      </c>
      <c r="I277" s="358" t="s">
        <v>119</v>
      </c>
      <c r="J277" s="324">
        <v>0.06</v>
      </c>
      <c r="K277" s="85">
        <v>9500</v>
      </c>
      <c r="L277" s="41">
        <f t="shared" si="50"/>
        <v>570</v>
      </c>
      <c r="M277" s="504"/>
      <c r="N277" s="92">
        <f t="shared" si="55"/>
        <v>0.06</v>
      </c>
      <c r="O277" s="41">
        <f t="shared" si="46"/>
        <v>570</v>
      </c>
      <c r="P277" s="448"/>
      <c r="Q277" s="61"/>
      <c r="R277" s="215"/>
    </row>
    <row r="278" spans="1:18" s="39" customFormat="1" x14ac:dyDescent="0.2">
      <c r="A278" s="418" t="s">
        <v>438</v>
      </c>
      <c r="B278" s="419"/>
      <c r="C278" s="476" t="s">
        <v>208</v>
      </c>
      <c r="D278" s="447" t="s">
        <v>209</v>
      </c>
      <c r="E278" s="447" t="s">
        <v>23</v>
      </c>
      <c r="F278" s="432" t="s">
        <v>210</v>
      </c>
      <c r="G278" s="447" t="s">
        <v>21</v>
      </c>
      <c r="H278" s="432" t="s">
        <v>341</v>
      </c>
      <c r="I278" s="355" t="s">
        <v>108</v>
      </c>
      <c r="J278" s="193">
        <v>0.46</v>
      </c>
      <c r="K278" s="31">
        <v>100</v>
      </c>
      <c r="L278" s="41">
        <f t="shared" si="50"/>
        <v>46</v>
      </c>
      <c r="M278" s="493"/>
      <c r="N278" s="92">
        <f>J278*(1-M$278)</f>
        <v>0.46</v>
      </c>
      <c r="O278" s="41">
        <f t="shared" si="46"/>
        <v>46</v>
      </c>
      <c r="P278" s="510">
        <v>4</v>
      </c>
      <c r="Q278" s="61"/>
      <c r="R278" s="214"/>
    </row>
    <row r="279" spans="1:18" s="39" customFormat="1" x14ac:dyDescent="0.2">
      <c r="A279" s="420"/>
      <c r="B279" s="421"/>
      <c r="C279" s="477"/>
      <c r="D279" s="448" t="s">
        <v>22</v>
      </c>
      <c r="E279" s="448" t="s">
        <v>23</v>
      </c>
      <c r="F279" s="433"/>
      <c r="G279" s="448" t="s">
        <v>21</v>
      </c>
      <c r="H279" s="448" t="s">
        <v>63</v>
      </c>
      <c r="I279" s="355" t="s">
        <v>113</v>
      </c>
      <c r="J279" s="193">
        <v>0.19</v>
      </c>
      <c r="K279" s="31">
        <v>100</v>
      </c>
      <c r="L279" s="41">
        <f t="shared" si="50"/>
        <v>19</v>
      </c>
      <c r="M279" s="494"/>
      <c r="N279" s="92">
        <f t="shared" ref="N279:N283" si="56">J279*(1-M$278)</f>
        <v>0.19</v>
      </c>
      <c r="O279" s="41">
        <f t="shared" si="46"/>
        <v>19</v>
      </c>
      <c r="P279" s="510"/>
      <c r="Q279" s="61"/>
      <c r="R279" s="214"/>
    </row>
    <row r="280" spans="1:18" s="39" customFormat="1" x14ac:dyDescent="0.2">
      <c r="A280" s="420"/>
      <c r="B280" s="421"/>
      <c r="C280" s="477"/>
      <c r="D280" s="448" t="s">
        <v>22</v>
      </c>
      <c r="E280" s="448" t="s">
        <v>23</v>
      </c>
      <c r="F280" s="433"/>
      <c r="G280" s="448" t="s">
        <v>21</v>
      </c>
      <c r="H280" s="448" t="s">
        <v>63</v>
      </c>
      <c r="I280" s="355" t="s">
        <v>112</v>
      </c>
      <c r="J280" s="193">
        <v>0.12</v>
      </c>
      <c r="K280" s="31">
        <v>100</v>
      </c>
      <c r="L280" s="41">
        <f t="shared" si="50"/>
        <v>12</v>
      </c>
      <c r="M280" s="494"/>
      <c r="N280" s="92">
        <f t="shared" si="56"/>
        <v>0.12</v>
      </c>
      <c r="O280" s="41">
        <f t="shared" si="46"/>
        <v>12</v>
      </c>
      <c r="P280" s="510"/>
      <c r="Q280" s="61"/>
      <c r="R280" s="215"/>
    </row>
    <row r="281" spans="1:18" s="39" customFormat="1" x14ac:dyDescent="0.2">
      <c r="A281" s="420"/>
      <c r="B281" s="421"/>
      <c r="C281" s="477"/>
      <c r="D281" s="448" t="s">
        <v>22</v>
      </c>
      <c r="E281" s="448" t="s">
        <v>23</v>
      </c>
      <c r="F281" s="433"/>
      <c r="G281" s="448" t="s">
        <v>21</v>
      </c>
      <c r="H281" s="448" t="s">
        <v>63</v>
      </c>
      <c r="I281" s="355" t="s">
        <v>114</v>
      </c>
      <c r="J281" s="193">
        <v>0.09</v>
      </c>
      <c r="K281" s="31">
        <v>100</v>
      </c>
      <c r="L281" s="41">
        <f t="shared" si="50"/>
        <v>9</v>
      </c>
      <c r="M281" s="494"/>
      <c r="N281" s="92">
        <f t="shared" si="56"/>
        <v>0.09</v>
      </c>
      <c r="O281" s="41">
        <f t="shared" si="46"/>
        <v>9</v>
      </c>
      <c r="P281" s="510"/>
      <c r="Q281" s="61"/>
      <c r="R281" s="214"/>
    </row>
    <row r="282" spans="1:18" s="39" customFormat="1" x14ac:dyDescent="0.2">
      <c r="A282" s="420"/>
      <c r="B282" s="421"/>
      <c r="C282" s="477"/>
      <c r="D282" s="463" t="s">
        <v>22</v>
      </c>
      <c r="E282" s="463" t="s">
        <v>23</v>
      </c>
      <c r="F282" s="462"/>
      <c r="G282" s="463" t="s">
        <v>21</v>
      </c>
      <c r="H282" s="463" t="s">
        <v>63</v>
      </c>
      <c r="I282" s="355" t="s">
        <v>117</v>
      </c>
      <c r="J282" s="193">
        <v>7.0000000000000007E-2</v>
      </c>
      <c r="K282" s="31">
        <v>100</v>
      </c>
      <c r="L282" s="41">
        <f t="shared" si="50"/>
        <v>7.0000000000000009</v>
      </c>
      <c r="M282" s="494"/>
      <c r="N282" s="92">
        <f t="shared" si="56"/>
        <v>7.0000000000000007E-2</v>
      </c>
      <c r="O282" s="41">
        <f t="shared" si="46"/>
        <v>7.0000000000000009</v>
      </c>
      <c r="P282" s="510"/>
      <c r="Q282" s="61"/>
      <c r="R282" s="214">
        <v>599</v>
      </c>
    </row>
    <row r="283" spans="1:18" x14ac:dyDescent="0.2">
      <c r="A283" s="422"/>
      <c r="B283" s="423"/>
      <c r="C283" s="478"/>
      <c r="D283" s="449"/>
      <c r="E283" s="449" t="s">
        <v>23</v>
      </c>
      <c r="F283" s="434"/>
      <c r="G283" s="449"/>
      <c r="H283" s="449"/>
      <c r="I283" s="359" t="s">
        <v>118</v>
      </c>
      <c r="J283" s="186">
        <v>0.06</v>
      </c>
      <c r="K283" s="31">
        <v>100</v>
      </c>
      <c r="L283" s="41">
        <f t="shared" si="50"/>
        <v>6</v>
      </c>
      <c r="M283" s="495"/>
      <c r="N283" s="92">
        <f t="shared" si="56"/>
        <v>0.06</v>
      </c>
      <c r="O283" s="41">
        <f t="shared" si="46"/>
        <v>6</v>
      </c>
      <c r="P283" s="510"/>
      <c r="Q283" s="39"/>
      <c r="R283" s="214"/>
    </row>
    <row r="284" spans="1:18" s="63" customFormat="1" ht="19.5" customHeight="1" x14ac:dyDescent="0.2">
      <c r="A284" s="195"/>
      <c r="B284" s="196"/>
      <c r="C284" s="414" t="s">
        <v>583</v>
      </c>
      <c r="D284" s="11"/>
      <c r="E284" s="10"/>
      <c r="F284" s="10"/>
      <c r="G284" s="10"/>
      <c r="H284" s="10"/>
      <c r="I284" s="10"/>
      <c r="J284" s="45"/>
      <c r="K284" s="145"/>
      <c r="L284" s="406"/>
      <c r="M284" s="401"/>
      <c r="N284" s="45"/>
      <c r="O284" s="10"/>
      <c r="P284" s="12"/>
      <c r="R284" s="214"/>
    </row>
    <row r="285" spans="1:18" s="39" customFormat="1" x14ac:dyDescent="0.2">
      <c r="A285" s="334"/>
      <c r="B285" s="339"/>
      <c r="C285" s="75" t="s">
        <v>291</v>
      </c>
      <c r="D285" s="65"/>
      <c r="E285" s="65"/>
      <c r="F285" s="65"/>
      <c r="G285" s="65"/>
      <c r="H285" s="65"/>
      <c r="I285" s="65"/>
      <c r="J285" s="69"/>
      <c r="K285" s="32"/>
      <c r="L285" s="405"/>
      <c r="M285" s="400"/>
      <c r="N285" s="69"/>
      <c r="O285" s="65"/>
      <c r="P285" s="67"/>
      <c r="Q285" s="63"/>
      <c r="R285" s="214"/>
    </row>
    <row r="286" spans="1:18" s="150" customFormat="1" ht="16.5" customHeight="1" x14ac:dyDescent="0.2">
      <c r="A286" s="418" t="s">
        <v>439</v>
      </c>
      <c r="B286" s="419"/>
      <c r="C286" s="476" t="s">
        <v>65</v>
      </c>
      <c r="D286" s="456" t="s">
        <v>313</v>
      </c>
      <c r="E286" s="456" t="s">
        <v>25</v>
      </c>
      <c r="F286" s="456" t="s">
        <v>31</v>
      </c>
      <c r="G286" s="456" t="s">
        <v>30</v>
      </c>
      <c r="H286" s="456" t="s">
        <v>17</v>
      </c>
      <c r="I286" s="352" t="s">
        <v>121</v>
      </c>
      <c r="J286" s="94">
        <v>0.375</v>
      </c>
      <c r="K286" s="31">
        <v>100</v>
      </c>
      <c r="L286" s="407">
        <f>K286*J286</f>
        <v>37.5</v>
      </c>
      <c r="M286" s="499"/>
      <c r="N286" s="223">
        <f>J286*(1-M$286)</f>
        <v>0.375</v>
      </c>
      <c r="O286" s="41">
        <f t="shared" ref="O286:O307" si="57">N286*K286</f>
        <v>37.5</v>
      </c>
      <c r="P286" s="465">
        <v>4</v>
      </c>
      <c r="Q286" s="152"/>
      <c r="R286" s="216"/>
    </row>
    <row r="287" spans="1:18" s="150" customFormat="1" x14ac:dyDescent="0.2">
      <c r="A287" s="420"/>
      <c r="B287" s="421"/>
      <c r="C287" s="477"/>
      <c r="D287" s="457" t="s">
        <v>0</v>
      </c>
      <c r="E287" s="457" t="s">
        <v>25</v>
      </c>
      <c r="F287" s="457" t="s">
        <v>31</v>
      </c>
      <c r="G287" s="457" t="s">
        <v>30</v>
      </c>
      <c r="H287" s="457" t="s">
        <v>17</v>
      </c>
      <c r="I287" s="352" t="s">
        <v>108</v>
      </c>
      <c r="J287" s="94">
        <v>0.29499999999999998</v>
      </c>
      <c r="K287" s="31">
        <v>100</v>
      </c>
      <c r="L287" s="407">
        <f>K287*J287</f>
        <v>29.5</v>
      </c>
      <c r="M287" s="500"/>
      <c r="N287" s="223">
        <f t="shared" ref="N287:N288" si="58">J287*(1-M$286)</f>
        <v>0.29499999999999998</v>
      </c>
      <c r="O287" s="41">
        <f t="shared" si="57"/>
        <v>29.5</v>
      </c>
      <c r="P287" s="465"/>
      <c r="Q287" s="152"/>
      <c r="R287" s="216">
        <v>171</v>
      </c>
    </row>
    <row r="288" spans="1:18" s="150" customFormat="1" x14ac:dyDescent="0.2">
      <c r="A288" s="422"/>
      <c r="B288" s="423"/>
      <c r="C288" s="478"/>
      <c r="D288" s="458" t="s">
        <v>0</v>
      </c>
      <c r="E288" s="458" t="s">
        <v>25</v>
      </c>
      <c r="F288" s="458" t="s">
        <v>31</v>
      </c>
      <c r="G288" s="458" t="s">
        <v>30</v>
      </c>
      <c r="H288" s="458" t="s">
        <v>17</v>
      </c>
      <c r="I288" s="352" t="s">
        <v>122</v>
      </c>
      <c r="J288" s="94">
        <v>0.23499999999999999</v>
      </c>
      <c r="K288" s="31">
        <v>100</v>
      </c>
      <c r="L288" s="407">
        <f>K288*J288</f>
        <v>23.5</v>
      </c>
      <c r="M288" s="501"/>
      <c r="N288" s="223">
        <f t="shared" si="58"/>
        <v>0.23499999999999999</v>
      </c>
      <c r="O288" s="41">
        <f t="shared" si="57"/>
        <v>23.5</v>
      </c>
      <c r="P288" s="465"/>
      <c r="Q288" s="152"/>
      <c r="R288" s="216"/>
    </row>
    <row r="289" spans="1:134" s="39" customFormat="1" x14ac:dyDescent="0.2">
      <c r="A289" s="334"/>
      <c r="B289" s="339"/>
      <c r="C289" s="76" t="s">
        <v>296</v>
      </c>
      <c r="D289" s="4"/>
      <c r="E289" s="3"/>
      <c r="F289" s="3"/>
      <c r="G289" s="3"/>
      <c r="H289" s="3"/>
      <c r="I289" s="3"/>
      <c r="J289" s="3"/>
      <c r="K289" s="301"/>
      <c r="L289" s="392"/>
      <c r="M289" s="402"/>
      <c r="N289" s="3"/>
      <c r="O289" s="3"/>
      <c r="P289" s="5"/>
      <c r="R289" s="214"/>
    </row>
    <row r="290" spans="1:134" s="150" customFormat="1" x14ac:dyDescent="0.2">
      <c r="A290" s="418" t="s">
        <v>440</v>
      </c>
      <c r="B290" s="419"/>
      <c r="C290" s="476" t="s">
        <v>163</v>
      </c>
      <c r="D290" s="466" t="s">
        <v>316</v>
      </c>
      <c r="E290" s="459" t="s">
        <v>38</v>
      </c>
      <c r="F290" s="466" t="s">
        <v>54</v>
      </c>
      <c r="G290" s="459" t="s">
        <v>21</v>
      </c>
      <c r="H290" s="450" t="s">
        <v>394</v>
      </c>
      <c r="I290" s="203" t="s">
        <v>108</v>
      </c>
      <c r="J290" s="94">
        <v>0.59</v>
      </c>
      <c r="K290" s="31">
        <v>100</v>
      </c>
      <c r="L290" s="407">
        <f>K290*J290</f>
        <v>59</v>
      </c>
      <c r="M290" s="499"/>
      <c r="N290" s="223">
        <f>J290*(1-M$290)</f>
        <v>0.59</v>
      </c>
      <c r="O290" s="41">
        <f t="shared" si="57"/>
        <v>59</v>
      </c>
      <c r="P290" s="459" t="s">
        <v>573</v>
      </c>
      <c r="Q290" s="147"/>
      <c r="R290" s="216"/>
    </row>
    <row r="291" spans="1:134" s="150" customFormat="1" x14ac:dyDescent="0.2">
      <c r="A291" s="420"/>
      <c r="B291" s="421"/>
      <c r="C291" s="477"/>
      <c r="D291" s="467"/>
      <c r="E291" s="460"/>
      <c r="F291" s="467"/>
      <c r="G291" s="460"/>
      <c r="H291" s="451"/>
      <c r="I291" s="203" t="s">
        <v>113</v>
      </c>
      <c r="J291" s="94">
        <v>0.27</v>
      </c>
      <c r="K291" s="31">
        <v>100</v>
      </c>
      <c r="L291" s="407">
        <f t="shared" ref="L291:L307" si="59">K291*J291</f>
        <v>27</v>
      </c>
      <c r="M291" s="500"/>
      <c r="N291" s="223">
        <f t="shared" ref="N291:N295" si="60">J291*(1-M$290)</f>
        <v>0.27</v>
      </c>
      <c r="O291" s="41">
        <f t="shared" si="57"/>
        <v>27</v>
      </c>
      <c r="P291" s="460"/>
      <c r="Q291" s="147"/>
      <c r="R291" s="216"/>
    </row>
    <row r="292" spans="1:134" s="149" customFormat="1" x14ac:dyDescent="0.2">
      <c r="A292" s="420"/>
      <c r="B292" s="421"/>
      <c r="C292" s="477"/>
      <c r="D292" s="467"/>
      <c r="E292" s="460"/>
      <c r="F292" s="467"/>
      <c r="G292" s="460"/>
      <c r="H292" s="451"/>
      <c r="I292" s="203" t="s">
        <v>112</v>
      </c>
      <c r="J292" s="94">
        <v>0.19</v>
      </c>
      <c r="K292" s="31">
        <v>100</v>
      </c>
      <c r="L292" s="407">
        <f t="shared" si="59"/>
        <v>19</v>
      </c>
      <c r="M292" s="500"/>
      <c r="N292" s="223">
        <f t="shared" si="60"/>
        <v>0.19</v>
      </c>
      <c r="O292" s="41">
        <f t="shared" si="57"/>
        <v>19</v>
      </c>
      <c r="P292" s="460"/>
      <c r="Q292" s="147"/>
      <c r="R292" s="216">
        <v>4895.3999999999996</v>
      </c>
      <c r="S292" s="150"/>
      <c r="T292" s="150"/>
      <c r="U292" s="150"/>
      <c r="V292" s="150"/>
      <c r="W292" s="150"/>
      <c r="X292" s="150"/>
      <c r="Y292" s="150"/>
      <c r="Z292" s="150"/>
      <c r="AA292" s="150"/>
      <c r="AB292" s="150"/>
      <c r="AC292" s="150"/>
      <c r="AD292" s="150"/>
      <c r="AE292" s="150"/>
      <c r="AF292" s="150"/>
      <c r="AG292" s="150"/>
      <c r="AH292" s="150"/>
      <c r="AI292" s="150"/>
      <c r="AJ292" s="150"/>
      <c r="AK292" s="150"/>
      <c r="AL292" s="150"/>
      <c r="AM292" s="150"/>
      <c r="AN292" s="150"/>
      <c r="AO292" s="150"/>
      <c r="AP292" s="150"/>
      <c r="AQ292" s="150"/>
      <c r="AR292" s="150"/>
      <c r="AS292" s="150"/>
      <c r="AT292" s="150"/>
      <c r="AU292" s="150"/>
      <c r="AV292" s="150"/>
      <c r="AW292" s="150"/>
      <c r="AX292" s="150"/>
      <c r="AY292" s="150"/>
      <c r="AZ292" s="150"/>
      <c r="BA292" s="150"/>
      <c r="BB292" s="150"/>
      <c r="BC292" s="150"/>
      <c r="BD292" s="150"/>
      <c r="BE292" s="150"/>
      <c r="BF292" s="150"/>
      <c r="BG292" s="150"/>
      <c r="BH292" s="150"/>
      <c r="BI292" s="150"/>
      <c r="BJ292" s="150"/>
      <c r="BK292" s="150"/>
      <c r="BL292" s="150"/>
      <c r="BM292" s="150"/>
      <c r="BN292" s="150"/>
      <c r="BO292" s="150"/>
      <c r="BP292" s="150"/>
      <c r="BQ292" s="150"/>
      <c r="BR292" s="150"/>
      <c r="BS292" s="150"/>
      <c r="BT292" s="150"/>
      <c r="BU292" s="150"/>
      <c r="BV292" s="150"/>
      <c r="BW292" s="150"/>
      <c r="BX292" s="150"/>
      <c r="BY292" s="150"/>
      <c r="BZ292" s="150"/>
      <c r="CA292" s="150"/>
      <c r="CB292" s="150"/>
      <c r="CC292" s="150"/>
      <c r="CD292" s="150"/>
      <c r="CE292" s="150"/>
      <c r="CF292" s="150"/>
      <c r="CG292" s="150"/>
      <c r="CH292" s="150"/>
      <c r="CI292" s="150"/>
      <c r="CJ292" s="150"/>
      <c r="CK292" s="150"/>
      <c r="CL292" s="150"/>
      <c r="CM292" s="150"/>
      <c r="CN292" s="150"/>
      <c r="CO292" s="150"/>
      <c r="CP292" s="150"/>
      <c r="CQ292" s="150"/>
      <c r="CR292" s="150"/>
      <c r="CS292" s="150"/>
      <c r="CT292" s="150"/>
      <c r="CU292" s="150"/>
      <c r="CV292" s="150"/>
      <c r="CW292" s="150"/>
      <c r="CX292" s="150"/>
      <c r="CY292" s="150"/>
      <c r="CZ292" s="150"/>
      <c r="DA292" s="150"/>
      <c r="DB292" s="150"/>
      <c r="DC292" s="150"/>
      <c r="DD292" s="150"/>
      <c r="DE292" s="150"/>
      <c r="DF292" s="150"/>
      <c r="DG292" s="150"/>
      <c r="DH292" s="150"/>
      <c r="DI292" s="150"/>
      <c r="DJ292" s="150"/>
      <c r="DK292" s="150"/>
      <c r="DL292" s="150"/>
      <c r="DM292" s="150"/>
      <c r="DN292" s="150"/>
      <c r="DO292" s="150"/>
      <c r="DP292" s="150"/>
      <c r="DQ292" s="150"/>
      <c r="DR292" s="150"/>
      <c r="DS292" s="150"/>
      <c r="DT292" s="150"/>
      <c r="DU292" s="150"/>
      <c r="DV292" s="150"/>
      <c r="DW292" s="150"/>
      <c r="DX292" s="150"/>
      <c r="DY292" s="150"/>
      <c r="DZ292" s="150"/>
      <c r="EA292" s="150"/>
      <c r="EB292" s="150"/>
      <c r="EC292" s="150"/>
      <c r="ED292" s="150"/>
    </row>
    <row r="293" spans="1:134" s="149" customFormat="1" x14ac:dyDescent="0.2">
      <c r="A293" s="420"/>
      <c r="B293" s="421"/>
      <c r="C293" s="477"/>
      <c r="D293" s="467"/>
      <c r="E293" s="460"/>
      <c r="F293" s="467"/>
      <c r="G293" s="460"/>
      <c r="H293" s="451"/>
      <c r="I293" s="203" t="s">
        <v>114</v>
      </c>
      <c r="J293" s="94">
        <v>0.16</v>
      </c>
      <c r="K293" s="31">
        <v>100</v>
      </c>
      <c r="L293" s="407">
        <f t="shared" si="59"/>
        <v>16</v>
      </c>
      <c r="M293" s="500"/>
      <c r="N293" s="223">
        <f t="shared" si="60"/>
        <v>0.16</v>
      </c>
      <c r="O293" s="41">
        <f t="shared" si="57"/>
        <v>16</v>
      </c>
      <c r="P293" s="460"/>
      <c r="Q293" s="147"/>
      <c r="R293" s="216"/>
      <c r="S293" s="150"/>
      <c r="T293" s="150"/>
      <c r="U293" s="150"/>
      <c r="V293" s="150"/>
      <c r="W293" s="150"/>
      <c r="X293" s="150"/>
      <c r="Y293" s="150"/>
      <c r="Z293" s="150"/>
      <c r="AA293" s="150"/>
      <c r="AB293" s="150"/>
      <c r="AC293" s="150"/>
      <c r="AD293" s="150"/>
      <c r="AE293" s="150"/>
      <c r="AF293" s="150"/>
      <c r="AG293" s="150"/>
      <c r="AH293" s="150"/>
      <c r="AI293" s="150"/>
      <c r="AJ293" s="150"/>
      <c r="AK293" s="150"/>
      <c r="AL293" s="150"/>
      <c r="AM293" s="150"/>
      <c r="AN293" s="150"/>
      <c r="AO293" s="150"/>
      <c r="AP293" s="150"/>
      <c r="AQ293" s="150"/>
      <c r="AR293" s="150"/>
      <c r="AS293" s="150"/>
      <c r="AT293" s="150"/>
      <c r="AU293" s="150"/>
      <c r="AV293" s="150"/>
      <c r="AW293" s="150"/>
      <c r="AX293" s="150"/>
      <c r="AY293" s="150"/>
      <c r="AZ293" s="150"/>
      <c r="BA293" s="150"/>
      <c r="BB293" s="150"/>
      <c r="BC293" s="150"/>
      <c r="BD293" s="150"/>
      <c r="BE293" s="150"/>
      <c r="BF293" s="150"/>
      <c r="BG293" s="150"/>
      <c r="BH293" s="150"/>
      <c r="BI293" s="150"/>
      <c r="BJ293" s="150"/>
      <c r="BK293" s="150"/>
      <c r="BL293" s="150"/>
      <c r="BM293" s="150"/>
      <c r="BN293" s="150"/>
      <c r="BO293" s="150"/>
      <c r="BP293" s="150"/>
      <c r="BQ293" s="150"/>
      <c r="BR293" s="150"/>
      <c r="BS293" s="150"/>
      <c r="BT293" s="150"/>
      <c r="BU293" s="150"/>
      <c r="BV293" s="150"/>
      <c r="BW293" s="150"/>
      <c r="BX293" s="150"/>
      <c r="BY293" s="150"/>
      <c r="BZ293" s="150"/>
      <c r="CA293" s="150"/>
      <c r="CB293" s="150"/>
      <c r="CC293" s="150"/>
      <c r="CD293" s="150"/>
      <c r="CE293" s="150"/>
      <c r="CF293" s="150"/>
      <c r="CG293" s="150"/>
      <c r="CH293" s="150"/>
      <c r="CI293" s="150"/>
      <c r="CJ293" s="150"/>
      <c r="CK293" s="150"/>
      <c r="CL293" s="150"/>
      <c r="CM293" s="150"/>
      <c r="CN293" s="150"/>
      <c r="CO293" s="150"/>
      <c r="CP293" s="150"/>
      <c r="CQ293" s="150"/>
      <c r="CR293" s="150"/>
      <c r="CS293" s="150"/>
      <c r="CT293" s="150"/>
      <c r="CU293" s="150"/>
      <c r="CV293" s="150"/>
      <c r="CW293" s="150"/>
      <c r="CX293" s="150"/>
      <c r="CY293" s="150"/>
      <c r="CZ293" s="150"/>
      <c r="DA293" s="150"/>
      <c r="DB293" s="150"/>
      <c r="DC293" s="150"/>
      <c r="DD293" s="150"/>
      <c r="DE293" s="150"/>
      <c r="DF293" s="150"/>
      <c r="DG293" s="150"/>
      <c r="DH293" s="150"/>
      <c r="DI293" s="150"/>
      <c r="DJ293" s="150"/>
      <c r="DK293" s="150"/>
      <c r="DL293" s="150"/>
      <c r="DM293" s="150"/>
      <c r="DN293" s="150"/>
      <c r="DO293" s="150"/>
      <c r="DP293" s="150"/>
      <c r="DQ293" s="150"/>
      <c r="DR293" s="150"/>
      <c r="DS293" s="150"/>
      <c r="DT293" s="150"/>
      <c r="DU293" s="150"/>
      <c r="DV293" s="150"/>
      <c r="DW293" s="150"/>
      <c r="DX293" s="150"/>
      <c r="DY293" s="150"/>
      <c r="DZ293" s="150"/>
      <c r="EA293" s="150"/>
      <c r="EB293" s="150"/>
      <c r="EC293" s="150"/>
      <c r="ED293" s="150"/>
    </row>
    <row r="294" spans="1:134" s="149" customFormat="1" x14ac:dyDescent="0.2">
      <c r="A294" s="420"/>
      <c r="B294" s="421"/>
      <c r="C294" s="477"/>
      <c r="D294" s="467"/>
      <c r="E294" s="460"/>
      <c r="F294" s="467"/>
      <c r="G294" s="460"/>
      <c r="H294" s="451"/>
      <c r="I294" s="203" t="s">
        <v>117</v>
      </c>
      <c r="J294" s="94">
        <v>0.14000000000000001</v>
      </c>
      <c r="K294" s="31">
        <v>100</v>
      </c>
      <c r="L294" s="407">
        <f t="shared" si="59"/>
        <v>14.000000000000002</v>
      </c>
      <c r="M294" s="500"/>
      <c r="N294" s="223">
        <f t="shared" si="60"/>
        <v>0.14000000000000001</v>
      </c>
      <c r="O294" s="41">
        <f t="shared" si="57"/>
        <v>14.000000000000002</v>
      </c>
      <c r="P294" s="460"/>
      <c r="Q294" s="147"/>
      <c r="R294" s="216"/>
      <c r="S294" s="150"/>
      <c r="T294" s="150"/>
      <c r="U294" s="150"/>
      <c r="V294" s="150"/>
      <c r="W294" s="150"/>
      <c r="X294" s="150"/>
      <c r="Y294" s="150"/>
      <c r="Z294" s="150"/>
      <c r="AA294" s="150"/>
      <c r="AB294" s="150"/>
      <c r="AC294" s="150"/>
      <c r="AD294" s="150"/>
      <c r="AE294" s="150"/>
      <c r="AF294" s="150"/>
      <c r="AG294" s="150"/>
      <c r="AH294" s="150"/>
      <c r="AI294" s="150"/>
      <c r="AJ294" s="150"/>
      <c r="AK294" s="150"/>
      <c r="AL294" s="150"/>
      <c r="AM294" s="150"/>
      <c r="AN294" s="150"/>
      <c r="AO294" s="150"/>
      <c r="AP294" s="150"/>
      <c r="AQ294" s="150"/>
      <c r="AR294" s="150"/>
      <c r="AS294" s="150"/>
      <c r="AT294" s="150"/>
      <c r="AU294" s="150"/>
      <c r="AV294" s="150"/>
      <c r="AW294" s="150"/>
      <c r="AX294" s="150"/>
      <c r="AY294" s="150"/>
      <c r="AZ294" s="150"/>
      <c r="BA294" s="150"/>
      <c r="BB294" s="150"/>
      <c r="BC294" s="150"/>
      <c r="BD294" s="150"/>
      <c r="BE294" s="150"/>
      <c r="BF294" s="150"/>
      <c r="BG294" s="150"/>
      <c r="BH294" s="150"/>
      <c r="BI294" s="150"/>
      <c r="BJ294" s="150"/>
      <c r="BK294" s="150"/>
      <c r="BL294" s="150"/>
      <c r="BM294" s="150"/>
      <c r="BN294" s="150"/>
      <c r="BO294" s="150"/>
      <c r="BP294" s="150"/>
      <c r="BQ294" s="150"/>
      <c r="BR294" s="150"/>
      <c r="BS294" s="150"/>
      <c r="BT294" s="150"/>
      <c r="BU294" s="150"/>
      <c r="BV294" s="150"/>
      <c r="BW294" s="150"/>
      <c r="BX294" s="150"/>
      <c r="BY294" s="150"/>
      <c r="BZ294" s="150"/>
      <c r="CA294" s="150"/>
      <c r="CB294" s="150"/>
      <c r="CC294" s="150"/>
      <c r="CD294" s="150"/>
      <c r="CE294" s="150"/>
      <c r="CF294" s="150"/>
      <c r="CG294" s="150"/>
      <c r="CH294" s="150"/>
      <c r="CI294" s="150"/>
      <c r="CJ294" s="150"/>
      <c r="CK294" s="150"/>
      <c r="CL294" s="150"/>
      <c r="CM294" s="150"/>
      <c r="CN294" s="150"/>
      <c r="CO294" s="150"/>
      <c r="CP294" s="150"/>
      <c r="CQ294" s="150"/>
      <c r="CR294" s="150"/>
      <c r="CS294" s="150"/>
      <c r="CT294" s="150"/>
      <c r="CU294" s="150"/>
      <c r="CV294" s="150"/>
      <c r="CW294" s="150"/>
      <c r="CX294" s="150"/>
      <c r="CY294" s="150"/>
      <c r="CZ294" s="150"/>
      <c r="DA294" s="150"/>
      <c r="DB294" s="150"/>
      <c r="DC294" s="150"/>
      <c r="DD294" s="150"/>
      <c r="DE294" s="150"/>
      <c r="DF294" s="150"/>
      <c r="DG294" s="150"/>
      <c r="DH294" s="150"/>
      <c r="DI294" s="150"/>
      <c r="DJ294" s="150"/>
      <c r="DK294" s="150"/>
      <c r="DL294" s="150"/>
      <c r="DM294" s="150"/>
      <c r="DN294" s="150"/>
      <c r="DO294" s="150"/>
      <c r="DP294" s="150"/>
      <c r="DQ294" s="150"/>
      <c r="DR294" s="150"/>
      <c r="DS294" s="150"/>
      <c r="DT294" s="150"/>
      <c r="DU294" s="150"/>
      <c r="DV294" s="150"/>
      <c r="DW294" s="150"/>
      <c r="DX294" s="150"/>
      <c r="DY294" s="150"/>
      <c r="DZ294" s="150"/>
      <c r="EA294" s="150"/>
      <c r="EB294" s="150"/>
      <c r="EC294" s="150"/>
      <c r="ED294" s="150"/>
    </row>
    <row r="295" spans="1:134" s="149" customFormat="1" x14ac:dyDescent="0.2">
      <c r="A295" s="422"/>
      <c r="B295" s="423"/>
      <c r="C295" s="478"/>
      <c r="D295" s="469"/>
      <c r="E295" s="461"/>
      <c r="F295" s="469"/>
      <c r="G295" s="461"/>
      <c r="H295" s="452"/>
      <c r="I295" s="203" t="s">
        <v>118</v>
      </c>
      <c r="J295" s="94">
        <v>0.13</v>
      </c>
      <c r="K295" s="31">
        <v>100</v>
      </c>
      <c r="L295" s="407">
        <f t="shared" si="59"/>
        <v>13</v>
      </c>
      <c r="M295" s="501"/>
      <c r="N295" s="223">
        <f t="shared" si="60"/>
        <v>0.13</v>
      </c>
      <c r="O295" s="41">
        <f t="shared" si="57"/>
        <v>13</v>
      </c>
      <c r="P295" s="460"/>
      <c r="Q295" s="147"/>
      <c r="R295" s="216"/>
      <c r="S295" s="150"/>
      <c r="T295" s="150"/>
      <c r="U295" s="150"/>
      <c r="V295" s="150"/>
      <c r="W295" s="150"/>
      <c r="X295" s="150"/>
      <c r="Y295" s="150"/>
      <c r="Z295" s="150"/>
      <c r="AA295" s="150"/>
      <c r="AB295" s="150"/>
      <c r="AC295" s="150"/>
      <c r="AD295" s="150"/>
      <c r="AE295" s="150"/>
      <c r="AF295" s="150"/>
      <c r="AG295" s="150"/>
      <c r="AH295" s="150"/>
      <c r="AI295" s="150"/>
      <c r="AJ295" s="150"/>
      <c r="AK295" s="150"/>
      <c r="AL295" s="150"/>
      <c r="AM295" s="150"/>
      <c r="AN295" s="150"/>
      <c r="AO295" s="150"/>
      <c r="AP295" s="150"/>
      <c r="AQ295" s="150"/>
      <c r="AR295" s="150"/>
      <c r="AS295" s="150"/>
      <c r="AT295" s="150"/>
      <c r="AU295" s="150"/>
      <c r="AV295" s="150"/>
      <c r="AW295" s="150"/>
      <c r="AX295" s="150"/>
      <c r="AY295" s="150"/>
      <c r="AZ295" s="150"/>
      <c r="BA295" s="150"/>
      <c r="BB295" s="150"/>
      <c r="BC295" s="150"/>
      <c r="BD295" s="150"/>
      <c r="BE295" s="150"/>
      <c r="BF295" s="150"/>
      <c r="BG295" s="150"/>
      <c r="BH295" s="150"/>
      <c r="BI295" s="150"/>
      <c r="BJ295" s="150"/>
      <c r="BK295" s="150"/>
      <c r="BL295" s="150"/>
      <c r="BM295" s="150"/>
      <c r="BN295" s="150"/>
      <c r="BO295" s="150"/>
      <c r="BP295" s="150"/>
      <c r="BQ295" s="150"/>
      <c r="BR295" s="150"/>
      <c r="BS295" s="150"/>
      <c r="BT295" s="150"/>
      <c r="BU295" s="150"/>
      <c r="BV295" s="150"/>
      <c r="BW295" s="150"/>
      <c r="BX295" s="150"/>
      <c r="BY295" s="150"/>
      <c r="BZ295" s="150"/>
      <c r="CA295" s="150"/>
      <c r="CB295" s="150"/>
      <c r="CC295" s="150"/>
      <c r="CD295" s="150"/>
      <c r="CE295" s="150"/>
      <c r="CF295" s="150"/>
      <c r="CG295" s="150"/>
      <c r="CH295" s="150"/>
      <c r="CI295" s="150"/>
      <c r="CJ295" s="150"/>
      <c r="CK295" s="150"/>
      <c r="CL295" s="150"/>
      <c r="CM295" s="150"/>
      <c r="CN295" s="150"/>
      <c r="CO295" s="150"/>
      <c r="CP295" s="150"/>
      <c r="CQ295" s="150"/>
      <c r="CR295" s="150"/>
      <c r="CS295" s="150"/>
      <c r="CT295" s="150"/>
      <c r="CU295" s="150"/>
      <c r="CV295" s="150"/>
      <c r="CW295" s="150"/>
      <c r="CX295" s="150"/>
      <c r="CY295" s="150"/>
      <c r="CZ295" s="150"/>
      <c r="DA295" s="150"/>
      <c r="DB295" s="150"/>
      <c r="DC295" s="150"/>
      <c r="DD295" s="150"/>
      <c r="DE295" s="150"/>
      <c r="DF295" s="150"/>
      <c r="DG295" s="150"/>
      <c r="DH295" s="150"/>
      <c r="DI295" s="150"/>
      <c r="DJ295" s="150"/>
      <c r="DK295" s="150"/>
      <c r="DL295" s="150"/>
      <c r="DM295" s="150"/>
      <c r="DN295" s="150"/>
      <c r="DO295" s="150"/>
      <c r="DP295" s="150"/>
      <c r="DQ295" s="150"/>
      <c r="DR295" s="150"/>
      <c r="DS295" s="150"/>
      <c r="DT295" s="150"/>
      <c r="DU295" s="150"/>
      <c r="DV295" s="150"/>
      <c r="DW295" s="150"/>
      <c r="DX295" s="150"/>
      <c r="DY295" s="150"/>
      <c r="DZ295" s="150"/>
      <c r="EA295" s="150"/>
      <c r="EB295" s="150"/>
      <c r="EC295" s="150"/>
      <c r="ED295" s="150"/>
    </row>
    <row r="296" spans="1:134" s="149" customFormat="1" x14ac:dyDescent="0.2">
      <c r="A296" s="418" t="s">
        <v>441</v>
      </c>
      <c r="B296" s="419"/>
      <c r="C296" s="476" t="s">
        <v>93</v>
      </c>
      <c r="D296" s="459" t="s">
        <v>157</v>
      </c>
      <c r="E296" s="459" t="s">
        <v>52</v>
      </c>
      <c r="F296" s="459" t="s">
        <v>53</v>
      </c>
      <c r="G296" s="459" t="s">
        <v>21</v>
      </c>
      <c r="H296" s="466" t="s">
        <v>472</v>
      </c>
      <c r="I296" s="354" t="s">
        <v>108</v>
      </c>
      <c r="J296" s="94">
        <v>3.11</v>
      </c>
      <c r="K296" s="31">
        <v>100</v>
      </c>
      <c r="L296" s="407">
        <f t="shared" si="59"/>
        <v>311</v>
      </c>
      <c r="M296" s="499"/>
      <c r="N296" s="223">
        <f>J296*(1-M$296)</f>
        <v>3.11</v>
      </c>
      <c r="O296" s="41">
        <f t="shared" si="57"/>
        <v>311</v>
      </c>
      <c r="P296" s="460"/>
      <c r="Q296" s="147"/>
      <c r="R296" s="216"/>
      <c r="S296" s="150"/>
      <c r="T296" s="150"/>
      <c r="U296" s="150"/>
      <c r="V296" s="150"/>
      <c r="W296" s="150"/>
      <c r="X296" s="150"/>
      <c r="Y296" s="150"/>
      <c r="Z296" s="150"/>
      <c r="AA296" s="150"/>
      <c r="AB296" s="150"/>
      <c r="AC296" s="150"/>
      <c r="AD296" s="150"/>
      <c r="AE296" s="150"/>
      <c r="AF296" s="150"/>
      <c r="AG296" s="150"/>
      <c r="AH296" s="150"/>
      <c r="AI296" s="150"/>
      <c r="AJ296" s="150"/>
      <c r="AK296" s="150"/>
      <c r="AL296" s="150"/>
      <c r="AM296" s="150"/>
      <c r="AN296" s="150"/>
      <c r="AO296" s="150"/>
      <c r="AP296" s="150"/>
      <c r="AQ296" s="150"/>
      <c r="AR296" s="150"/>
      <c r="AS296" s="150"/>
      <c r="AT296" s="150"/>
      <c r="AU296" s="150"/>
      <c r="AV296" s="150"/>
      <c r="AW296" s="150"/>
      <c r="AX296" s="150"/>
      <c r="AY296" s="150"/>
      <c r="AZ296" s="150"/>
      <c r="BA296" s="150"/>
      <c r="BB296" s="150"/>
      <c r="BC296" s="150"/>
      <c r="BD296" s="150"/>
      <c r="BE296" s="150"/>
      <c r="BF296" s="150"/>
      <c r="BG296" s="150"/>
      <c r="BH296" s="150"/>
      <c r="BI296" s="150"/>
      <c r="BJ296" s="150"/>
      <c r="BK296" s="150"/>
      <c r="BL296" s="150"/>
      <c r="BM296" s="150"/>
      <c r="BN296" s="150"/>
      <c r="BO296" s="150"/>
      <c r="BP296" s="150"/>
      <c r="BQ296" s="150"/>
      <c r="BR296" s="150"/>
      <c r="BS296" s="150"/>
      <c r="BT296" s="150"/>
      <c r="BU296" s="150"/>
      <c r="BV296" s="150"/>
      <c r="BW296" s="150"/>
      <c r="BX296" s="150"/>
      <c r="BY296" s="150"/>
      <c r="BZ296" s="150"/>
      <c r="CA296" s="150"/>
      <c r="CB296" s="150"/>
      <c r="CC296" s="150"/>
      <c r="CD296" s="150"/>
      <c r="CE296" s="150"/>
      <c r="CF296" s="150"/>
      <c r="CG296" s="150"/>
      <c r="CH296" s="150"/>
      <c r="CI296" s="150"/>
      <c r="CJ296" s="150"/>
      <c r="CK296" s="150"/>
      <c r="CL296" s="150"/>
      <c r="CM296" s="150"/>
      <c r="CN296" s="150"/>
      <c r="CO296" s="150"/>
      <c r="CP296" s="150"/>
      <c r="CQ296" s="150"/>
      <c r="CR296" s="150"/>
      <c r="CS296" s="150"/>
      <c r="CT296" s="150"/>
      <c r="CU296" s="150"/>
      <c r="CV296" s="150"/>
      <c r="CW296" s="150"/>
      <c r="CX296" s="150"/>
      <c r="CY296" s="150"/>
      <c r="CZ296" s="150"/>
      <c r="DA296" s="150"/>
      <c r="DB296" s="150"/>
      <c r="DC296" s="150"/>
      <c r="DD296" s="150"/>
      <c r="DE296" s="150"/>
      <c r="DF296" s="150"/>
      <c r="DG296" s="150"/>
      <c r="DH296" s="150"/>
      <c r="DI296" s="150"/>
      <c r="DJ296" s="150"/>
      <c r="DK296" s="150"/>
      <c r="DL296" s="150"/>
      <c r="DM296" s="150"/>
      <c r="DN296" s="150"/>
      <c r="DO296" s="150"/>
      <c r="DP296" s="150"/>
      <c r="DQ296" s="150"/>
      <c r="DR296" s="150"/>
      <c r="DS296" s="150"/>
      <c r="DT296" s="150"/>
      <c r="DU296" s="150"/>
      <c r="DV296" s="150"/>
      <c r="DW296" s="150"/>
      <c r="DX296" s="150"/>
      <c r="DY296" s="150"/>
      <c r="DZ296" s="150"/>
      <c r="EA296" s="150"/>
      <c r="EB296" s="150"/>
      <c r="EC296" s="150"/>
      <c r="ED296" s="150"/>
    </row>
    <row r="297" spans="1:134" s="149" customFormat="1" x14ac:dyDescent="0.2">
      <c r="A297" s="420"/>
      <c r="B297" s="421"/>
      <c r="C297" s="477"/>
      <c r="D297" s="460" t="s">
        <v>157</v>
      </c>
      <c r="E297" s="460" t="s">
        <v>52</v>
      </c>
      <c r="F297" s="460" t="s">
        <v>53</v>
      </c>
      <c r="G297" s="460" t="s">
        <v>21</v>
      </c>
      <c r="H297" s="467" t="s">
        <v>51</v>
      </c>
      <c r="I297" s="354" t="s">
        <v>113</v>
      </c>
      <c r="J297" s="94">
        <v>2.98</v>
      </c>
      <c r="K297" s="31">
        <v>100</v>
      </c>
      <c r="L297" s="407">
        <f t="shared" si="59"/>
        <v>298</v>
      </c>
      <c r="M297" s="500"/>
      <c r="N297" s="223">
        <f t="shared" ref="N297:N298" si="61">J297*(1-M$296)</f>
        <v>2.98</v>
      </c>
      <c r="O297" s="41">
        <f t="shared" si="57"/>
        <v>298</v>
      </c>
      <c r="P297" s="460"/>
      <c r="Q297" s="147"/>
      <c r="R297" s="216"/>
      <c r="S297" s="150"/>
      <c r="T297" s="150"/>
      <c r="U297" s="150"/>
      <c r="V297" s="150"/>
      <c r="W297" s="150"/>
      <c r="X297" s="150"/>
      <c r="Y297" s="150"/>
      <c r="Z297" s="150"/>
      <c r="AA297" s="150"/>
      <c r="AB297" s="150"/>
      <c r="AC297" s="150"/>
      <c r="AD297" s="150"/>
      <c r="AE297" s="150"/>
      <c r="AF297" s="150"/>
      <c r="AG297" s="150"/>
      <c r="AH297" s="150"/>
      <c r="AI297" s="150"/>
      <c r="AJ297" s="150"/>
      <c r="AK297" s="150"/>
      <c r="AL297" s="150"/>
      <c r="AM297" s="150"/>
      <c r="AN297" s="150"/>
      <c r="AO297" s="150"/>
      <c r="AP297" s="150"/>
      <c r="AQ297" s="150"/>
      <c r="AR297" s="150"/>
      <c r="AS297" s="150"/>
      <c r="AT297" s="150"/>
      <c r="AU297" s="150"/>
      <c r="AV297" s="150"/>
      <c r="AW297" s="150"/>
      <c r="AX297" s="150"/>
      <c r="AY297" s="150"/>
      <c r="AZ297" s="150"/>
      <c r="BA297" s="150"/>
      <c r="BB297" s="150"/>
      <c r="BC297" s="150"/>
      <c r="BD297" s="150"/>
      <c r="BE297" s="150"/>
      <c r="BF297" s="150"/>
      <c r="BG297" s="150"/>
      <c r="BH297" s="150"/>
      <c r="BI297" s="150"/>
      <c r="BJ297" s="150"/>
      <c r="BK297" s="150"/>
      <c r="BL297" s="150"/>
      <c r="BM297" s="150"/>
      <c r="BN297" s="150"/>
      <c r="BO297" s="150"/>
      <c r="BP297" s="150"/>
      <c r="BQ297" s="150"/>
      <c r="BR297" s="150"/>
      <c r="BS297" s="150"/>
      <c r="BT297" s="150"/>
      <c r="BU297" s="150"/>
      <c r="BV297" s="150"/>
      <c r="BW297" s="150"/>
      <c r="BX297" s="150"/>
      <c r="BY297" s="150"/>
      <c r="BZ297" s="150"/>
      <c r="CA297" s="150"/>
      <c r="CB297" s="150"/>
      <c r="CC297" s="150"/>
      <c r="CD297" s="150"/>
      <c r="CE297" s="150"/>
      <c r="CF297" s="150"/>
      <c r="CG297" s="150"/>
      <c r="CH297" s="150"/>
      <c r="CI297" s="150"/>
      <c r="CJ297" s="150"/>
      <c r="CK297" s="150"/>
      <c r="CL297" s="150"/>
      <c r="CM297" s="150"/>
      <c r="CN297" s="150"/>
      <c r="CO297" s="150"/>
      <c r="CP297" s="150"/>
      <c r="CQ297" s="150"/>
      <c r="CR297" s="150"/>
      <c r="CS297" s="150"/>
      <c r="CT297" s="150"/>
      <c r="CU297" s="150"/>
      <c r="CV297" s="150"/>
      <c r="CW297" s="150"/>
      <c r="CX297" s="150"/>
      <c r="CY297" s="150"/>
      <c r="CZ297" s="150"/>
      <c r="DA297" s="150"/>
      <c r="DB297" s="150"/>
      <c r="DC297" s="150"/>
      <c r="DD297" s="150"/>
      <c r="DE297" s="150"/>
      <c r="DF297" s="150"/>
      <c r="DG297" s="150"/>
      <c r="DH297" s="150"/>
      <c r="DI297" s="150"/>
      <c r="DJ297" s="150"/>
      <c r="DK297" s="150"/>
      <c r="DL297" s="150"/>
      <c r="DM297" s="150"/>
      <c r="DN297" s="150"/>
      <c r="DO297" s="150"/>
      <c r="DP297" s="150"/>
      <c r="DQ297" s="150"/>
      <c r="DR297" s="150"/>
      <c r="DS297" s="150"/>
      <c r="DT297" s="150"/>
      <c r="DU297" s="150"/>
      <c r="DV297" s="150"/>
      <c r="DW297" s="150"/>
      <c r="DX297" s="150"/>
      <c r="DY297" s="150"/>
      <c r="DZ297" s="150"/>
      <c r="EA297" s="150"/>
      <c r="EB297" s="150"/>
      <c r="EC297" s="150"/>
      <c r="ED297" s="150"/>
    </row>
    <row r="298" spans="1:134" s="149" customFormat="1" x14ac:dyDescent="0.2">
      <c r="A298" s="422"/>
      <c r="B298" s="423"/>
      <c r="C298" s="477"/>
      <c r="D298" s="461" t="s">
        <v>157</v>
      </c>
      <c r="E298" s="461" t="s">
        <v>52</v>
      </c>
      <c r="F298" s="461" t="s">
        <v>53</v>
      </c>
      <c r="G298" s="461" t="s">
        <v>21</v>
      </c>
      <c r="H298" s="469" t="s">
        <v>51</v>
      </c>
      <c r="I298" s="208" t="s">
        <v>154</v>
      </c>
      <c r="J298" s="92">
        <v>2.9</v>
      </c>
      <c r="K298" s="31">
        <v>100</v>
      </c>
      <c r="L298" s="407">
        <f t="shared" si="59"/>
        <v>290</v>
      </c>
      <c r="M298" s="501"/>
      <c r="N298" s="223">
        <f t="shared" si="61"/>
        <v>2.9</v>
      </c>
      <c r="O298" s="41">
        <f t="shared" si="57"/>
        <v>290</v>
      </c>
      <c r="P298" s="461"/>
      <c r="Q298" s="147"/>
      <c r="R298" s="216">
        <v>4880</v>
      </c>
      <c r="S298" s="150"/>
      <c r="T298" s="150"/>
      <c r="U298" s="150"/>
      <c r="V298" s="150"/>
      <c r="W298" s="150"/>
      <c r="X298" s="150"/>
      <c r="Y298" s="150"/>
      <c r="Z298" s="150"/>
      <c r="AA298" s="150"/>
      <c r="AB298" s="150"/>
      <c r="AC298" s="150"/>
      <c r="AD298" s="150"/>
      <c r="AE298" s="150"/>
      <c r="AF298" s="150"/>
      <c r="AG298" s="150"/>
      <c r="AH298" s="150"/>
      <c r="AI298" s="150"/>
      <c r="AJ298" s="150"/>
      <c r="AK298" s="150"/>
      <c r="AL298" s="150"/>
      <c r="AM298" s="150"/>
      <c r="AN298" s="150"/>
      <c r="AO298" s="150"/>
      <c r="AP298" s="150"/>
      <c r="AQ298" s="150"/>
      <c r="AR298" s="150"/>
      <c r="AS298" s="150"/>
      <c r="AT298" s="150"/>
      <c r="AU298" s="150"/>
      <c r="AV298" s="150"/>
      <c r="AW298" s="150"/>
      <c r="AX298" s="150"/>
      <c r="AY298" s="150"/>
      <c r="AZ298" s="150"/>
      <c r="BA298" s="150"/>
      <c r="BB298" s="150"/>
      <c r="BC298" s="150"/>
      <c r="BD298" s="150"/>
      <c r="BE298" s="150"/>
      <c r="BF298" s="150"/>
      <c r="BG298" s="150"/>
      <c r="BH298" s="150"/>
      <c r="BI298" s="150"/>
      <c r="BJ298" s="150"/>
      <c r="BK298" s="150"/>
      <c r="BL298" s="150"/>
      <c r="BM298" s="150"/>
      <c r="BN298" s="150"/>
      <c r="BO298" s="150"/>
      <c r="BP298" s="150"/>
      <c r="BQ298" s="150"/>
      <c r="BR298" s="150"/>
      <c r="BS298" s="150"/>
      <c r="BT298" s="150"/>
      <c r="BU298" s="150"/>
      <c r="BV298" s="150"/>
      <c r="BW298" s="150"/>
      <c r="BX298" s="150"/>
      <c r="BY298" s="150"/>
      <c r="BZ298" s="150"/>
      <c r="CA298" s="150"/>
      <c r="CB298" s="150"/>
      <c r="CC298" s="150"/>
      <c r="CD298" s="150"/>
      <c r="CE298" s="150"/>
      <c r="CF298" s="150"/>
      <c r="CG298" s="150"/>
      <c r="CH298" s="150"/>
      <c r="CI298" s="150"/>
      <c r="CJ298" s="150"/>
      <c r="CK298" s="150"/>
      <c r="CL298" s="150"/>
      <c r="CM298" s="150"/>
      <c r="CN298" s="150"/>
      <c r="CO298" s="150"/>
      <c r="CP298" s="150"/>
      <c r="CQ298" s="150"/>
      <c r="CR298" s="150"/>
      <c r="CS298" s="150"/>
      <c r="CT298" s="150"/>
      <c r="CU298" s="150"/>
      <c r="CV298" s="150"/>
      <c r="CW298" s="150"/>
      <c r="CX298" s="150"/>
      <c r="CY298" s="150"/>
      <c r="CZ298" s="150"/>
      <c r="DA298" s="150"/>
      <c r="DB298" s="150"/>
      <c r="DC298" s="150"/>
      <c r="DD298" s="150"/>
      <c r="DE298" s="150"/>
      <c r="DF298" s="150"/>
      <c r="DG298" s="150"/>
      <c r="DH298" s="150"/>
      <c r="DI298" s="150"/>
      <c r="DJ298" s="150"/>
      <c r="DK298" s="150"/>
      <c r="DL298" s="150"/>
      <c r="DM298" s="150"/>
      <c r="DN298" s="150"/>
      <c r="DO298" s="150"/>
      <c r="DP298" s="150"/>
      <c r="DQ298" s="150"/>
      <c r="DR298" s="150"/>
      <c r="DS298" s="150"/>
      <c r="DT298" s="150"/>
      <c r="DU298" s="150"/>
      <c r="DV298" s="150"/>
      <c r="DW298" s="150"/>
      <c r="DX298" s="150"/>
      <c r="DY298" s="150"/>
      <c r="DZ298" s="150"/>
      <c r="EA298" s="150"/>
      <c r="EB298" s="150"/>
      <c r="EC298" s="150"/>
      <c r="ED298" s="150"/>
    </row>
    <row r="299" spans="1:134" s="149" customFormat="1" x14ac:dyDescent="0.2">
      <c r="A299" s="418" t="s">
        <v>442</v>
      </c>
      <c r="B299" s="419"/>
      <c r="C299" s="477"/>
      <c r="D299" s="459" t="s">
        <v>157</v>
      </c>
      <c r="E299" s="459" t="s">
        <v>52</v>
      </c>
      <c r="F299" s="459" t="s">
        <v>175</v>
      </c>
      <c r="G299" s="459" t="s">
        <v>21</v>
      </c>
      <c r="H299" s="466" t="s">
        <v>287</v>
      </c>
      <c r="I299" s="354" t="s">
        <v>108</v>
      </c>
      <c r="J299" s="94">
        <v>3</v>
      </c>
      <c r="K299" s="31">
        <v>100</v>
      </c>
      <c r="L299" s="407">
        <f t="shared" si="59"/>
        <v>300</v>
      </c>
      <c r="M299" s="499"/>
      <c r="N299" s="223">
        <f>J299*(1-M$299)</f>
        <v>3</v>
      </c>
      <c r="O299" s="41">
        <f t="shared" si="57"/>
        <v>300</v>
      </c>
      <c r="P299" s="460">
        <v>4</v>
      </c>
      <c r="Q299" s="147"/>
      <c r="R299" s="216"/>
      <c r="S299" s="150"/>
      <c r="T299" s="150"/>
      <c r="U299" s="150"/>
      <c r="V299" s="150"/>
      <c r="W299" s="150"/>
      <c r="X299" s="150"/>
      <c r="Y299" s="150"/>
      <c r="Z299" s="150"/>
      <c r="AA299" s="150"/>
      <c r="AB299" s="150"/>
      <c r="AC299" s="150"/>
      <c r="AD299" s="150"/>
      <c r="AE299" s="150"/>
      <c r="AF299" s="150"/>
      <c r="AG299" s="150"/>
      <c r="AH299" s="150"/>
      <c r="AI299" s="150"/>
      <c r="AJ299" s="150"/>
      <c r="AK299" s="150"/>
      <c r="AL299" s="150"/>
      <c r="AM299" s="150"/>
      <c r="AN299" s="150"/>
      <c r="AO299" s="150"/>
      <c r="AP299" s="150"/>
      <c r="AQ299" s="150"/>
      <c r="AR299" s="150"/>
      <c r="AS299" s="150"/>
      <c r="AT299" s="150"/>
      <c r="AU299" s="150"/>
      <c r="AV299" s="150"/>
      <c r="AW299" s="150"/>
      <c r="AX299" s="150"/>
      <c r="AY299" s="150"/>
      <c r="AZ299" s="150"/>
      <c r="BA299" s="150"/>
      <c r="BB299" s="150"/>
      <c r="BC299" s="150"/>
      <c r="BD299" s="150"/>
      <c r="BE299" s="150"/>
      <c r="BF299" s="150"/>
      <c r="BG299" s="150"/>
      <c r="BH299" s="150"/>
      <c r="BI299" s="150"/>
      <c r="BJ299" s="150"/>
      <c r="BK299" s="150"/>
      <c r="BL299" s="150"/>
      <c r="BM299" s="150"/>
      <c r="BN299" s="150"/>
      <c r="BO299" s="150"/>
      <c r="BP299" s="150"/>
      <c r="BQ299" s="150"/>
      <c r="BR299" s="150"/>
      <c r="BS299" s="150"/>
      <c r="BT299" s="150"/>
      <c r="BU299" s="150"/>
      <c r="BV299" s="150"/>
      <c r="BW299" s="150"/>
      <c r="BX299" s="150"/>
      <c r="BY299" s="150"/>
      <c r="BZ299" s="150"/>
      <c r="CA299" s="150"/>
      <c r="CB299" s="150"/>
      <c r="CC299" s="150"/>
      <c r="CD299" s="150"/>
      <c r="CE299" s="150"/>
      <c r="CF299" s="150"/>
      <c r="CG299" s="150"/>
      <c r="CH299" s="150"/>
      <c r="CI299" s="150"/>
      <c r="CJ299" s="150"/>
      <c r="CK299" s="150"/>
      <c r="CL299" s="150"/>
      <c r="CM299" s="150"/>
      <c r="CN299" s="150"/>
      <c r="CO299" s="150"/>
      <c r="CP299" s="150"/>
      <c r="CQ299" s="150"/>
      <c r="CR299" s="150"/>
      <c r="CS299" s="150"/>
      <c r="CT299" s="150"/>
      <c r="CU299" s="150"/>
      <c r="CV299" s="150"/>
      <c r="CW299" s="150"/>
      <c r="CX299" s="150"/>
      <c r="CY299" s="150"/>
      <c r="CZ299" s="150"/>
      <c r="DA299" s="150"/>
      <c r="DB299" s="150"/>
      <c r="DC299" s="150"/>
      <c r="DD299" s="150"/>
      <c r="DE299" s="150"/>
      <c r="DF299" s="150"/>
      <c r="DG299" s="150"/>
      <c r="DH299" s="150"/>
      <c r="DI299" s="150"/>
      <c r="DJ299" s="150"/>
      <c r="DK299" s="150"/>
      <c r="DL299" s="150"/>
      <c r="DM299" s="150"/>
      <c r="DN299" s="150"/>
      <c r="DO299" s="150"/>
      <c r="DP299" s="150"/>
      <c r="DQ299" s="150"/>
      <c r="DR299" s="150"/>
      <c r="DS299" s="150"/>
      <c r="DT299" s="150"/>
      <c r="DU299" s="150"/>
      <c r="DV299" s="150"/>
      <c r="DW299" s="150"/>
      <c r="DX299" s="150"/>
      <c r="DY299" s="150"/>
      <c r="DZ299" s="150"/>
      <c r="EA299" s="150"/>
      <c r="EB299" s="150"/>
      <c r="EC299" s="150"/>
      <c r="ED299" s="150"/>
    </row>
    <row r="300" spans="1:134" s="149" customFormat="1" x14ac:dyDescent="0.2">
      <c r="A300" s="420"/>
      <c r="B300" s="421"/>
      <c r="C300" s="477"/>
      <c r="D300" s="460" t="s">
        <v>157</v>
      </c>
      <c r="E300" s="460" t="s">
        <v>52</v>
      </c>
      <c r="F300" s="460"/>
      <c r="G300" s="460" t="s">
        <v>21</v>
      </c>
      <c r="H300" s="467"/>
      <c r="I300" s="354" t="s">
        <v>113</v>
      </c>
      <c r="J300" s="94">
        <v>2.89</v>
      </c>
      <c r="K300" s="31">
        <v>100</v>
      </c>
      <c r="L300" s="407">
        <f t="shared" si="59"/>
        <v>289</v>
      </c>
      <c r="M300" s="500"/>
      <c r="N300" s="223">
        <f t="shared" ref="N300:N301" si="62">J300*(1-M$299)</f>
        <v>2.89</v>
      </c>
      <c r="O300" s="41">
        <f t="shared" si="57"/>
        <v>289</v>
      </c>
      <c r="P300" s="460"/>
      <c r="Q300" s="147"/>
      <c r="R300" s="216">
        <v>2700</v>
      </c>
      <c r="S300" s="150"/>
      <c r="T300" s="150"/>
      <c r="U300" s="150"/>
      <c r="V300" s="150"/>
      <c r="W300" s="150"/>
      <c r="X300" s="150"/>
      <c r="Y300" s="150"/>
      <c r="Z300" s="150"/>
      <c r="AA300" s="150"/>
      <c r="AB300" s="150"/>
      <c r="AC300" s="150"/>
      <c r="AD300" s="150"/>
      <c r="AE300" s="150"/>
      <c r="AF300" s="150"/>
      <c r="AG300" s="150"/>
      <c r="AH300" s="150"/>
      <c r="AI300" s="150"/>
      <c r="AJ300" s="150"/>
      <c r="AK300" s="150"/>
      <c r="AL300" s="150"/>
      <c r="AM300" s="150"/>
      <c r="AN300" s="150"/>
      <c r="AO300" s="150"/>
      <c r="AP300" s="150"/>
      <c r="AQ300" s="150"/>
      <c r="AR300" s="150"/>
      <c r="AS300" s="150"/>
      <c r="AT300" s="150"/>
      <c r="AU300" s="150"/>
      <c r="AV300" s="150"/>
      <c r="AW300" s="150"/>
      <c r="AX300" s="150"/>
      <c r="AY300" s="150"/>
      <c r="AZ300" s="150"/>
      <c r="BA300" s="150"/>
      <c r="BB300" s="150"/>
      <c r="BC300" s="150"/>
      <c r="BD300" s="150"/>
      <c r="BE300" s="150"/>
      <c r="BF300" s="150"/>
      <c r="BG300" s="150"/>
      <c r="BH300" s="150"/>
      <c r="BI300" s="150"/>
      <c r="BJ300" s="150"/>
      <c r="BK300" s="150"/>
      <c r="BL300" s="150"/>
      <c r="BM300" s="150"/>
      <c r="BN300" s="150"/>
      <c r="BO300" s="150"/>
      <c r="BP300" s="150"/>
      <c r="BQ300" s="150"/>
      <c r="BR300" s="150"/>
      <c r="BS300" s="150"/>
      <c r="BT300" s="150"/>
      <c r="BU300" s="150"/>
      <c r="BV300" s="150"/>
      <c r="BW300" s="150"/>
      <c r="BX300" s="150"/>
      <c r="BY300" s="150"/>
      <c r="BZ300" s="150"/>
      <c r="CA300" s="150"/>
      <c r="CB300" s="150"/>
      <c r="CC300" s="150"/>
      <c r="CD300" s="150"/>
      <c r="CE300" s="150"/>
      <c r="CF300" s="150"/>
      <c r="CG300" s="150"/>
      <c r="CH300" s="150"/>
      <c r="CI300" s="150"/>
      <c r="CJ300" s="150"/>
      <c r="CK300" s="150"/>
      <c r="CL300" s="150"/>
      <c r="CM300" s="150"/>
      <c r="CN300" s="150"/>
      <c r="CO300" s="150"/>
      <c r="CP300" s="150"/>
      <c r="CQ300" s="150"/>
      <c r="CR300" s="150"/>
      <c r="CS300" s="150"/>
      <c r="CT300" s="150"/>
      <c r="CU300" s="150"/>
      <c r="CV300" s="150"/>
      <c r="CW300" s="150"/>
      <c r="CX300" s="150"/>
      <c r="CY300" s="150"/>
      <c r="CZ300" s="150"/>
      <c r="DA300" s="150"/>
      <c r="DB300" s="150"/>
      <c r="DC300" s="150"/>
      <c r="DD300" s="150"/>
      <c r="DE300" s="150"/>
      <c r="DF300" s="150"/>
      <c r="DG300" s="150"/>
      <c r="DH300" s="150"/>
      <c r="DI300" s="150"/>
      <c r="DJ300" s="150"/>
      <c r="DK300" s="150"/>
      <c r="DL300" s="150"/>
      <c r="DM300" s="150"/>
      <c r="DN300" s="150"/>
      <c r="DO300" s="150"/>
      <c r="DP300" s="150"/>
      <c r="DQ300" s="150"/>
      <c r="DR300" s="150"/>
      <c r="DS300" s="150"/>
      <c r="DT300" s="150"/>
      <c r="DU300" s="150"/>
      <c r="DV300" s="150"/>
      <c r="DW300" s="150"/>
      <c r="DX300" s="150"/>
      <c r="DY300" s="150"/>
      <c r="DZ300" s="150"/>
      <c r="EA300" s="150"/>
      <c r="EB300" s="150"/>
      <c r="EC300" s="150"/>
      <c r="ED300" s="150"/>
    </row>
    <row r="301" spans="1:134" s="149" customFormat="1" x14ac:dyDescent="0.2">
      <c r="A301" s="422"/>
      <c r="B301" s="423"/>
      <c r="C301" s="478"/>
      <c r="D301" s="461" t="s">
        <v>157</v>
      </c>
      <c r="E301" s="461" t="s">
        <v>52</v>
      </c>
      <c r="F301" s="461"/>
      <c r="G301" s="461" t="s">
        <v>21</v>
      </c>
      <c r="H301" s="469"/>
      <c r="I301" s="208" t="s">
        <v>154</v>
      </c>
      <c r="J301" s="92">
        <v>2.8</v>
      </c>
      <c r="K301" s="31">
        <v>100</v>
      </c>
      <c r="L301" s="407">
        <f t="shared" si="59"/>
        <v>280</v>
      </c>
      <c r="M301" s="501"/>
      <c r="N301" s="223">
        <f t="shared" si="62"/>
        <v>2.8</v>
      </c>
      <c r="O301" s="41">
        <f t="shared" si="57"/>
        <v>280</v>
      </c>
      <c r="P301" s="461"/>
      <c r="Q301" s="147"/>
      <c r="R301" s="216"/>
      <c r="S301" s="150"/>
      <c r="T301" s="150"/>
      <c r="U301" s="150"/>
      <c r="V301" s="150"/>
      <c r="W301" s="150"/>
      <c r="X301" s="150"/>
      <c r="Y301" s="150"/>
      <c r="Z301" s="150"/>
      <c r="AA301" s="150"/>
      <c r="AB301" s="150"/>
      <c r="AC301" s="150"/>
      <c r="AD301" s="150"/>
      <c r="AE301" s="150"/>
      <c r="AF301" s="150"/>
      <c r="AG301" s="150"/>
      <c r="AH301" s="150"/>
      <c r="AI301" s="150"/>
      <c r="AJ301" s="150"/>
      <c r="AK301" s="150"/>
      <c r="AL301" s="150"/>
      <c r="AM301" s="150"/>
      <c r="AN301" s="150"/>
      <c r="AO301" s="150"/>
      <c r="AP301" s="150"/>
      <c r="AQ301" s="150"/>
      <c r="AR301" s="150"/>
      <c r="AS301" s="150"/>
      <c r="AT301" s="150"/>
      <c r="AU301" s="150"/>
      <c r="AV301" s="150"/>
      <c r="AW301" s="150"/>
      <c r="AX301" s="150"/>
      <c r="AY301" s="150"/>
      <c r="AZ301" s="150"/>
      <c r="BA301" s="150"/>
      <c r="BB301" s="150"/>
      <c r="BC301" s="150"/>
      <c r="BD301" s="150"/>
      <c r="BE301" s="150"/>
      <c r="BF301" s="150"/>
      <c r="BG301" s="150"/>
      <c r="BH301" s="150"/>
      <c r="BI301" s="150"/>
      <c r="BJ301" s="150"/>
      <c r="BK301" s="150"/>
      <c r="BL301" s="150"/>
      <c r="BM301" s="150"/>
      <c r="BN301" s="150"/>
      <c r="BO301" s="150"/>
      <c r="BP301" s="150"/>
      <c r="BQ301" s="150"/>
      <c r="BR301" s="150"/>
      <c r="BS301" s="150"/>
      <c r="BT301" s="150"/>
      <c r="BU301" s="150"/>
      <c r="BV301" s="150"/>
      <c r="BW301" s="150"/>
      <c r="BX301" s="150"/>
      <c r="BY301" s="150"/>
      <c r="BZ301" s="150"/>
      <c r="CA301" s="150"/>
      <c r="CB301" s="150"/>
      <c r="CC301" s="150"/>
      <c r="CD301" s="150"/>
      <c r="CE301" s="150"/>
      <c r="CF301" s="150"/>
      <c r="CG301" s="150"/>
      <c r="CH301" s="150"/>
      <c r="CI301" s="150"/>
      <c r="CJ301" s="150"/>
      <c r="CK301" s="150"/>
      <c r="CL301" s="150"/>
      <c r="CM301" s="150"/>
      <c r="CN301" s="150"/>
      <c r="CO301" s="150"/>
      <c r="CP301" s="150"/>
      <c r="CQ301" s="150"/>
      <c r="CR301" s="150"/>
      <c r="CS301" s="150"/>
      <c r="CT301" s="150"/>
      <c r="CU301" s="150"/>
      <c r="CV301" s="150"/>
      <c r="CW301" s="150"/>
      <c r="CX301" s="150"/>
      <c r="CY301" s="150"/>
      <c r="CZ301" s="150"/>
      <c r="DA301" s="150"/>
      <c r="DB301" s="150"/>
      <c r="DC301" s="150"/>
      <c r="DD301" s="150"/>
      <c r="DE301" s="150"/>
      <c r="DF301" s="150"/>
      <c r="DG301" s="150"/>
      <c r="DH301" s="150"/>
      <c r="DI301" s="150"/>
      <c r="DJ301" s="150"/>
      <c r="DK301" s="150"/>
      <c r="DL301" s="150"/>
      <c r="DM301" s="150"/>
      <c r="DN301" s="150"/>
      <c r="DO301" s="150"/>
      <c r="DP301" s="150"/>
      <c r="DQ301" s="150"/>
      <c r="DR301" s="150"/>
      <c r="DS301" s="150"/>
      <c r="DT301" s="150"/>
      <c r="DU301" s="150"/>
      <c r="DV301" s="150"/>
      <c r="DW301" s="150"/>
      <c r="DX301" s="150"/>
      <c r="DY301" s="150"/>
      <c r="DZ301" s="150"/>
      <c r="EA301" s="150"/>
      <c r="EB301" s="150"/>
      <c r="EC301" s="150"/>
      <c r="ED301" s="150"/>
    </row>
    <row r="302" spans="1:134" s="149" customFormat="1" x14ac:dyDescent="0.2">
      <c r="A302" s="418" t="s">
        <v>443</v>
      </c>
      <c r="B302" s="419"/>
      <c r="C302" s="516" t="s">
        <v>559</v>
      </c>
      <c r="D302" s="466" t="s">
        <v>316</v>
      </c>
      <c r="E302" s="459" t="s">
        <v>92</v>
      </c>
      <c r="F302" s="466" t="s">
        <v>94</v>
      </c>
      <c r="G302" s="459" t="s">
        <v>21</v>
      </c>
      <c r="H302" s="450" t="s">
        <v>395</v>
      </c>
      <c r="I302" s="348" t="s">
        <v>108</v>
      </c>
      <c r="J302" s="92">
        <v>0.75</v>
      </c>
      <c r="K302" s="31">
        <v>100</v>
      </c>
      <c r="L302" s="407">
        <f t="shared" si="59"/>
        <v>75</v>
      </c>
      <c r="M302" s="499"/>
      <c r="N302" s="223">
        <f>J302*(1-M$302)</f>
        <v>0.75</v>
      </c>
      <c r="O302" s="41">
        <f t="shared" si="57"/>
        <v>75</v>
      </c>
      <c r="P302" s="459">
        <v>4</v>
      </c>
      <c r="Q302" s="147"/>
      <c r="R302" s="216"/>
      <c r="S302" s="150"/>
      <c r="T302" s="150"/>
      <c r="U302" s="150"/>
      <c r="V302" s="150"/>
      <c r="W302" s="150"/>
      <c r="X302" s="150"/>
      <c r="Y302" s="150"/>
      <c r="Z302" s="150"/>
      <c r="AA302" s="150"/>
      <c r="AB302" s="150"/>
      <c r="AC302" s="150"/>
      <c r="AD302" s="150"/>
      <c r="AE302" s="150"/>
      <c r="AF302" s="150"/>
      <c r="AG302" s="150"/>
      <c r="AH302" s="150"/>
      <c r="AI302" s="150"/>
      <c r="AJ302" s="150"/>
      <c r="AK302" s="150"/>
      <c r="AL302" s="150"/>
      <c r="AM302" s="150"/>
      <c r="AN302" s="150"/>
      <c r="AO302" s="150"/>
      <c r="AP302" s="150"/>
      <c r="AQ302" s="150"/>
      <c r="AR302" s="150"/>
      <c r="AS302" s="150"/>
      <c r="AT302" s="150"/>
      <c r="AU302" s="150"/>
      <c r="AV302" s="150"/>
      <c r="AW302" s="150"/>
      <c r="AX302" s="150"/>
      <c r="AY302" s="150"/>
      <c r="AZ302" s="150"/>
      <c r="BA302" s="150"/>
      <c r="BB302" s="150"/>
      <c r="BC302" s="150"/>
      <c r="BD302" s="150"/>
      <c r="BE302" s="150"/>
      <c r="BF302" s="150"/>
      <c r="BG302" s="150"/>
      <c r="BH302" s="150"/>
      <c r="BI302" s="150"/>
      <c r="BJ302" s="150"/>
      <c r="BK302" s="150"/>
      <c r="BL302" s="150"/>
      <c r="BM302" s="150"/>
      <c r="BN302" s="150"/>
      <c r="BO302" s="150"/>
      <c r="BP302" s="150"/>
      <c r="BQ302" s="150"/>
      <c r="BR302" s="150"/>
      <c r="BS302" s="150"/>
      <c r="BT302" s="150"/>
      <c r="BU302" s="150"/>
      <c r="BV302" s="150"/>
      <c r="BW302" s="150"/>
      <c r="BX302" s="150"/>
      <c r="BY302" s="150"/>
      <c r="BZ302" s="150"/>
      <c r="CA302" s="150"/>
      <c r="CB302" s="150"/>
      <c r="CC302" s="150"/>
      <c r="CD302" s="150"/>
      <c r="CE302" s="150"/>
      <c r="CF302" s="150"/>
      <c r="CG302" s="150"/>
      <c r="CH302" s="150"/>
      <c r="CI302" s="150"/>
      <c r="CJ302" s="150"/>
      <c r="CK302" s="150"/>
      <c r="CL302" s="150"/>
      <c r="CM302" s="150"/>
      <c r="CN302" s="150"/>
      <c r="CO302" s="150"/>
      <c r="CP302" s="150"/>
      <c r="CQ302" s="150"/>
      <c r="CR302" s="150"/>
      <c r="CS302" s="150"/>
      <c r="CT302" s="150"/>
      <c r="CU302" s="150"/>
      <c r="CV302" s="150"/>
      <c r="CW302" s="150"/>
      <c r="CX302" s="150"/>
      <c r="CY302" s="150"/>
      <c r="CZ302" s="150"/>
      <c r="DA302" s="150"/>
      <c r="DB302" s="150"/>
      <c r="DC302" s="150"/>
      <c r="DD302" s="150"/>
      <c r="DE302" s="150"/>
      <c r="DF302" s="150"/>
      <c r="DG302" s="150"/>
      <c r="DH302" s="150"/>
      <c r="DI302" s="150"/>
      <c r="DJ302" s="150"/>
      <c r="DK302" s="150"/>
      <c r="DL302" s="150"/>
      <c r="DM302" s="150"/>
      <c r="DN302" s="150"/>
      <c r="DO302" s="150"/>
      <c r="DP302" s="150"/>
      <c r="DQ302" s="150"/>
      <c r="DR302" s="150"/>
      <c r="DS302" s="150"/>
      <c r="DT302" s="150"/>
      <c r="DU302" s="150"/>
      <c r="DV302" s="150"/>
      <c r="DW302" s="150"/>
      <c r="DX302" s="150"/>
      <c r="DY302" s="150"/>
      <c r="DZ302" s="150"/>
      <c r="EA302" s="150"/>
      <c r="EB302" s="150"/>
      <c r="EC302" s="150"/>
      <c r="ED302" s="150"/>
    </row>
    <row r="303" spans="1:134" s="149" customFormat="1" x14ac:dyDescent="0.2">
      <c r="A303" s="420"/>
      <c r="B303" s="421"/>
      <c r="C303" s="517"/>
      <c r="D303" s="467"/>
      <c r="E303" s="460" t="s">
        <v>92</v>
      </c>
      <c r="F303" s="467" t="s">
        <v>94</v>
      </c>
      <c r="G303" s="460" t="s">
        <v>21</v>
      </c>
      <c r="H303" s="451"/>
      <c r="I303" s="350" t="s">
        <v>113</v>
      </c>
      <c r="J303" s="324">
        <v>0.6</v>
      </c>
      <c r="K303" s="31">
        <v>100</v>
      </c>
      <c r="L303" s="407">
        <f t="shared" si="59"/>
        <v>60</v>
      </c>
      <c r="M303" s="500"/>
      <c r="N303" s="223">
        <f t="shared" ref="N303:N307" si="63">J303*(1-M$302)</f>
        <v>0.6</v>
      </c>
      <c r="O303" s="41">
        <f t="shared" si="57"/>
        <v>60</v>
      </c>
      <c r="P303" s="460"/>
      <c r="Q303" s="147"/>
      <c r="R303" s="216">
        <v>760</v>
      </c>
      <c r="S303" s="150"/>
      <c r="T303" s="150"/>
      <c r="U303" s="150"/>
      <c r="V303" s="150"/>
      <c r="W303" s="150"/>
      <c r="X303" s="150"/>
      <c r="Y303" s="150"/>
      <c r="Z303" s="150"/>
      <c r="AA303" s="150"/>
      <c r="AB303" s="150"/>
      <c r="AC303" s="150"/>
      <c r="AD303" s="150"/>
      <c r="AE303" s="150"/>
      <c r="AF303" s="150"/>
      <c r="AG303" s="150"/>
      <c r="AH303" s="150"/>
      <c r="AI303" s="150"/>
      <c r="AJ303" s="150"/>
      <c r="AK303" s="150"/>
      <c r="AL303" s="150"/>
      <c r="AM303" s="150"/>
      <c r="AN303" s="150"/>
      <c r="AO303" s="150"/>
      <c r="AP303" s="150"/>
      <c r="AQ303" s="150"/>
      <c r="AR303" s="150"/>
      <c r="AS303" s="150"/>
      <c r="AT303" s="150"/>
      <c r="AU303" s="150"/>
      <c r="AV303" s="150"/>
      <c r="AW303" s="150"/>
      <c r="AX303" s="150"/>
      <c r="AY303" s="150"/>
      <c r="AZ303" s="150"/>
      <c r="BA303" s="150"/>
      <c r="BB303" s="150"/>
      <c r="BC303" s="150"/>
      <c r="BD303" s="150"/>
      <c r="BE303" s="150"/>
      <c r="BF303" s="150"/>
      <c r="BG303" s="150"/>
      <c r="BH303" s="150"/>
      <c r="BI303" s="150"/>
      <c r="BJ303" s="150"/>
      <c r="BK303" s="150"/>
      <c r="BL303" s="150"/>
      <c r="BM303" s="150"/>
      <c r="BN303" s="150"/>
      <c r="BO303" s="150"/>
      <c r="BP303" s="150"/>
      <c r="BQ303" s="150"/>
      <c r="BR303" s="150"/>
      <c r="BS303" s="150"/>
      <c r="BT303" s="150"/>
      <c r="BU303" s="150"/>
      <c r="BV303" s="150"/>
      <c r="BW303" s="150"/>
      <c r="BX303" s="150"/>
      <c r="BY303" s="150"/>
      <c r="BZ303" s="150"/>
      <c r="CA303" s="150"/>
      <c r="CB303" s="150"/>
      <c r="CC303" s="150"/>
      <c r="CD303" s="150"/>
      <c r="CE303" s="150"/>
      <c r="CF303" s="150"/>
      <c r="CG303" s="150"/>
      <c r="CH303" s="150"/>
      <c r="CI303" s="150"/>
      <c r="CJ303" s="150"/>
      <c r="CK303" s="150"/>
      <c r="CL303" s="150"/>
      <c r="CM303" s="150"/>
      <c r="CN303" s="150"/>
      <c r="CO303" s="150"/>
      <c r="CP303" s="150"/>
      <c r="CQ303" s="150"/>
      <c r="CR303" s="150"/>
      <c r="CS303" s="150"/>
      <c r="CT303" s="150"/>
      <c r="CU303" s="150"/>
      <c r="CV303" s="150"/>
      <c r="CW303" s="150"/>
      <c r="CX303" s="150"/>
      <c r="CY303" s="150"/>
      <c r="CZ303" s="150"/>
      <c r="DA303" s="150"/>
      <c r="DB303" s="150"/>
      <c r="DC303" s="150"/>
      <c r="DD303" s="150"/>
      <c r="DE303" s="150"/>
      <c r="DF303" s="150"/>
      <c r="DG303" s="150"/>
      <c r="DH303" s="150"/>
      <c r="DI303" s="150"/>
      <c r="DJ303" s="150"/>
      <c r="DK303" s="150"/>
      <c r="DL303" s="150"/>
      <c r="DM303" s="150"/>
      <c r="DN303" s="150"/>
      <c r="DO303" s="150"/>
      <c r="DP303" s="150"/>
      <c r="DQ303" s="150"/>
      <c r="DR303" s="150"/>
      <c r="DS303" s="150"/>
      <c r="DT303" s="150"/>
      <c r="DU303" s="150"/>
      <c r="DV303" s="150"/>
      <c r="DW303" s="150"/>
      <c r="DX303" s="150"/>
      <c r="DY303" s="150"/>
      <c r="DZ303" s="150"/>
      <c r="EA303" s="150"/>
      <c r="EB303" s="150"/>
      <c r="EC303" s="150"/>
      <c r="ED303" s="150"/>
    </row>
    <row r="304" spans="1:134" s="149" customFormat="1" x14ac:dyDescent="0.2">
      <c r="A304" s="420"/>
      <c r="B304" s="421"/>
      <c r="C304" s="517"/>
      <c r="D304" s="467"/>
      <c r="E304" s="460" t="s">
        <v>92</v>
      </c>
      <c r="F304" s="467" t="s">
        <v>94</v>
      </c>
      <c r="G304" s="460" t="s">
        <v>21</v>
      </c>
      <c r="H304" s="451"/>
      <c r="I304" s="209" t="s">
        <v>112</v>
      </c>
      <c r="J304" s="324">
        <v>0.45</v>
      </c>
      <c r="K304" s="31">
        <v>100</v>
      </c>
      <c r="L304" s="407">
        <f t="shared" si="59"/>
        <v>45</v>
      </c>
      <c r="M304" s="500"/>
      <c r="N304" s="223">
        <f t="shared" si="63"/>
        <v>0.45</v>
      </c>
      <c r="O304" s="41">
        <f t="shared" si="57"/>
        <v>45</v>
      </c>
      <c r="P304" s="460"/>
      <c r="Q304" s="147"/>
      <c r="R304" s="216"/>
      <c r="S304" s="150"/>
      <c r="T304" s="150"/>
      <c r="U304" s="150"/>
      <c r="V304" s="150"/>
      <c r="W304" s="150"/>
      <c r="X304" s="150"/>
      <c r="Y304" s="150"/>
      <c r="Z304" s="150"/>
      <c r="AA304" s="150"/>
      <c r="AB304" s="150"/>
      <c r="AC304" s="150"/>
      <c r="AD304" s="150"/>
      <c r="AE304" s="150"/>
      <c r="AF304" s="150"/>
      <c r="AG304" s="150"/>
      <c r="AH304" s="150"/>
      <c r="AI304" s="150"/>
      <c r="AJ304" s="150"/>
      <c r="AK304" s="150"/>
      <c r="AL304" s="150"/>
      <c r="AM304" s="150"/>
      <c r="AN304" s="150"/>
      <c r="AO304" s="150"/>
      <c r="AP304" s="150"/>
      <c r="AQ304" s="150"/>
      <c r="AR304" s="150"/>
      <c r="AS304" s="150"/>
      <c r="AT304" s="150"/>
      <c r="AU304" s="150"/>
      <c r="AV304" s="150"/>
      <c r="AW304" s="150"/>
      <c r="AX304" s="150"/>
      <c r="AY304" s="150"/>
      <c r="AZ304" s="150"/>
      <c r="BA304" s="150"/>
      <c r="BB304" s="150"/>
      <c r="BC304" s="150"/>
      <c r="BD304" s="150"/>
      <c r="BE304" s="150"/>
      <c r="BF304" s="150"/>
      <c r="BG304" s="150"/>
      <c r="BH304" s="150"/>
      <c r="BI304" s="150"/>
      <c r="BJ304" s="150"/>
      <c r="BK304" s="150"/>
      <c r="BL304" s="150"/>
      <c r="BM304" s="150"/>
      <c r="BN304" s="150"/>
      <c r="BO304" s="150"/>
      <c r="BP304" s="150"/>
      <c r="BQ304" s="150"/>
      <c r="BR304" s="150"/>
      <c r="BS304" s="150"/>
      <c r="BT304" s="150"/>
      <c r="BU304" s="150"/>
      <c r="BV304" s="150"/>
      <c r="BW304" s="150"/>
      <c r="BX304" s="150"/>
      <c r="BY304" s="150"/>
      <c r="BZ304" s="150"/>
      <c r="CA304" s="150"/>
      <c r="CB304" s="150"/>
      <c r="CC304" s="150"/>
      <c r="CD304" s="150"/>
      <c r="CE304" s="150"/>
      <c r="CF304" s="150"/>
      <c r="CG304" s="150"/>
      <c r="CH304" s="150"/>
      <c r="CI304" s="150"/>
      <c r="CJ304" s="150"/>
      <c r="CK304" s="150"/>
      <c r="CL304" s="150"/>
      <c r="CM304" s="150"/>
      <c r="CN304" s="150"/>
      <c r="CO304" s="150"/>
      <c r="CP304" s="150"/>
      <c r="CQ304" s="150"/>
      <c r="CR304" s="150"/>
      <c r="CS304" s="150"/>
      <c r="CT304" s="150"/>
      <c r="CU304" s="150"/>
      <c r="CV304" s="150"/>
      <c r="CW304" s="150"/>
      <c r="CX304" s="150"/>
      <c r="CY304" s="150"/>
      <c r="CZ304" s="150"/>
      <c r="DA304" s="150"/>
      <c r="DB304" s="150"/>
      <c r="DC304" s="150"/>
      <c r="DD304" s="150"/>
      <c r="DE304" s="150"/>
      <c r="DF304" s="150"/>
      <c r="DG304" s="150"/>
      <c r="DH304" s="150"/>
      <c r="DI304" s="150"/>
      <c r="DJ304" s="150"/>
      <c r="DK304" s="150"/>
      <c r="DL304" s="150"/>
      <c r="DM304" s="150"/>
      <c r="DN304" s="150"/>
      <c r="DO304" s="150"/>
      <c r="DP304" s="150"/>
      <c r="DQ304" s="150"/>
      <c r="DR304" s="150"/>
      <c r="DS304" s="150"/>
      <c r="DT304" s="150"/>
      <c r="DU304" s="150"/>
      <c r="DV304" s="150"/>
      <c r="DW304" s="150"/>
      <c r="DX304" s="150"/>
      <c r="DY304" s="150"/>
      <c r="DZ304" s="150"/>
      <c r="EA304" s="150"/>
      <c r="EB304" s="150"/>
      <c r="EC304" s="150"/>
      <c r="ED304" s="150"/>
    </row>
    <row r="305" spans="1:134" s="149" customFormat="1" x14ac:dyDescent="0.2">
      <c r="A305" s="420"/>
      <c r="B305" s="421"/>
      <c r="C305" s="517"/>
      <c r="D305" s="467"/>
      <c r="E305" s="460" t="s">
        <v>92</v>
      </c>
      <c r="F305" s="467" t="s">
        <v>94</v>
      </c>
      <c r="G305" s="460" t="s">
        <v>21</v>
      </c>
      <c r="H305" s="451"/>
      <c r="I305" s="209" t="s">
        <v>114</v>
      </c>
      <c r="J305" s="324">
        <v>0.35</v>
      </c>
      <c r="K305" s="31">
        <v>100</v>
      </c>
      <c r="L305" s="407">
        <f t="shared" si="59"/>
        <v>35</v>
      </c>
      <c r="M305" s="500"/>
      <c r="N305" s="223">
        <f t="shared" si="63"/>
        <v>0.35</v>
      </c>
      <c r="O305" s="41">
        <f t="shared" si="57"/>
        <v>35</v>
      </c>
      <c r="P305" s="460"/>
      <c r="Q305" s="147"/>
      <c r="R305" s="216"/>
      <c r="S305" s="150"/>
      <c r="T305" s="150"/>
      <c r="U305" s="150"/>
      <c r="V305" s="150"/>
      <c r="W305" s="150"/>
      <c r="X305" s="150"/>
      <c r="Y305" s="150"/>
      <c r="Z305" s="150"/>
      <c r="AA305" s="150"/>
      <c r="AB305" s="150"/>
      <c r="AC305" s="150"/>
      <c r="AD305" s="150"/>
      <c r="AE305" s="150"/>
      <c r="AF305" s="150"/>
      <c r="AG305" s="150"/>
      <c r="AH305" s="150"/>
      <c r="AI305" s="150"/>
      <c r="AJ305" s="150"/>
      <c r="AK305" s="150"/>
      <c r="AL305" s="150"/>
      <c r="AM305" s="150"/>
      <c r="AN305" s="150"/>
      <c r="AO305" s="150"/>
      <c r="AP305" s="150"/>
      <c r="AQ305" s="150"/>
      <c r="AR305" s="150"/>
      <c r="AS305" s="150"/>
      <c r="AT305" s="150"/>
      <c r="AU305" s="150"/>
      <c r="AV305" s="150"/>
      <c r="AW305" s="150"/>
      <c r="AX305" s="150"/>
      <c r="AY305" s="150"/>
      <c r="AZ305" s="150"/>
      <c r="BA305" s="150"/>
      <c r="BB305" s="150"/>
      <c r="BC305" s="150"/>
      <c r="BD305" s="150"/>
      <c r="BE305" s="150"/>
      <c r="BF305" s="150"/>
      <c r="BG305" s="150"/>
      <c r="BH305" s="150"/>
      <c r="BI305" s="150"/>
      <c r="BJ305" s="150"/>
      <c r="BK305" s="150"/>
      <c r="BL305" s="150"/>
      <c r="BM305" s="150"/>
      <c r="BN305" s="150"/>
      <c r="BO305" s="150"/>
      <c r="BP305" s="150"/>
      <c r="BQ305" s="150"/>
      <c r="BR305" s="150"/>
      <c r="BS305" s="150"/>
      <c r="BT305" s="150"/>
      <c r="BU305" s="150"/>
      <c r="BV305" s="150"/>
      <c r="BW305" s="150"/>
      <c r="BX305" s="150"/>
      <c r="BY305" s="150"/>
      <c r="BZ305" s="150"/>
      <c r="CA305" s="150"/>
      <c r="CB305" s="150"/>
      <c r="CC305" s="150"/>
      <c r="CD305" s="150"/>
      <c r="CE305" s="150"/>
      <c r="CF305" s="150"/>
      <c r="CG305" s="150"/>
      <c r="CH305" s="150"/>
      <c r="CI305" s="150"/>
      <c r="CJ305" s="150"/>
      <c r="CK305" s="150"/>
      <c r="CL305" s="150"/>
      <c r="CM305" s="150"/>
      <c r="CN305" s="150"/>
      <c r="CO305" s="150"/>
      <c r="CP305" s="150"/>
      <c r="CQ305" s="150"/>
      <c r="CR305" s="150"/>
      <c r="CS305" s="150"/>
      <c r="CT305" s="150"/>
      <c r="CU305" s="150"/>
      <c r="CV305" s="150"/>
      <c r="CW305" s="150"/>
      <c r="CX305" s="150"/>
      <c r="CY305" s="150"/>
      <c r="CZ305" s="150"/>
      <c r="DA305" s="150"/>
      <c r="DB305" s="150"/>
      <c r="DC305" s="150"/>
      <c r="DD305" s="150"/>
      <c r="DE305" s="150"/>
      <c r="DF305" s="150"/>
      <c r="DG305" s="150"/>
      <c r="DH305" s="150"/>
      <c r="DI305" s="150"/>
      <c r="DJ305" s="150"/>
      <c r="DK305" s="150"/>
      <c r="DL305" s="150"/>
      <c r="DM305" s="150"/>
      <c r="DN305" s="150"/>
      <c r="DO305" s="150"/>
      <c r="DP305" s="150"/>
      <c r="DQ305" s="150"/>
      <c r="DR305" s="150"/>
      <c r="DS305" s="150"/>
      <c r="DT305" s="150"/>
      <c r="DU305" s="150"/>
      <c r="DV305" s="150"/>
      <c r="DW305" s="150"/>
      <c r="DX305" s="150"/>
      <c r="DY305" s="150"/>
      <c r="DZ305" s="150"/>
      <c r="EA305" s="150"/>
      <c r="EB305" s="150"/>
      <c r="EC305" s="150"/>
      <c r="ED305" s="150"/>
    </row>
    <row r="306" spans="1:134" s="149" customFormat="1" x14ac:dyDescent="0.2">
      <c r="A306" s="420"/>
      <c r="B306" s="421"/>
      <c r="C306" s="517"/>
      <c r="D306" s="467"/>
      <c r="E306" s="460" t="s">
        <v>92</v>
      </c>
      <c r="F306" s="467" t="s">
        <v>94</v>
      </c>
      <c r="G306" s="460" t="s">
        <v>21</v>
      </c>
      <c r="H306" s="451"/>
      <c r="I306" s="209" t="s">
        <v>117</v>
      </c>
      <c r="J306" s="324">
        <v>0.25</v>
      </c>
      <c r="K306" s="31">
        <v>100</v>
      </c>
      <c r="L306" s="407">
        <f t="shared" si="59"/>
        <v>25</v>
      </c>
      <c r="M306" s="500"/>
      <c r="N306" s="223">
        <f t="shared" si="63"/>
        <v>0.25</v>
      </c>
      <c r="O306" s="41">
        <f t="shared" si="57"/>
        <v>25</v>
      </c>
      <c r="P306" s="460"/>
      <c r="Q306" s="147"/>
      <c r="R306" s="216"/>
      <c r="S306" s="150"/>
      <c r="T306" s="150"/>
      <c r="U306" s="150"/>
      <c r="V306" s="150"/>
      <c r="W306" s="150"/>
      <c r="X306" s="150"/>
      <c r="Y306" s="150"/>
      <c r="Z306" s="150"/>
      <c r="AA306" s="150"/>
      <c r="AB306" s="150"/>
      <c r="AC306" s="150"/>
      <c r="AD306" s="150"/>
      <c r="AE306" s="150"/>
      <c r="AF306" s="150"/>
      <c r="AG306" s="150"/>
      <c r="AH306" s="150"/>
      <c r="AI306" s="150"/>
      <c r="AJ306" s="150"/>
      <c r="AK306" s="150"/>
      <c r="AL306" s="150"/>
      <c r="AM306" s="150"/>
      <c r="AN306" s="150"/>
      <c r="AO306" s="150"/>
      <c r="AP306" s="150"/>
      <c r="AQ306" s="150"/>
      <c r="AR306" s="150"/>
      <c r="AS306" s="150"/>
      <c r="AT306" s="150"/>
      <c r="AU306" s="150"/>
      <c r="AV306" s="150"/>
      <c r="AW306" s="150"/>
      <c r="AX306" s="150"/>
      <c r="AY306" s="150"/>
      <c r="AZ306" s="150"/>
      <c r="BA306" s="150"/>
      <c r="BB306" s="150"/>
      <c r="BC306" s="150"/>
      <c r="BD306" s="150"/>
      <c r="BE306" s="150"/>
      <c r="BF306" s="150"/>
      <c r="BG306" s="150"/>
      <c r="BH306" s="150"/>
      <c r="BI306" s="150"/>
      <c r="BJ306" s="150"/>
      <c r="BK306" s="150"/>
      <c r="BL306" s="150"/>
      <c r="BM306" s="150"/>
      <c r="BN306" s="150"/>
      <c r="BO306" s="150"/>
      <c r="BP306" s="150"/>
      <c r="BQ306" s="150"/>
      <c r="BR306" s="150"/>
      <c r="BS306" s="150"/>
      <c r="BT306" s="150"/>
      <c r="BU306" s="150"/>
      <c r="BV306" s="150"/>
      <c r="BW306" s="150"/>
      <c r="BX306" s="150"/>
      <c r="BY306" s="150"/>
      <c r="BZ306" s="150"/>
      <c r="CA306" s="150"/>
      <c r="CB306" s="150"/>
      <c r="CC306" s="150"/>
      <c r="CD306" s="150"/>
      <c r="CE306" s="150"/>
      <c r="CF306" s="150"/>
      <c r="CG306" s="150"/>
      <c r="CH306" s="150"/>
      <c r="CI306" s="150"/>
      <c r="CJ306" s="150"/>
      <c r="CK306" s="150"/>
      <c r="CL306" s="150"/>
      <c r="CM306" s="150"/>
      <c r="CN306" s="150"/>
      <c r="CO306" s="150"/>
      <c r="CP306" s="150"/>
      <c r="CQ306" s="150"/>
      <c r="CR306" s="150"/>
      <c r="CS306" s="150"/>
      <c r="CT306" s="150"/>
      <c r="CU306" s="150"/>
      <c r="CV306" s="150"/>
      <c r="CW306" s="150"/>
      <c r="CX306" s="150"/>
      <c r="CY306" s="150"/>
      <c r="CZ306" s="150"/>
      <c r="DA306" s="150"/>
      <c r="DB306" s="150"/>
      <c r="DC306" s="150"/>
      <c r="DD306" s="150"/>
      <c r="DE306" s="150"/>
      <c r="DF306" s="150"/>
      <c r="DG306" s="150"/>
      <c r="DH306" s="150"/>
      <c r="DI306" s="150"/>
      <c r="DJ306" s="150"/>
      <c r="DK306" s="150"/>
      <c r="DL306" s="150"/>
      <c r="DM306" s="150"/>
      <c r="DN306" s="150"/>
      <c r="DO306" s="150"/>
      <c r="DP306" s="150"/>
      <c r="DQ306" s="150"/>
      <c r="DR306" s="150"/>
      <c r="DS306" s="150"/>
      <c r="DT306" s="150"/>
      <c r="DU306" s="150"/>
      <c r="DV306" s="150"/>
      <c r="DW306" s="150"/>
      <c r="DX306" s="150"/>
      <c r="DY306" s="150"/>
      <c r="DZ306" s="150"/>
      <c r="EA306" s="150"/>
      <c r="EB306" s="150"/>
      <c r="EC306" s="150"/>
      <c r="ED306" s="150"/>
    </row>
    <row r="307" spans="1:134" s="149" customFormat="1" x14ac:dyDescent="0.2">
      <c r="A307" s="422"/>
      <c r="B307" s="423"/>
      <c r="C307" s="518"/>
      <c r="D307" s="467"/>
      <c r="E307" s="461" t="s">
        <v>92</v>
      </c>
      <c r="F307" s="469" t="s">
        <v>94</v>
      </c>
      <c r="G307" s="461" t="s">
        <v>21</v>
      </c>
      <c r="H307" s="452"/>
      <c r="I307" s="209" t="s">
        <v>118</v>
      </c>
      <c r="J307" s="324">
        <v>0.2</v>
      </c>
      <c r="K307" s="31">
        <v>100</v>
      </c>
      <c r="L307" s="407">
        <f t="shared" si="59"/>
        <v>20</v>
      </c>
      <c r="M307" s="501"/>
      <c r="N307" s="223">
        <f t="shared" si="63"/>
        <v>0.2</v>
      </c>
      <c r="O307" s="41">
        <f t="shared" si="57"/>
        <v>20</v>
      </c>
      <c r="P307" s="461"/>
      <c r="Q307" s="147"/>
      <c r="R307" s="216"/>
      <c r="S307" s="150"/>
      <c r="T307" s="150"/>
      <c r="U307" s="150"/>
      <c r="V307" s="150"/>
      <c r="W307" s="150"/>
      <c r="X307" s="150"/>
      <c r="Y307" s="150"/>
      <c r="Z307" s="150"/>
      <c r="AA307" s="150"/>
      <c r="AB307" s="150"/>
      <c r="AC307" s="150"/>
      <c r="AD307" s="150"/>
      <c r="AE307" s="150"/>
      <c r="AF307" s="150"/>
      <c r="AG307" s="150"/>
      <c r="AH307" s="150"/>
      <c r="AI307" s="150"/>
      <c r="AJ307" s="150"/>
      <c r="AK307" s="150"/>
      <c r="AL307" s="150"/>
      <c r="AM307" s="150"/>
      <c r="AN307" s="150"/>
      <c r="AO307" s="150"/>
      <c r="AP307" s="150"/>
      <c r="AQ307" s="150"/>
      <c r="AR307" s="150"/>
      <c r="AS307" s="150"/>
      <c r="AT307" s="150"/>
      <c r="AU307" s="150"/>
      <c r="AV307" s="150"/>
      <c r="AW307" s="150"/>
      <c r="AX307" s="150"/>
      <c r="AY307" s="150"/>
      <c r="AZ307" s="150"/>
      <c r="BA307" s="150"/>
      <c r="BB307" s="150"/>
      <c r="BC307" s="150"/>
      <c r="BD307" s="150"/>
      <c r="BE307" s="150"/>
      <c r="BF307" s="150"/>
      <c r="BG307" s="150"/>
      <c r="BH307" s="150"/>
      <c r="BI307" s="150"/>
      <c r="BJ307" s="150"/>
      <c r="BK307" s="150"/>
      <c r="BL307" s="150"/>
      <c r="BM307" s="150"/>
      <c r="BN307" s="150"/>
      <c r="BO307" s="150"/>
      <c r="BP307" s="150"/>
      <c r="BQ307" s="150"/>
      <c r="BR307" s="150"/>
      <c r="BS307" s="150"/>
      <c r="BT307" s="150"/>
      <c r="BU307" s="150"/>
      <c r="BV307" s="150"/>
      <c r="BW307" s="150"/>
      <c r="BX307" s="150"/>
      <c r="BY307" s="150"/>
      <c r="BZ307" s="150"/>
      <c r="CA307" s="150"/>
      <c r="CB307" s="150"/>
      <c r="CC307" s="150"/>
      <c r="CD307" s="150"/>
      <c r="CE307" s="150"/>
      <c r="CF307" s="150"/>
      <c r="CG307" s="150"/>
      <c r="CH307" s="150"/>
      <c r="CI307" s="150"/>
      <c r="CJ307" s="150"/>
      <c r="CK307" s="150"/>
      <c r="CL307" s="150"/>
      <c r="CM307" s="150"/>
      <c r="CN307" s="150"/>
      <c r="CO307" s="150"/>
      <c r="CP307" s="150"/>
      <c r="CQ307" s="150"/>
      <c r="CR307" s="150"/>
      <c r="CS307" s="150"/>
      <c r="CT307" s="150"/>
      <c r="CU307" s="150"/>
      <c r="CV307" s="150"/>
      <c r="CW307" s="150"/>
      <c r="CX307" s="150"/>
      <c r="CY307" s="150"/>
      <c r="CZ307" s="150"/>
      <c r="DA307" s="150"/>
      <c r="DB307" s="150"/>
      <c r="DC307" s="150"/>
      <c r="DD307" s="150"/>
      <c r="DE307" s="150"/>
      <c r="DF307" s="150"/>
      <c r="DG307" s="150"/>
      <c r="DH307" s="150"/>
      <c r="DI307" s="150"/>
      <c r="DJ307" s="150"/>
      <c r="DK307" s="150"/>
      <c r="DL307" s="150"/>
      <c r="DM307" s="150"/>
      <c r="DN307" s="150"/>
      <c r="DO307" s="150"/>
      <c r="DP307" s="150"/>
      <c r="DQ307" s="150"/>
      <c r="DR307" s="150"/>
      <c r="DS307" s="150"/>
      <c r="DT307" s="150"/>
      <c r="DU307" s="150"/>
      <c r="DV307" s="150"/>
      <c r="DW307" s="150"/>
      <c r="DX307" s="150"/>
      <c r="DY307" s="150"/>
      <c r="DZ307" s="150"/>
      <c r="EA307" s="150"/>
      <c r="EB307" s="150"/>
      <c r="EC307" s="150"/>
      <c r="ED307" s="150"/>
    </row>
    <row r="308" spans="1:134" s="63" customFormat="1" ht="19.5" customHeight="1" x14ac:dyDescent="0.2">
      <c r="A308" s="217"/>
      <c r="B308" s="218"/>
      <c r="C308" s="415" t="s">
        <v>584</v>
      </c>
      <c r="D308" s="23"/>
      <c r="E308" s="22"/>
      <c r="F308" s="22"/>
      <c r="G308" s="22"/>
      <c r="H308" s="22"/>
      <c r="I308" s="22"/>
      <c r="J308" s="22"/>
      <c r="K308" s="22"/>
      <c r="L308" s="22"/>
      <c r="M308" s="277"/>
      <c r="N308" s="22"/>
      <c r="O308" s="22"/>
      <c r="P308" s="24"/>
      <c r="R308" s="214"/>
    </row>
    <row r="309" spans="1:134" s="63" customFormat="1" ht="19.5" customHeight="1" x14ac:dyDescent="0.2">
      <c r="A309" s="221"/>
      <c r="B309" s="222"/>
      <c r="C309" s="524" t="s">
        <v>537</v>
      </c>
      <c r="D309" s="525"/>
      <c r="E309" s="525"/>
      <c r="F309" s="525"/>
      <c r="G309" s="525"/>
      <c r="H309" s="525"/>
      <c r="I309" s="525"/>
      <c r="J309" s="525"/>
      <c r="K309" s="226"/>
      <c r="L309" s="226"/>
      <c r="M309" s="278"/>
      <c r="N309" s="20"/>
      <c r="O309" s="20"/>
      <c r="P309" s="190"/>
      <c r="R309" s="214"/>
    </row>
    <row r="310" spans="1:134" s="63" customFormat="1" ht="19.5" customHeight="1" x14ac:dyDescent="0.2">
      <c r="A310" s="221"/>
      <c r="B310" s="222"/>
      <c r="C310" s="524"/>
      <c r="D310" s="525"/>
      <c r="E310" s="525"/>
      <c r="F310" s="525"/>
      <c r="G310" s="525"/>
      <c r="H310" s="525"/>
      <c r="I310" s="525"/>
      <c r="J310" s="525"/>
      <c r="K310" s="226"/>
      <c r="L310" s="226"/>
      <c r="M310" s="278"/>
      <c r="N310" s="20"/>
      <c r="O310" s="20"/>
      <c r="P310" s="190"/>
      <c r="R310" s="214"/>
    </row>
    <row r="311" spans="1:134" s="63" customFormat="1" x14ac:dyDescent="0.2">
      <c r="A311" s="221"/>
      <c r="B311" s="222"/>
      <c r="C311" s="524" t="s">
        <v>585</v>
      </c>
      <c r="D311" s="525"/>
      <c r="E311" s="525"/>
      <c r="F311" s="525"/>
      <c r="G311" s="525"/>
      <c r="H311" s="525"/>
      <c r="I311" s="525"/>
      <c r="J311" s="525"/>
      <c r="K311" s="226"/>
      <c r="L311" s="226"/>
      <c r="M311" s="278"/>
      <c r="N311" s="226"/>
      <c r="O311" s="20"/>
      <c r="P311" s="30"/>
      <c r="R311" s="214"/>
    </row>
    <row r="312" spans="1:134" s="63" customFormat="1" x14ac:dyDescent="0.2">
      <c r="A312" s="221"/>
      <c r="B312" s="222"/>
      <c r="C312" s="524"/>
      <c r="D312" s="525"/>
      <c r="E312" s="525"/>
      <c r="F312" s="525"/>
      <c r="G312" s="525"/>
      <c r="H312" s="525"/>
      <c r="I312" s="525"/>
      <c r="J312" s="525"/>
      <c r="K312" s="226"/>
      <c r="L312" s="226"/>
      <c r="M312" s="278"/>
      <c r="N312" s="226"/>
      <c r="O312" s="20"/>
      <c r="P312" s="190"/>
      <c r="R312" s="214"/>
    </row>
    <row r="313" spans="1:134" s="63" customFormat="1" x14ac:dyDescent="0.2">
      <c r="A313" s="221"/>
      <c r="B313" s="222"/>
      <c r="C313" s="526"/>
      <c r="D313" s="527"/>
      <c r="E313" s="527"/>
      <c r="F313" s="527"/>
      <c r="G313" s="527"/>
      <c r="H313" s="527"/>
      <c r="I313" s="527"/>
      <c r="J313" s="527"/>
      <c r="K313" s="227"/>
      <c r="L313" s="227"/>
      <c r="M313" s="279"/>
      <c r="N313" s="227"/>
      <c r="O313" s="26"/>
      <c r="P313" s="28"/>
      <c r="R313" s="214"/>
    </row>
    <row r="314" spans="1:134" s="63" customFormat="1" x14ac:dyDescent="0.2">
      <c r="A314" s="219"/>
      <c r="B314" s="220"/>
      <c r="C314" s="25"/>
      <c r="D314" s="27"/>
      <c r="E314" s="26"/>
      <c r="F314" s="26"/>
      <c r="G314" s="26"/>
      <c r="H314" s="26"/>
      <c r="I314" s="26"/>
      <c r="J314" s="26"/>
      <c r="K314" s="26"/>
      <c r="L314" s="26"/>
      <c r="M314" s="280"/>
      <c r="N314" s="26"/>
      <c r="O314" s="26"/>
      <c r="P314" s="28"/>
      <c r="R314" s="214"/>
    </row>
    <row r="315" spans="1:134" x14ac:dyDescent="0.2">
      <c r="A315" s="334"/>
      <c r="B315" s="339"/>
      <c r="C315" s="342" t="s">
        <v>298</v>
      </c>
      <c r="D315" s="18"/>
      <c r="E315" s="17"/>
      <c r="F315" s="17"/>
      <c r="G315" s="17"/>
      <c r="H315" s="17"/>
      <c r="I315" s="17"/>
      <c r="J315" s="17"/>
      <c r="K315" s="17"/>
      <c r="L315" s="17"/>
      <c r="M315" s="281"/>
      <c r="N315" s="17"/>
      <c r="O315" s="17"/>
      <c r="P315" s="19"/>
      <c r="R315" s="214"/>
    </row>
    <row r="316" spans="1:134" x14ac:dyDescent="0.2">
      <c r="A316" s="418" t="s">
        <v>444</v>
      </c>
      <c r="B316" s="419"/>
      <c r="C316" s="476" t="s">
        <v>95</v>
      </c>
      <c r="D316" s="456" t="s">
        <v>97</v>
      </c>
      <c r="E316" s="456" t="s">
        <v>98</v>
      </c>
      <c r="F316" s="456" t="s">
        <v>99</v>
      </c>
      <c r="G316" s="456" t="s">
        <v>21</v>
      </c>
      <c r="H316" s="456" t="s">
        <v>101</v>
      </c>
      <c r="I316" s="354" t="s">
        <v>121</v>
      </c>
      <c r="J316" s="92">
        <v>0.36499999999999999</v>
      </c>
      <c r="K316" s="85">
        <v>250</v>
      </c>
      <c r="L316" s="207">
        <f>K316*J316</f>
        <v>91.25</v>
      </c>
      <c r="M316" s="499"/>
      <c r="N316" s="224">
        <f>J316*(1-M$316)</f>
        <v>0.36499999999999999</v>
      </c>
      <c r="O316" s="41">
        <f t="shared" ref="O316:O379" si="64">N316*K316</f>
        <v>91.25</v>
      </c>
      <c r="P316" s="465">
        <v>3</v>
      </c>
      <c r="R316" s="214"/>
    </row>
    <row r="317" spans="1:134" x14ac:dyDescent="0.2">
      <c r="A317" s="420"/>
      <c r="B317" s="421"/>
      <c r="C317" s="477"/>
      <c r="D317" s="457"/>
      <c r="E317" s="457"/>
      <c r="F317" s="457"/>
      <c r="G317" s="457"/>
      <c r="H317" s="457"/>
      <c r="I317" s="349" t="s">
        <v>108</v>
      </c>
      <c r="J317" s="210">
        <v>0.14499999999999999</v>
      </c>
      <c r="K317" s="85">
        <v>100</v>
      </c>
      <c r="L317" s="207">
        <f t="shared" ref="L317:L330" si="65">K317*J317</f>
        <v>14.499999999999998</v>
      </c>
      <c r="M317" s="500"/>
      <c r="N317" s="224">
        <f t="shared" ref="N317:N319" si="66">J317*(1-M$316)</f>
        <v>0.14499999999999999</v>
      </c>
      <c r="O317" s="41">
        <f t="shared" si="64"/>
        <v>14.499999999999998</v>
      </c>
      <c r="P317" s="465"/>
      <c r="R317" s="214"/>
    </row>
    <row r="318" spans="1:134" x14ac:dyDescent="0.2">
      <c r="A318" s="420"/>
      <c r="B318" s="421"/>
      <c r="C318" s="477"/>
      <c r="D318" s="457"/>
      <c r="E318" s="457"/>
      <c r="F318" s="457"/>
      <c r="G318" s="457"/>
      <c r="H318" s="457"/>
      <c r="I318" s="211" t="s">
        <v>113</v>
      </c>
      <c r="J318" s="92">
        <v>8.5000000000000006E-2</v>
      </c>
      <c r="K318" s="85">
        <v>100</v>
      </c>
      <c r="L318" s="207">
        <f t="shared" si="65"/>
        <v>8.5</v>
      </c>
      <c r="M318" s="500"/>
      <c r="N318" s="224">
        <f t="shared" si="66"/>
        <v>8.5000000000000006E-2</v>
      </c>
      <c r="O318" s="41">
        <f t="shared" si="64"/>
        <v>8.5</v>
      </c>
      <c r="P318" s="465"/>
      <c r="R318" s="214"/>
    </row>
    <row r="319" spans="1:134" x14ac:dyDescent="0.2">
      <c r="A319" s="422"/>
      <c r="B319" s="423"/>
      <c r="C319" s="477"/>
      <c r="D319" s="458"/>
      <c r="E319" s="458"/>
      <c r="F319" s="458"/>
      <c r="G319" s="458"/>
      <c r="H319" s="458"/>
      <c r="I319" s="211" t="s">
        <v>154</v>
      </c>
      <c r="J319" s="92">
        <v>7.4999999999999997E-2</v>
      </c>
      <c r="K319" s="85">
        <v>100</v>
      </c>
      <c r="L319" s="207">
        <f t="shared" si="65"/>
        <v>7.5</v>
      </c>
      <c r="M319" s="501"/>
      <c r="N319" s="224">
        <f t="shared" si="66"/>
        <v>7.4999999999999997E-2</v>
      </c>
      <c r="O319" s="41">
        <f t="shared" si="64"/>
        <v>7.5</v>
      </c>
      <c r="P319" s="465"/>
      <c r="R319" s="214"/>
    </row>
    <row r="320" spans="1:134" x14ac:dyDescent="0.2">
      <c r="A320" s="418" t="s">
        <v>445</v>
      </c>
      <c r="B320" s="419"/>
      <c r="C320" s="477"/>
      <c r="D320" s="450" t="s">
        <v>316</v>
      </c>
      <c r="E320" s="456" t="s">
        <v>98</v>
      </c>
      <c r="F320" s="456" t="s">
        <v>329</v>
      </c>
      <c r="G320" s="456" t="s">
        <v>21</v>
      </c>
      <c r="H320" s="456" t="s">
        <v>17</v>
      </c>
      <c r="I320" s="354" t="s">
        <v>121</v>
      </c>
      <c r="J320" s="92">
        <v>0.36499999999999999</v>
      </c>
      <c r="K320" s="85">
        <v>100</v>
      </c>
      <c r="L320" s="207">
        <f t="shared" si="65"/>
        <v>36.5</v>
      </c>
      <c r="M320" s="499"/>
      <c r="N320" s="224">
        <f>J320*(1-M$320)</f>
        <v>0.36499999999999999</v>
      </c>
      <c r="O320" s="41">
        <f t="shared" si="64"/>
        <v>36.5</v>
      </c>
      <c r="P320" s="465"/>
      <c r="R320" s="214"/>
    </row>
    <row r="321" spans="1:134" x14ac:dyDescent="0.2">
      <c r="A321" s="420"/>
      <c r="B321" s="421"/>
      <c r="C321" s="477"/>
      <c r="D321" s="451"/>
      <c r="E321" s="457"/>
      <c r="F321" s="457"/>
      <c r="G321" s="457"/>
      <c r="H321" s="457"/>
      <c r="I321" s="354" t="s">
        <v>108</v>
      </c>
      <c r="J321" s="92">
        <v>0.14499999999999999</v>
      </c>
      <c r="K321" s="85">
        <v>100</v>
      </c>
      <c r="L321" s="207">
        <f t="shared" si="65"/>
        <v>14.499999999999998</v>
      </c>
      <c r="M321" s="500"/>
      <c r="N321" s="224">
        <f t="shared" ref="N321:N323" si="67">J321*(1-M$320)</f>
        <v>0.14499999999999999</v>
      </c>
      <c r="O321" s="41">
        <f t="shared" si="64"/>
        <v>14.499999999999998</v>
      </c>
      <c r="P321" s="465"/>
      <c r="R321" s="214">
        <v>148</v>
      </c>
    </row>
    <row r="322" spans="1:134" x14ac:dyDescent="0.2">
      <c r="A322" s="420"/>
      <c r="B322" s="421"/>
      <c r="C322" s="477"/>
      <c r="D322" s="451"/>
      <c r="E322" s="457"/>
      <c r="F322" s="457"/>
      <c r="G322" s="457"/>
      <c r="H322" s="457"/>
      <c r="I322" s="211" t="s">
        <v>113</v>
      </c>
      <c r="J322" s="92">
        <v>8.5000000000000006E-2</v>
      </c>
      <c r="K322" s="85">
        <v>1500</v>
      </c>
      <c r="L322" s="207">
        <f t="shared" si="65"/>
        <v>127.50000000000001</v>
      </c>
      <c r="M322" s="500"/>
      <c r="N322" s="224">
        <f t="shared" si="67"/>
        <v>8.5000000000000006E-2</v>
      </c>
      <c r="O322" s="41">
        <f t="shared" si="64"/>
        <v>127.50000000000001</v>
      </c>
      <c r="P322" s="465"/>
      <c r="R322" s="214"/>
    </row>
    <row r="323" spans="1:134" x14ac:dyDescent="0.2">
      <c r="A323" s="422"/>
      <c r="B323" s="423"/>
      <c r="C323" s="478"/>
      <c r="D323" s="452"/>
      <c r="E323" s="458"/>
      <c r="F323" s="458"/>
      <c r="G323" s="458"/>
      <c r="H323" s="458"/>
      <c r="I323" s="211" t="s">
        <v>154</v>
      </c>
      <c r="J323" s="92">
        <v>7.4999999999999997E-2</v>
      </c>
      <c r="K323" s="85">
        <v>6000</v>
      </c>
      <c r="L323" s="207">
        <f t="shared" si="65"/>
        <v>450</v>
      </c>
      <c r="M323" s="501"/>
      <c r="N323" s="224">
        <f t="shared" si="67"/>
        <v>7.4999999999999997E-2</v>
      </c>
      <c r="O323" s="41">
        <f t="shared" si="64"/>
        <v>450</v>
      </c>
      <c r="P323" s="465"/>
      <c r="R323" s="214"/>
    </row>
    <row r="324" spans="1:134" s="149" customFormat="1" x14ac:dyDescent="0.2">
      <c r="A324" s="418" t="s">
        <v>446</v>
      </c>
      <c r="B324" s="419"/>
      <c r="C324" s="476" t="s">
        <v>96</v>
      </c>
      <c r="D324" s="459" t="s">
        <v>97</v>
      </c>
      <c r="E324" s="459" t="s">
        <v>98</v>
      </c>
      <c r="F324" s="459" t="s">
        <v>100</v>
      </c>
      <c r="G324" s="459" t="s">
        <v>21</v>
      </c>
      <c r="H324" s="459" t="s">
        <v>101</v>
      </c>
      <c r="I324" s="354" t="s">
        <v>121</v>
      </c>
      <c r="J324" s="92">
        <v>0.35499999999999998</v>
      </c>
      <c r="K324" s="85">
        <v>100</v>
      </c>
      <c r="L324" s="207">
        <f t="shared" si="65"/>
        <v>35.5</v>
      </c>
      <c r="M324" s="499"/>
      <c r="N324" s="224">
        <f>J324*(1-M$324)</f>
        <v>0.35499999999999998</v>
      </c>
      <c r="O324" s="41">
        <f t="shared" si="64"/>
        <v>35.5</v>
      </c>
      <c r="P324" s="465"/>
      <c r="R324" s="216"/>
      <c r="S324" s="150"/>
      <c r="T324" s="150"/>
      <c r="U324" s="150"/>
      <c r="V324" s="150"/>
      <c r="W324" s="150"/>
      <c r="X324" s="150"/>
      <c r="Y324" s="150"/>
      <c r="Z324" s="150"/>
      <c r="AA324" s="150"/>
      <c r="AB324" s="150"/>
      <c r="AC324" s="150"/>
      <c r="AD324" s="150"/>
      <c r="AE324" s="150"/>
      <c r="AF324" s="150"/>
      <c r="AG324" s="150"/>
      <c r="AH324" s="150"/>
      <c r="AI324" s="150"/>
      <c r="AJ324" s="150"/>
      <c r="AK324" s="150"/>
      <c r="AL324" s="150"/>
      <c r="AM324" s="150"/>
      <c r="AN324" s="150"/>
      <c r="AO324" s="150"/>
      <c r="AP324" s="150"/>
      <c r="AQ324" s="150"/>
      <c r="AR324" s="150"/>
      <c r="AS324" s="150"/>
      <c r="AT324" s="150"/>
      <c r="AU324" s="150"/>
      <c r="AV324" s="150"/>
      <c r="AW324" s="150"/>
      <c r="AX324" s="150"/>
      <c r="AY324" s="150"/>
      <c r="AZ324" s="150"/>
      <c r="BA324" s="150"/>
      <c r="BB324" s="150"/>
      <c r="BC324" s="150"/>
      <c r="BD324" s="150"/>
      <c r="BE324" s="150"/>
      <c r="BF324" s="150"/>
      <c r="BG324" s="150"/>
      <c r="BH324" s="150"/>
      <c r="BI324" s="150"/>
      <c r="BJ324" s="150"/>
      <c r="BK324" s="150"/>
      <c r="BL324" s="150"/>
      <c r="BM324" s="150"/>
      <c r="BN324" s="150"/>
      <c r="BO324" s="150"/>
      <c r="BP324" s="150"/>
      <c r="BQ324" s="150"/>
      <c r="BR324" s="150"/>
      <c r="BS324" s="150"/>
      <c r="BT324" s="150"/>
      <c r="BU324" s="150"/>
      <c r="BV324" s="150"/>
      <c r="BW324" s="150"/>
      <c r="BX324" s="150"/>
      <c r="BY324" s="150"/>
      <c r="BZ324" s="150"/>
      <c r="CA324" s="150"/>
      <c r="CB324" s="150"/>
      <c r="CC324" s="150"/>
      <c r="CD324" s="150"/>
      <c r="CE324" s="150"/>
      <c r="CF324" s="150"/>
      <c r="CG324" s="150"/>
      <c r="CH324" s="150"/>
      <c r="CI324" s="150"/>
      <c r="CJ324" s="150"/>
      <c r="CK324" s="150"/>
      <c r="CL324" s="150"/>
      <c r="CM324" s="150"/>
      <c r="CN324" s="150"/>
      <c r="CO324" s="150"/>
      <c r="CP324" s="150"/>
      <c r="CQ324" s="150"/>
      <c r="CR324" s="150"/>
      <c r="CS324" s="150"/>
      <c r="CT324" s="150"/>
      <c r="CU324" s="150"/>
      <c r="CV324" s="150"/>
      <c r="CW324" s="150"/>
      <c r="CX324" s="150"/>
      <c r="CY324" s="150"/>
      <c r="CZ324" s="150"/>
      <c r="DA324" s="150"/>
      <c r="DB324" s="150"/>
      <c r="DC324" s="150"/>
      <c r="DD324" s="150"/>
      <c r="DE324" s="150"/>
      <c r="DF324" s="150"/>
      <c r="DG324" s="150"/>
      <c r="DH324" s="150"/>
      <c r="DI324" s="150"/>
      <c r="DJ324" s="150"/>
      <c r="DK324" s="150"/>
      <c r="DL324" s="150"/>
      <c r="DM324" s="150"/>
      <c r="DN324" s="150"/>
      <c r="DO324" s="150"/>
      <c r="DP324" s="150"/>
      <c r="DQ324" s="150"/>
      <c r="DR324" s="150"/>
      <c r="DS324" s="150"/>
      <c r="DT324" s="150"/>
      <c r="DU324" s="150"/>
      <c r="DV324" s="150"/>
      <c r="DW324" s="150"/>
      <c r="DX324" s="150"/>
      <c r="DY324" s="150"/>
      <c r="DZ324" s="150"/>
      <c r="EA324" s="150"/>
      <c r="EB324" s="150"/>
      <c r="EC324" s="150"/>
      <c r="ED324" s="150"/>
    </row>
    <row r="325" spans="1:134" s="149" customFormat="1" x14ac:dyDescent="0.2">
      <c r="A325" s="420"/>
      <c r="B325" s="421"/>
      <c r="C325" s="477"/>
      <c r="D325" s="460" t="s">
        <v>97</v>
      </c>
      <c r="E325" s="460" t="s">
        <v>98</v>
      </c>
      <c r="F325" s="460" t="s">
        <v>99</v>
      </c>
      <c r="G325" s="460" t="s">
        <v>21</v>
      </c>
      <c r="H325" s="460" t="s">
        <v>101</v>
      </c>
      <c r="I325" s="354" t="s">
        <v>108</v>
      </c>
      <c r="J325" s="92">
        <v>0.192</v>
      </c>
      <c r="K325" s="85">
        <v>100</v>
      </c>
      <c r="L325" s="207">
        <f t="shared" si="65"/>
        <v>19.2</v>
      </c>
      <c r="M325" s="500"/>
      <c r="N325" s="224">
        <f t="shared" ref="N325:N327" si="68">J325*(1-M$324)</f>
        <v>0.192</v>
      </c>
      <c r="O325" s="41">
        <f t="shared" si="64"/>
        <v>19.2</v>
      </c>
      <c r="P325" s="465"/>
      <c r="R325" s="216">
        <v>178</v>
      </c>
      <c r="S325" s="150"/>
      <c r="T325" s="150"/>
      <c r="U325" s="150"/>
      <c r="V325" s="150"/>
      <c r="W325" s="150"/>
      <c r="X325" s="150"/>
      <c r="Y325" s="150"/>
      <c r="Z325" s="150"/>
      <c r="AA325" s="150"/>
      <c r="AB325" s="150"/>
      <c r="AC325" s="150"/>
      <c r="AD325" s="150"/>
      <c r="AE325" s="150"/>
      <c r="AF325" s="150"/>
      <c r="AG325" s="150"/>
      <c r="AH325" s="150"/>
      <c r="AI325" s="150"/>
      <c r="AJ325" s="150"/>
      <c r="AK325" s="150"/>
      <c r="AL325" s="150"/>
      <c r="AM325" s="150"/>
      <c r="AN325" s="150"/>
      <c r="AO325" s="150"/>
      <c r="AP325" s="150"/>
      <c r="AQ325" s="150"/>
      <c r="AR325" s="150"/>
      <c r="AS325" s="150"/>
      <c r="AT325" s="150"/>
      <c r="AU325" s="150"/>
      <c r="AV325" s="150"/>
      <c r="AW325" s="150"/>
      <c r="AX325" s="150"/>
      <c r="AY325" s="150"/>
      <c r="AZ325" s="150"/>
      <c r="BA325" s="150"/>
      <c r="BB325" s="150"/>
      <c r="BC325" s="150"/>
      <c r="BD325" s="150"/>
      <c r="BE325" s="150"/>
      <c r="BF325" s="150"/>
      <c r="BG325" s="150"/>
      <c r="BH325" s="150"/>
      <c r="BI325" s="150"/>
      <c r="BJ325" s="150"/>
      <c r="BK325" s="150"/>
      <c r="BL325" s="150"/>
      <c r="BM325" s="150"/>
      <c r="BN325" s="150"/>
      <c r="BO325" s="150"/>
      <c r="BP325" s="150"/>
      <c r="BQ325" s="150"/>
      <c r="BR325" s="150"/>
      <c r="BS325" s="150"/>
      <c r="BT325" s="150"/>
      <c r="BU325" s="150"/>
      <c r="BV325" s="150"/>
      <c r="BW325" s="150"/>
      <c r="BX325" s="150"/>
      <c r="BY325" s="150"/>
      <c r="BZ325" s="150"/>
      <c r="CA325" s="150"/>
      <c r="CB325" s="150"/>
      <c r="CC325" s="150"/>
      <c r="CD325" s="150"/>
      <c r="CE325" s="150"/>
      <c r="CF325" s="150"/>
      <c r="CG325" s="150"/>
      <c r="CH325" s="150"/>
      <c r="CI325" s="150"/>
      <c r="CJ325" s="150"/>
      <c r="CK325" s="150"/>
      <c r="CL325" s="150"/>
      <c r="CM325" s="150"/>
      <c r="CN325" s="150"/>
      <c r="CO325" s="150"/>
      <c r="CP325" s="150"/>
      <c r="CQ325" s="150"/>
      <c r="CR325" s="150"/>
      <c r="CS325" s="150"/>
      <c r="CT325" s="150"/>
      <c r="CU325" s="150"/>
      <c r="CV325" s="150"/>
      <c r="CW325" s="150"/>
      <c r="CX325" s="150"/>
      <c r="CY325" s="150"/>
      <c r="CZ325" s="150"/>
      <c r="DA325" s="150"/>
      <c r="DB325" s="150"/>
      <c r="DC325" s="150"/>
      <c r="DD325" s="150"/>
      <c r="DE325" s="150"/>
      <c r="DF325" s="150"/>
      <c r="DG325" s="150"/>
      <c r="DH325" s="150"/>
      <c r="DI325" s="150"/>
      <c r="DJ325" s="150"/>
      <c r="DK325" s="150"/>
      <c r="DL325" s="150"/>
      <c r="DM325" s="150"/>
      <c r="DN325" s="150"/>
      <c r="DO325" s="150"/>
      <c r="DP325" s="150"/>
      <c r="DQ325" s="150"/>
      <c r="DR325" s="150"/>
      <c r="DS325" s="150"/>
      <c r="DT325" s="150"/>
      <c r="DU325" s="150"/>
      <c r="DV325" s="150"/>
      <c r="DW325" s="150"/>
      <c r="DX325" s="150"/>
      <c r="DY325" s="150"/>
      <c r="DZ325" s="150"/>
      <c r="EA325" s="150"/>
      <c r="EB325" s="150"/>
      <c r="EC325" s="150"/>
      <c r="ED325" s="150"/>
    </row>
    <row r="326" spans="1:134" s="149" customFormat="1" x14ac:dyDescent="0.2">
      <c r="A326" s="420"/>
      <c r="B326" s="421"/>
      <c r="C326" s="477"/>
      <c r="D326" s="460"/>
      <c r="E326" s="460"/>
      <c r="F326" s="460"/>
      <c r="G326" s="460"/>
      <c r="H326" s="460"/>
      <c r="I326" s="211" t="s">
        <v>113</v>
      </c>
      <c r="J326" s="92">
        <v>7.2999999999999995E-2</v>
      </c>
      <c r="K326" s="85">
        <v>100</v>
      </c>
      <c r="L326" s="207">
        <f t="shared" si="65"/>
        <v>7.3</v>
      </c>
      <c r="M326" s="500"/>
      <c r="N326" s="224">
        <f t="shared" si="68"/>
        <v>7.2999999999999995E-2</v>
      </c>
      <c r="O326" s="41">
        <f t="shared" si="64"/>
        <v>7.3</v>
      </c>
      <c r="P326" s="465"/>
      <c r="R326" s="216"/>
      <c r="S326" s="150"/>
      <c r="T326" s="150"/>
      <c r="U326" s="150"/>
      <c r="V326" s="150"/>
      <c r="W326" s="150"/>
      <c r="X326" s="150"/>
      <c r="Y326" s="150"/>
      <c r="Z326" s="150"/>
      <c r="AA326" s="150"/>
      <c r="AB326" s="150"/>
      <c r="AC326" s="150"/>
      <c r="AD326" s="150"/>
      <c r="AE326" s="150"/>
      <c r="AF326" s="150"/>
      <c r="AG326" s="150"/>
      <c r="AH326" s="150"/>
      <c r="AI326" s="150"/>
      <c r="AJ326" s="150"/>
      <c r="AK326" s="150"/>
      <c r="AL326" s="150"/>
      <c r="AM326" s="150"/>
      <c r="AN326" s="150"/>
      <c r="AO326" s="150"/>
      <c r="AP326" s="150"/>
      <c r="AQ326" s="150"/>
      <c r="AR326" s="150"/>
      <c r="AS326" s="150"/>
      <c r="AT326" s="150"/>
      <c r="AU326" s="150"/>
      <c r="AV326" s="150"/>
      <c r="AW326" s="150"/>
      <c r="AX326" s="150"/>
      <c r="AY326" s="150"/>
      <c r="AZ326" s="150"/>
      <c r="BA326" s="150"/>
      <c r="BB326" s="150"/>
      <c r="BC326" s="150"/>
      <c r="BD326" s="150"/>
      <c r="BE326" s="150"/>
      <c r="BF326" s="150"/>
      <c r="BG326" s="150"/>
      <c r="BH326" s="150"/>
      <c r="BI326" s="150"/>
      <c r="BJ326" s="150"/>
      <c r="BK326" s="150"/>
      <c r="BL326" s="150"/>
      <c r="BM326" s="150"/>
      <c r="BN326" s="150"/>
      <c r="BO326" s="150"/>
      <c r="BP326" s="150"/>
      <c r="BQ326" s="150"/>
      <c r="BR326" s="150"/>
      <c r="BS326" s="150"/>
      <c r="BT326" s="150"/>
      <c r="BU326" s="150"/>
      <c r="BV326" s="150"/>
      <c r="BW326" s="150"/>
      <c r="BX326" s="150"/>
      <c r="BY326" s="150"/>
      <c r="BZ326" s="150"/>
      <c r="CA326" s="150"/>
      <c r="CB326" s="150"/>
      <c r="CC326" s="150"/>
      <c r="CD326" s="150"/>
      <c r="CE326" s="150"/>
      <c r="CF326" s="150"/>
      <c r="CG326" s="150"/>
      <c r="CH326" s="150"/>
      <c r="CI326" s="150"/>
      <c r="CJ326" s="150"/>
      <c r="CK326" s="150"/>
      <c r="CL326" s="150"/>
      <c r="CM326" s="150"/>
      <c r="CN326" s="150"/>
      <c r="CO326" s="150"/>
      <c r="CP326" s="150"/>
      <c r="CQ326" s="150"/>
      <c r="CR326" s="150"/>
      <c r="CS326" s="150"/>
      <c r="CT326" s="150"/>
      <c r="CU326" s="150"/>
      <c r="CV326" s="150"/>
      <c r="CW326" s="150"/>
      <c r="CX326" s="150"/>
      <c r="CY326" s="150"/>
      <c r="CZ326" s="150"/>
      <c r="DA326" s="150"/>
      <c r="DB326" s="150"/>
      <c r="DC326" s="150"/>
      <c r="DD326" s="150"/>
      <c r="DE326" s="150"/>
      <c r="DF326" s="150"/>
      <c r="DG326" s="150"/>
      <c r="DH326" s="150"/>
      <c r="DI326" s="150"/>
      <c r="DJ326" s="150"/>
      <c r="DK326" s="150"/>
      <c r="DL326" s="150"/>
      <c r="DM326" s="150"/>
      <c r="DN326" s="150"/>
      <c r="DO326" s="150"/>
      <c r="DP326" s="150"/>
      <c r="DQ326" s="150"/>
      <c r="DR326" s="150"/>
      <c r="DS326" s="150"/>
      <c r="DT326" s="150"/>
      <c r="DU326" s="150"/>
      <c r="DV326" s="150"/>
      <c r="DW326" s="150"/>
      <c r="DX326" s="150"/>
      <c r="DY326" s="150"/>
      <c r="DZ326" s="150"/>
      <c r="EA326" s="150"/>
      <c r="EB326" s="150"/>
      <c r="EC326" s="150"/>
      <c r="ED326" s="150"/>
    </row>
    <row r="327" spans="1:134" s="149" customFormat="1" x14ac:dyDescent="0.2">
      <c r="A327" s="422"/>
      <c r="B327" s="423"/>
      <c r="C327" s="478"/>
      <c r="D327" s="461"/>
      <c r="E327" s="461"/>
      <c r="F327" s="461"/>
      <c r="G327" s="461"/>
      <c r="H327" s="461"/>
      <c r="I327" s="211" t="s">
        <v>154</v>
      </c>
      <c r="J327" s="92">
        <v>6.5000000000000002E-2</v>
      </c>
      <c r="K327" s="85">
        <v>100</v>
      </c>
      <c r="L327" s="207">
        <f t="shared" si="65"/>
        <v>6.5</v>
      </c>
      <c r="M327" s="501"/>
      <c r="N327" s="224">
        <f t="shared" si="68"/>
        <v>6.5000000000000002E-2</v>
      </c>
      <c r="O327" s="41">
        <f t="shared" si="64"/>
        <v>6.5</v>
      </c>
      <c r="P327" s="465"/>
      <c r="R327" s="216"/>
      <c r="S327" s="150"/>
      <c r="T327" s="150"/>
      <c r="U327" s="150"/>
      <c r="V327" s="150"/>
      <c r="W327" s="150"/>
      <c r="X327" s="150"/>
      <c r="Y327" s="150"/>
      <c r="Z327" s="150"/>
      <c r="AA327" s="150"/>
      <c r="AB327" s="150"/>
      <c r="AC327" s="150"/>
      <c r="AD327" s="150"/>
      <c r="AE327" s="150"/>
      <c r="AF327" s="150"/>
      <c r="AG327" s="150"/>
      <c r="AH327" s="150"/>
      <c r="AI327" s="150"/>
      <c r="AJ327" s="150"/>
      <c r="AK327" s="150"/>
      <c r="AL327" s="150"/>
      <c r="AM327" s="150"/>
      <c r="AN327" s="150"/>
      <c r="AO327" s="150"/>
      <c r="AP327" s="150"/>
      <c r="AQ327" s="150"/>
      <c r="AR327" s="150"/>
      <c r="AS327" s="150"/>
      <c r="AT327" s="150"/>
      <c r="AU327" s="150"/>
      <c r="AV327" s="150"/>
      <c r="AW327" s="150"/>
      <c r="AX327" s="150"/>
      <c r="AY327" s="150"/>
      <c r="AZ327" s="150"/>
      <c r="BA327" s="150"/>
      <c r="BB327" s="150"/>
      <c r="BC327" s="150"/>
      <c r="BD327" s="150"/>
      <c r="BE327" s="150"/>
      <c r="BF327" s="150"/>
      <c r="BG327" s="150"/>
      <c r="BH327" s="150"/>
      <c r="BI327" s="150"/>
      <c r="BJ327" s="150"/>
      <c r="BK327" s="150"/>
      <c r="BL327" s="150"/>
      <c r="BM327" s="150"/>
      <c r="BN327" s="150"/>
      <c r="BO327" s="150"/>
      <c r="BP327" s="150"/>
      <c r="BQ327" s="150"/>
      <c r="BR327" s="150"/>
      <c r="BS327" s="150"/>
      <c r="BT327" s="150"/>
      <c r="BU327" s="150"/>
      <c r="BV327" s="150"/>
      <c r="BW327" s="150"/>
      <c r="BX327" s="150"/>
      <c r="BY327" s="150"/>
      <c r="BZ327" s="150"/>
      <c r="CA327" s="150"/>
      <c r="CB327" s="150"/>
      <c r="CC327" s="150"/>
      <c r="CD327" s="150"/>
      <c r="CE327" s="150"/>
      <c r="CF327" s="150"/>
      <c r="CG327" s="150"/>
      <c r="CH327" s="150"/>
      <c r="CI327" s="150"/>
      <c r="CJ327" s="150"/>
      <c r="CK327" s="150"/>
      <c r="CL327" s="150"/>
      <c r="CM327" s="150"/>
      <c r="CN327" s="150"/>
      <c r="CO327" s="150"/>
      <c r="CP327" s="150"/>
      <c r="CQ327" s="150"/>
      <c r="CR327" s="150"/>
      <c r="CS327" s="150"/>
      <c r="CT327" s="150"/>
      <c r="CU327" s="150"/>
      <c r="CV327" s="150"/>
      <c r="CW327" s="150"/>
      <c r="CX327" s="150"/>
      <c r="CY327" s="150"/>
      <c r="CZ327" s="150"/>
      <c r="DA327" s="150"/>
      <c r="DB327" s="150"/>
      <c r="DC327" s="150"/>
      <c r="DD327" s="150"/>
      <c r="DE327" s="150"/>
      <c r="DF327" s="150"/>
      <c r="DG327" s="150"/>
      <c r="DH327" s="150"/>
      <c r="DI327" s="150"/>
      <c r="DJ327" s="150"/>
      <c r="DK327" s="150"/>
      <c r="DL327" s="150"/>
      <c r="DM327" s="150"/>
      <c r="DN327" s="150"/>
      <c r="DO327" s="150"/>
      <c r="DP327" s="150"/>
      <c r="DQ327" s="150"/>
      <c r="DR327" s="150"/>
      <c r="DS327" s="150"/>
      <c r="DT327" s="150"/>
      <c r="DU327" s="150"/>
      <c r="DV327" s="150"/>
      <c r="DW327" s="150"/>
      <c r="DX327" s="150"/>
      <c r="DY327" s="150"/>
      <c r="DZ327" s="150"/>
      <c r="EA327" s="150"/>
      <c r="EB327" s="150"/>
      <c r="EC327" s="150"/>
      <c r="ED327" s="150"/>
    </row>
    <row r="328" spans="1:134" s="152" customFormat="1" x14ac:dyDescent="0.2">
      <c r="A328" s="418" t="s">
        <v>447</v>
      </c>
      <c r="B328" s="419"/>
      <c r="C328" s="473" t="s">
        <v>2</v>
      </c>
      <c r="D328" s="475" t="s">
        <v>22</v>
      </c>
      <c r="E328" s="465" t="s">
        <v>125</v>
      </c>
      <c r="F328" s="464" t="s">
        <v>124</v>
      </c>
      <c r="G328" s="505" t="s">
        <v>21</v>
      </c>
      <c r="H328" s="509" t="s">
        <v>221</v>
      </c>
      <c r="I328" s="352" t="s">
        <v>309</v>
      </c>
      <c r="J328" s="94">
        <v>0.31</v>
      </c>
      <c r="K328" s="85">
        <v>100</v>
      </c>
      <c r="L328" s="207">
        <f t="shared" si="65"/>
        <v>31</v>
      </c>
      <c r="M328" s="499"/>
      <c r="N328" s="224">
        <f>J328*(1-M$328)</f>
        <v>0.31</v>
      </c>
      <c r="O328" s="41">
        <f t="shared" si="64"/>
        <v>31</v>
      </c>
      <c r="P328" s="459">
        <v>2</v>
      </c>
      <c r="R328" s="153"/>
    </row>
    <row r="329" spans="1:134" s="152" customFormat="1" x14ac:dyDescent="0.2">
      <c r="A329" s="420"/>
      <c r="B329" s="421"/>
      <c r="C329" s="474"/>
      <c r="D329" s="475"/>
      <c r="E329" s="465"/>
      <c r="F329" s="464"/>
      <c r="G329" s="505"/>
      <c r="H329" s="509"/>
      <c r="I329" s="351" t="s">
        <v>108</v>
      </c>
      <c r="J329" s="94">
        <v>0.16500000000000001</v>
      </c>
      <c r="K329" s="85">
        <v>100</v>
      </c>
      <c r="L329" s="207">
        <f t="shared" si="65"/>
        <v>16.5</v>
      </c>
      <c r="M329" s="500"/>
      <c r="N329" s="224">
        <f t="shared" ref="N329:N330" si="69">J329*(1-M$328)</f>
        <v>0.16500000000000001</v>
      </c>
      <c r="O329" s="41">
        <f t="shared" si="64"/>
        <v>16.5</v>
      </c>
      <c r="P329" s="460"/>
      <c r="R329" s="153"/>
    </row>
    <row r="330" spans="1:134" s="150" customFormat="1" x14ac:dyDescent="0.2">
      <c r="A330" s="422"/>
      <c r="B330" s="423"/>
      <c r="C330" s="474"/>
      <c r="D330" s="475"/>
      <c r="E330" s="465"/>
      <c r="F330" s="464"/>
      <c r="G330" s="505"/>
      <c r="H330" s="509"/>
      <c r="I330" s="349" t="s">
        <v>396</v>
      </c>
      <c r="J330" s="92">
        <v>0.13500000000000001</v>
      </c>
      <c r="K330" s="85">
        <v>100</v>
      </c>
      <c r="L330" s="207">
        <f t="shared" si="65"/>
        <v>13.5</v>
      </c>
      <c r="M330" s="501"/>
      <c r="N330" s="224">
        <f t="shared" si="69"/>
        <v>0.13500000000000001</v>
      </c>
      <c r="O330" s="41">
        <f t="shared" si="64"/>
        <v>13.5</v>
      </c>
      <c r="P330" s="461"/>
      <c r="R330" s="154">
        <v>114.9</v>
      </c>
    </row>
    <row r="331" spans="1:134" x14ac:dyDescent="0.2">
      <c r="A331" s="334"/>
      <c r="B331" s="339"/>
      <c r="C331" s="76" t="s">
        <v>299</v>
      </c>
      <c r="D331" s="4"/>
      <c r="E331" s="3"/>
      <c r="F331" s="3"/>
      <c r="G331" s="3"/>
      <c r="H331" s="3"/>
      <c r="I331" s="3"/>
      <c r="J331" s="44"/>
      <c r="K331" s="44"/>
      <c r="L331" s="392"/>
      <c r="M331" s="402"/>
      <c r="N331" s="44"/>
      <c r="O331" s="3"/>
      <c r="P331" s="5"/>
      <c r="R331" s="214"/>
    </row>
    <row r="332" spans="1:134" x14ac:dyDescent="0.2">
      <c r="A332" s="418" t="s">
        <v>448</v>
      </c>
      <c r="B332" s="419"/>
      <c r="C332" s="426" t="s">
        <v>188</v>
      </c>
      <c r="D332" s="429" t="s">
        <v>318</v>
      </c>
      <c r="E332" s="429" t="s">
        <v>183</v>
      </c>
      <c r="F332" s="429" t="s">
        <v>182</v>
      </c>
      <c r="G332" s="429" t="s">
        <v>184</v>
      </c>
      <c r="H332" s="429" t="s">
        <v>185</v>
      </c>
      <c r="I332" s="353" t="s">
        <v>108</v>
      </c>
      <c r="J332" s="193">
        <v>0.78</v>
      </c>
      <c r="K332" s="330">
        <v>100</v>
      </c>
      <c r="L332" s="86">
        <f>K332*J332</f>
        <v>78</v>
      </c>
      <c r="M332" s="493"/>
      <c r="N332" s="225">
        <f>J332*(1-M$332)</f>
        <v>0.78</v>
      </c>
      <c r="O332" s="41">
        <f t="shared" si="64"/>
        <v>78</v>
      </c>
      <c r="P332" s="448">
        <v>5</v>
      </c>
      <c r="Q332" s="61"/>
      <c r="R332" s="214"/>
    </row>
    <row r="333" spans="1:134" x14ac:dyDescent="0.2">
      <c r="A333" s="420"/>
      <c r="B333" s="421"/>
      <c r="C333" s="427"/>
      <c r="D333" s="430"/>
      <c r="E333" s="430"/>
      <c r="F333" s="430"/>
      <c r="G333" s="430"/>
      <c r="H333" s="430"/>
      <c r="I333" s="353" t="s">
        <v>111</v>
      </c>
      <c r="J333" s="193">
        <v>0.7</v>
      </c>
      <c r="K333" s="330">
        <v>100</v>
      </c>
      <c r="L333" s="86">
        <f t="shared" ref="L333:L343" si="70">K333*J333</f>
        <v>70</v>
      </c>
      <c r="M333" s="494"/>
      <c r="N333" s="225">
        <f t="shared" ref="N333:N335" si="71">J333*(1-M$332)</f>
        <v>0.7</v>
      </c>
      <c r="O333" s="41">
        <f t="shared" si="64"/>
        <v>70</v>
      </c>
      <c r="P333" s="448"/>
      <c r="Q333" s="61"/>
      <c r="R333" s="214"/>
    </row>
    <row r="334" spans="1:134" x14ac:dyDescent="0.2">
      <c r="A334" s="420"/>
      <c r="B334" s="421"/>
      <c r="C334" s="427"/>
      <c r="D334" s="430"/>
      <c r="E334" s="430"/>
      <c r="F334" s="430"/>
      <c r="G334" s="430"/>
      <c r="H334" s="430"/>
      <c r="I334" s="353" t="s">
        <v>109</v>
      </c>
      <c r="J334" s="193">
        <v>0.67</v>
      </c>
      <c r="K334" s="330">
        <v>100</v>
      </c>
      <c r="L334" s="86">
        <f t="shared" si="70"/>
        <v>67</v>
      </c>
      <c r="M334" s="494"/>
      <c r="N334" s="225">
        <f t="shared" si="71"/>
        <v>0.67</v>
      </c>
      <c r="O334" s="41">
        <f t="shared" si="64"/>
        <v>67</v>
      </c>
      <c r="P334" s="448"/>
      <c r="Q334" s="61"/>
      <c r="R334" s="214"/>
    </row>
    <row r="335" spans="1:134" ht="15" customHeight="1" x14ac:dyDescent="0.2">
      <c r="A335" s="422"/>
      <c r="B335" s="423"/>
      <c r="C335" s="428"/>
      <c r="D335" s="430"/>
      <c r="E335" s="430"/>
      <c r="F335" s="430"/>
      <c r="G335" s="430"/>
      <c r="H335" s="430"/>
      <c r="I335" s="29" t="s">
        <v>120</v>
      </c>
      <c r="J335" s="193">
        <v>0.65</v>
      </c>
      <c r="K335" s="330">
        <v>100</v>
      </c>
      <c r="L335" s="86">
        <f t="shared" si="70"/>
        <v>65</v>
      </c>
      <c r="M335" s="495"/>
      <c r="N335" s="225">
        <f t="shared" si="71"/>
        <v>0.65</v>
      </c>
      <c r="O335" s="41">
        <f t="shared" si="64"/>
        <v>65</v>
      </c>
      <c r="P335" s="448"/>
      <c r="Q335" s="61"/>
      <c r="R335" s="214"/>
    </row>
    <row r="336" spans="1:134" x14ac:dyDescent="0.2">
      <c r="A336" s="418" t="s">
        <v>449</v>
      </c>
      <c r="B336" s="419"/>
      <c r="C336" s="426" t="s">
        <v>186</v>
      </c>
      <c r="D336" s="430"/>
      <c r="E336" s="430"/>
      <c r="F336" s="430"/>
      <c r="G336" s="430"/>
      <c r="H336" s="430"/>
      <c r="I336" s="353" t="s">
        <v>108</v>
      </c>
      <c r="J336" s="321">
        <v>0.94</v>
      </c>
      <c r="K336" s="330">
        <v>100</v>
      </c>
      <c r="L336" s="86">
        <f t="shared" si="70"/>
        <v>94</v>
      </c>
      <c r="M336" s="493"/>
      <c r="N336" s="225">
        <f>J336*(1-M$336)</f>
        <v>0.94</v>
      </c>
      <c r="O336" s="41">
        <f t="shared" si="64"/>
        <v>94</v>
      </c>
      <c r="P336" s="448"/>
      <c r="Q336" s="61"/>
      <c r="R336" s="214"/>
    </row>
    <row r="337" spans="1:18" x14ac:dyDescent="0.2">
      <c r="A337" s="420"/>
      <c r="B337" s="421"/>
      <c r="C337" s="427"/>
      <c r="D337" s="430"/>
      <c r="E337" s="430"/>
      <c r="F337" s="430"/>
      <c r="G337" s="430"/>
      <c r="H337" s="430"/>
      <c r="I337" s="353" t="s">
        <v>111</v>
      </c>
      <c r="J337" s="321">
        <v>0.85</v>
      </c>
      <c r="K337" s="330">
        <v>100</v>
      </c>
      <c r="L337" s="86">
        <f t="shared" si="70"/>
        <v>85</v>
      </c>
      <c r="M337" s="494"/>
      <c r="N337" s="225">
        <f t="shared" ref="N337:N339" si="72">J337*(1-M$336)</f>
        <v>0.85</v>
      </c>
      <c r="O337" s="41">
        <f t="shared" si="64"/>
        <v>85</v>
      </c>
      <c r="P337" s="448"/>
      <c r="Q337" s="61"/>
      <c r="R337" s="214"/>
    </row>
    <row r="338" spans="1:18" x14ac:dyDescent="0.2">
      <c r="A338" s="420"/>
      <c r="B338" s="421"/>
      <c r="C338" s="427"/>
      <c r="D338" s="430"/>
      <c r="E338" s="430"/>
      <c r="F338" s="430"/>
      <c r="G338" s="430"/>
      <c r="H338" s="430"/>
      <c r="I338" s="353" t="s">
        <v>109</v>
      </c>
      <c r="J338" s="321">
        <v>0.81</v>
      </c>
      <c r="K338" s="330">
        <v>100</v>
      </c>
      <c r="L338" s="86">
        <f t="shared" si="70"/>
        <v>81</v>
      </c>
      <c r="M338" s="494"/>
      <c r="N338" s="225">
        <f t="shared" si="72"/>
        <v>0.81</v>
      </c>
      <c r="O338" s="41">
        <f t="shared" si="64"/>
        <v>81</v>
      </c>
      <c r="P338" s="448"/>
      <c r="Q338" s="61"/>
      <c r="R338" s="214"/>
    </row>
    <row r="339" spans="1:18" s="39" customFormat="1" ht="15" customHeight="1" x14ac:dyDescent="0.2">
      <c r="A339" s="422"/>
      <c r="B339" s="423"/>
      <c r="C339" s="428"/>
      <c r="D339" s="430"/>
      <c r="E339" s="430"/>
      <c r="F339" s="430"/>
      <c r="G339" s="430"/>
      <c r="H339" s="430"/>
      <c r="I339" s="29" t="s">
        <v>120</v>
      </c>
      <c r="J339" s="321">
        <v>0.77</v>
      </c>
      <c r="K339" s="330">
        <v>100</v>
      </c>
      <c r="L339" s="86">
        <f t="shared" si="70"/>
        <v>77</v>
      </c>
      <c r="M339" s="495"/>
      <c r="N339" s="225">
        <f t="shared" si="72"/>
        <v>0.77</v>
      </c>
      <c r="O339" s="41">
        <f t="shared" si="64"/>
        <v>77</v>
      </c>
      <c r="P339" s="448"/>
      <c r="Q339" s="61"/>
      <c r="R339" s="214"/>
    </row>
    <row r="340" spans="1:18" x14ac:dyDescent="0.2">
      <c r="A340" s="418" t="s">
        <v>450</v>
      </c>
      <c r="B340" s="419"/>
      <c r="C340" s="426" t="s">
        <v>187</v>
      </c>
      <c r="D340" s="430"/>
      <c r="E340" s="430"/>
      <c r="F340" s="430"/>
      <c r="G340" s="430"/>
      <c r="H340" s="430"/>
      <c r="I340" s="353" t="s">
        <v>108</v>
      </c>
      <c r="J340" s="193">
        <v>1.2200000000000002</v>
      </c>
      <c r="K340" s="330">
        <v>100</v>
      </c>
      <c r="L340" s="86">
        <f t="shared" si="70"/>
        <v>122.00000000000001</v>
      </c>
      <c r="M340" s="493"/>
      <c r="N340" s="225">
        <f>J340*(1-M$340)</f>
        <v>1.2200000000000002</v>
      </c>
      <c r="O340" s="41">
        <f t="shared" si="64"/>
        <v>122.00000000000001</v>
      </c>
      <c r="P340" s="448"/>
      <c r="Q340" s="61"/>
      <c r="R340" s="214"/>
    </row>
    <row r="341" spans="1:18" x14ac:dyDescent="0.2">
      <c r="A341" s="420"/>
      <c r="B341" s="421"/>
      <c r="C341" s="427"/>
      <c r="D341" s="430"/>
      <c r="E341" s="430"/>
      <c r="F341" s="430"/>
      <c r="G341" s="430"/>
      <c r="H341" s="430"/>
      <c r="I341" s="353" t="s">
        <v>111</v>
      </c>
      <c r="J341" s="193">
        <v>1.1000000000000001</v>
      </c>
      <c r="K341" s="330">
        <v>100</v>
      </c>
      <c r="L341" s="86">
        <f t="shared" si="70"/>
        <v>110.00000000000001</v>
      </c>
      <c r="M341" s="494"/>
      <c r="N341" s="225">
        <f t="shared" ref="N341:N343" si="73">J341*(1-M$340)</f>
        <v>1.1000000000000001</v>
      </c>
      <c r="O341" s="41">
        <f t="shared" si="64"/>
        <v>110.00000000000001</v>
      </c>
      <c r="P341" s="448"/>
      <c r="Q341" s="61"/>
      <c r="R341" s="214"/>
    </row>
    <row r="342" spans="1:18" x14ac:dyDescent="0.2">
      <c r="A342" s="420"/>
      <c r="B342" s="421"/>
      <c r="C342" s="427"/>
      <c r="D342" s="430"/>
      <c r="E342" s="430"/>
      <c r="F342" s="430"/>
      <c r="G342" s="430"/>
      <c r="H342" s="430"/>
      <c r="I342" s="353" t="s">
        <v>109</v>
      </c>
      <c r="J342" s="193">
        <v>1.04</v>
      </c>
      <c r="K342" s="330">
        <v>100</v>
      </c>
      <c r="L342" s="86">
        <f t="shared" si="70"/>
        <v>104</v>
      </c>
      <c r="M342" s="494"/>
      <c r="N342" s="225">
        <f t="shared" si="73"/>
        <v>1.04</v>
      </c>
      <c r="O342" s="41">
        <f t="shared" si="64"/>
        <v>104</v>
      </c>
      <c r="P342" s="448"/>
      <c r="Q342" s="61"/>
      <c r="R342" s="214">
        <v>1844</v>
      </c>
    </row>
    <row r="343" spans="1:18" ht="15" customHeight="1" x14ac:dyDescent="0.2">
      <c r="A343" s="422"/>
      <c r="B343" s="423"/>
      <c r="C343" s="428"/>
      <c r="D343" s="431"/>
      <c r="E343" s="431"/>
      <c r="F343" s="431"/>
      <c r="G343" s="431"/>
      <c r="H343" s="431"/>
      <c r="I343" s="29" t="s">
        <v>120</v>
      </c>
      <c r="J343" s="193">
        <v>1</v>
      </c>
      <c r="K343" s="330">
        <v>100</v>
      </c>
      <c r="L343" s="86">
        <f t="shared" si="70"/>
        <v>100</v>
      </c>
      <c r="M343" s="495"/>
      <c r="N343" s="225">
        <f t="shared" si="73"/>
        <v>1</v>
      </c>
      <c r="O343" s="41">
        <f t="shared" si="64"/>
        <v>100</v>
      </c>
      <c r="P343" s="449"/>
      <c r="Q343" s="61"/>
      <c r="R343" s="214"/>
    </row>
    <row r="344" spans="1:18" x14ac:dyDescent="0.2">
      <c r="A344" s="334"/>
      <c r="B344" s="339"/>
      <c r="C344" s="76" t="s">
        <v>300</v>
      </c>
      <c r="D344" s="4"/>
      <c r="E344" s="3"/>
      <c r="F344" s="3"/>
      <c r="G344" s="3"/>
      <c r="H344" s="3"/>
      <c r="I344" s="3"/>
      <c r="J344" s="44"/>
      <c r="K344" s="44"/>
      <c r="L344" s="392"/>
      <c r="M344" s="402"/>
      <c r="N344" s="44"/>
      <c r="O344" s="3"/>
      <c r="P344" s="5"/>
      <c r="R344" s="214"/>
    </row>
    <row r="345" spans="1:18" x14ac:dyDescent="0.2">
      <c r="A345" s="418" t="s">
        <v>451</v>
      </c>
      <c r="B345" s="419"/>
      <c r="C345" s="426" t="s">
        <v>74</v>
      </c>
      <c r="D345" s="429" t="s">
        <v>22</v>
      </c>
      <c r="E345" s="429" t="s">
        <v>59</v>
      </c>
      <c r="F345" s="429" t="s">
        <v>73</v>
      </c>
      <c r="G345" s="429" t="s">
        <v>21</v>
      </c>
      <c r="H345" s="429" t="s">
        <v>72</v>
      </c>
      <c r="I345" s="353" t="s">
        <v>108</v>
      </c>
      <c r="J345" s="193">
        <v>0.67</v>
      </c>
      <c r="K345" s="330">
        <v>100</v>
      </c>
      <c r="L345" s="86">
        <f>K345*J345</f>
        <v>67</v>
      </c>
      <c r="M345" s="493"/>
      <c r="N345" s="225">
        <f>J345*(1-M$345)</f>
        <v>0.67</v>
      </c>
      <c r="O345" s="41">
        <f t="shared" si="64"/>
        <v>67</v>
      </c>
      <c r="P345" s="429">
        <v>5</v>
      </c>
      <c r="Q345" s="61"/>
      <c r="R345" s="214"/>
    </row>
    <row r="346" spans="1:18" x14ac:dyDescent="0.2">
      <c r="A346" s="420"/>
      <c r="B346" s="421"/>
      <c r="C346" s="427"/>
      <c r="D346" s="430"/>
      <c r="E346" s="430"/>
      <c r="F346" s="430"/>
      <c r="G346" s="430"/>
      <c r="H346" s="430"/>
      <c r="I346" s="353" t="s">
        <v>111</v>
      </c>
      <c r="J346" s="193">
        <v>0.48</v>
      </c>
      <c r="K346" s="330">
        <v>100</v>
      </c>
      <c r="L346" s="86">
        <f t="shared" ref="L346:L380" si="74">K346*J346</f>
        <v>48</v>
      </c>
      <c r="M346" s="494"/>
      <c r="N346" s="225">
        <f t="shared" ref="N346:N348" si="75">J346*(1-M$345)</f>
        <v>0.48</v>
      </c>
      <c r="O346" s="41">
        <f t="shared" si="64"/>
        <v>48</v>
      </c>
      <c r="P346" s="430"/>
      <c r="Q346" s="61"/>
      <c r="R346" s="214"/>
    </row>
    <row r="347" spans="1:18" x14ac:dyDescent="0.2">
      <c r="A347" s="420"/>
      <c r="B347" s="421"/>
      <c r="C347" s="427"/>
      <c r="D347" s="430"/>
      <c r="E347" s="430"/>
      <c r="F347" s="430"/>
      <c r="G347" s="430"/>
      <c r="H347" s="430"/>
      <c r="I347" s="353" t="s">
        <v>109</v>
      </c>
      <c r="J347" s="193">
        <v>0.38</v>
      </c>
      <c r="K347" s="330">
        <v>100</v>
      </c>
      <c r="L347" s="86">
        <f t="shared" si="74"/>
        <v>38</v>
      </c>
      <c r="M347" s="494"/>
      <c r="N347" s="225">
        <f t="shared" si="75"/>
        <v>0.38</v>
      </c>
      <c r="O347" s="41">
        <f t="shared" si="64"/>
        <v>38</v>
      </c>
      <c r="P347" s="430"/>
      <c r="Q347" s="61"/>
      <c r="R347" s="214"/>
    </row>
    <row r="348" spans="1:18" ht="15" customHeight="1" x14ac:dyDescent="0.2">
      <c r="A348" s="422"/>
      <c r="B348" s="423"/>
      <c r="C348" s="428"/>
      <c r="D348" s="430"/>
      <c r="E348" s="430"/>
      <c r="F348" s="430"/>
      <c r="G348" s="430"/>
      <c r="H348" s="430"/>
      <c r="I348" s="29" t="s">
        <v>120</v>
      </c>
      <c r="J348" s="193">
        <v>0.33</v>
      </c>
      <c r="K348" s="330">
        <v>100</v>
      </c>
      <c r="L348" s="86">
        <f t="shared" si="74"/>
        <v>33</v>
      </c>
      <c r="M348" s="495"/>
      <c r="N348" s="225">
        <f t="shared" si="75"/>
        <v>0.33</v>
      </c>
      <c r="O348" s="41">
        <f t="shared" si="64"/>
        <v>33</v>
      </c>
      <c r="P348" s="430"/>
      <c r="Q348" s="61"/>
      <c r="R348" s="214"/>
    </row>
    <row r="349" spans="1:18" x14ac:dyDescent="0.2">
      <c r="A349" s="418" t="s">
        <v>452</v>
      </c>
      <c r="B349" s="419"/>
      <c r="C349" s="426" t="s">
        <v>75</v>
      </c>
      <c r="D349" s="430"/>
      <c r="E349" s="430"/>
      <c r="F349" s="430"/>
      <c r="G349" s="430"/>
      <c r="H349" s="430"/>
      <c r="I349" s="353" t="s">
        <v>108</v>
      </c>
      <c r="J349" s="321">
        <v>1.19</v>
      </c>
      <c r="K349" s="330">
        <v>100</v>
      </c>
      <c r="L349" s="86">
        <f t="shared" si="74"/>
        <v>119</v>
      </c>
      <c r="M349" s="493"/>
      <c r="N349" s="225">
        <f>J349*(1-M$349)</f>
        <v>1.19</v>
      </c>
      <c r="O349" s="41">
        <f t="shared" si="64"/>
        <v>119</v>
      </c>
      <c r="P349" s="430"/>
      <c r="Q349" s="61"/>
      <c r="R349" s="214"/>
    </row>
    <row r="350" spans="1:18" x14ac:dyDescent="0.2">
      <c r="A350" s="420"/>
      <c r="B350" s="421"/>
      <c r="C350" s="427"/>
      <c r="D350" s="430"/>
      <c r="E350" s="430"/>
      <c r="F350" s="430"/>
      <c r="G350" s="430"/>
      <c r="H350" s="430"/>
      <c r="I350" s="353" t="s">
        <v>111</v>
      </c>
      <c r="J350" s="321">
        <v>0.87</v>
      </c>
      <c r="K350" s="330">
        <v>100</v>
      </c>
      <c r="L350" s="86">
        <f t="shared" si="74"/>
        <v>87</v>
      </c>
      <c r="M350" s="494"/>
      <c r="N350" s="225">
        <f t="shared" ref="N350:N352" si="76">J350*(1-M$349)</f>
        <v>0.87</v>
      </c>
      <c r="O350" s="41">
        <f t="shared" si="64"/>
        <v>87</v>
      </c>
      <c r="P350" s="430"/>
      <c r="Q350" s="61"/>
      <c r="R350" s="214"/>
    </row>
    <row r="351" spans="1:18" x14ac:dyDescent="0.2">
      <c r="A351" s="420"/>
      <c r="B351" s="421"/>
      <c r="C351" s="427"/>
      <c r="D351" s="430"/>
      <c r="E351" s="430"/>
      <c r="F351" s="430"/>
      <c r="G351" s="430"/>
      <c r="H351" s="430"/>
      <c r="I351" s="355" t="s">
        <v>109</v>
      </c>
      <c r="J351" s="321">
        <v>0.7</v>
      </c>
      <c r="K351" s="330">
        <v>100</v>
      </c>
      <c r="L351" s="86">
        <f t="shared" si="74"/>
        <v>70</v>
      </c>
      <c r="M351" s="494"/>
      <c r="N351" s="225">
        <f t="shared" si="76"/>
        <v>0.7</v>
      </c>
      <c r="O351" s="41">
        <f t="shared" si="64"/>
        <v>70</v>
      </c>
      <c r="P351" s="430"/>
      <c r="Q351" s="61"/>
      <c r="R351" s="214"/>
    </row>
    <row r="352" spans="1:18" s="39" customFormat="1" x14ac:dyDescent="0.2">
      <c r="A352" s="422"/>
      <c r="B352" s="423"/>
      <c r="C352" s="428"/>
      <c r="D352" s="462"/>
      <c r="E352" s="462"/>
      <c r="F352" s="462"/>
      <c r="G352" s="462"/>
      <c r="H352" s="462"/>
      <c r="I352" s="326" t="s">
        <v>120</v>
      </c>
      <c r="J352" s="321">
        <v>0.6</v>
      </c>
      <c r="K352" s="302">
        <v>2000</v>
      </c>
      <c r="L352" s="86">
        <f t="shared" si="74"/>
        <v>1200</v>
      </c>
      <c r="M352" s="495"/>
      <c r="N352" s="225">
        <f t="shared" si="76"/>
        <v>0.6</v>
      </c>
      <c r="O352" s="41">
        <f t="shared" si="64"/>
        <v>1200</v>
      </c>
      <c r="P352" s="430"/>
      <c r="Q352" s="61"/>
      <c r="R352" s="214">
        <v>1010</v>
      </c>
    </row>
    <row r="353" spans="1:18" x14ac:dyDescent="0.2">
      <c r="A353" s="418" t="s">
        <v>453</v>
      </c>
      <c r="B353" s="419"/>
      <c r="C353" s="426" t="s">
        <v>164</v>
      </c>
      <c r="D353" s="430"/>
      <c r="E353" s="430"/>
      <c r="F353" s="430"/>
      <c r="G353" s="430"/>
      <c r="H353" s="430"/>
      <c r="I353" s="353" t="s">
        <v>108</v>
      </c>
      <c r="J353" s="193">
        <v>1.7</v>
      </c>
      <c r="K353" s="85">
        <v>100</v>
      </c>
      <c r="L353" s="86">
        <f t="shared" si="74"/>
        <v>170</v>
      </c>
      <c r="M353" s="493"/>
      <c r="N353" s="225">
        <f>J353*(1-M$353)</f>
        <v>1.7</v>
      </c>
      <c r="O353" s="41">
        <f t="shared" si="64"/>
        <v>170</v>
      </c>
      <c r="P353" s="430"/>
      <c r="Q353" s="61"/>
      <c r="R353" s="214"/>
    </row>
    <row r="354" spans="1:18" x14ac:dyDescent="0.2">
      <c r="A354" s="420"/>
      <c r="B354" s="421"/>
      <c r="C354" s="427"/>
      <c r="D354" s="430"/>
      <c r="E354" s="430"/>
      <c r="F354" s="430"/>
      <c r="G354" s="430"/>
      <c r="H354" s="430"/>
      <c r="I354" s="353" t="s">
        <v>111</v>
      </c>
      <c r="J354" s="193">
        <v>1.22</v>
      </c>
      <c r="K354" s="85">
        <v>100</v>
      </c>
      <c r="L354" s="86">
        <f t="shared" si="74"/>
        <v>122</v>
      </c>
      <c r="M354" s="494"/>
      <c r="N354" s="225">
        <f t="shared" ref="N354:N356" si="77">J354*(1-M$353)</f>
        <v>1.22</v>
      </c>
      <c r="O354" s="41">
        <f t="shared" si="64"/>
        <v>122</v>
      </c>
      <c r="P354" s="430"/>
      <c r="Q354" s="61"/>
      <c r="R354" s="214"/>
    </row>
    <row r="355" spans="1:18" x14ac:dyDescent="0.2">
      <c r="A355" s="420"/>
      <c r="B355" s="421"/>
      <c r="C355" s="427"/>
      <c r="D355" s="430"/>
      <c r="E355" s="430"/>
      <c r="F355" s="430"/>
      <c r="G355" s="430"/>
      <c r="H355" s="430"/>
      <c r="I355" s="353" t="s">
        <v>109</v>
      </c>
      <c r="J355" s="193">
        <v>1.01</v>
      </c>
      <c r="K355" s="85">
        <v>100</v>
      </c>
      <c r="L355" s="86">
        <f t="shared" si="74"/>
        <v>101</v>
      </c>
      <c r="M355" s="494"/>
      <c r="N355" s="225">
        <f t="shared" si="77"/>
        <v>1.01</v>
      </c>
      <c r="O355" s="41">
        <f t="shared" si="64"/>
        <v>101</v>
      </c>
      <c r="P355" s="430"/>
      <c r="Q355" s="61"/>
      <c r="R355" s="214"/>
    </row>
    <row r="356" spans="1:18" ht="15" customHeight="1" x14ac:dyDescent="0.2">
      <c r="A356" s="422"/>
      <c r="B356" s="423"/>
      <c r="C356" s="428"/>
      <c r="D356" s="431"/>
      <c r="E356" s="431"/>
      <c r="F356" s="431"/>
      <c r="G356" s="431"/>
      <c r="H356" s="431"/>
      <c r="I356" s="29" t="s">
        <v>120</v>
      </c>
      <c r="J356" s="193">
        <v>0.9</v>
      </c>
      <c r="K356" s="85">
        <v>100</v>
      </c>
      <c r="L356" s="86">
        <f t="shared" si="74"/>
        <v>90</v>
      </c>
      <c r="M356" s="495"/>
      <c r="N356" s="225">
        <f t="shared" si="77"/>
        <v>0.9</v>
      </c>
      <c r="O356" s="41">
        <f t="shared" si="64"/>
        <v>90</v>
      </c>
      <c r="P356" s="430"/>
      <c r="Q356" s="61"/>
      <c r="R356" s="214"/>
    </row>
    <row r="357" spans="1:18" ht="16.5" customHeight="1" x14ac:dyDescent="0.2">
      <c r="A357" s="418" t="s">
        <v>454</v>
      </c>
      <c r="B357" s="419"/>
      <c r="C357" s="426" t="s">
        <v>74</v>
      </c>
      <c r="D357" s="429" t="s">
        <v>173</v>
      </c>
      <c r="E357" s="429" t="s">
        <v>288</v>
      </c>
      <c r="F357" s="429" t="s">
        <v>289</v>
      </c>
      <c r="G357" s="429" t="s">
        <v>21</v>
      </c>
      <c r="H357" s="429" t="s">
        <v>103</v>
      </c>
      <c r="I357" s="353" t="s">
        <v>108</v>
      </c>
      <c r="J357" s="193">
        <f>J360+0.34</f>
        <v>1.1300000000000001</v>
      </c>
      <c r="K357" s="85">
        <v>100</v>
      </c>
      <c r="L357" s="86">
        <f t="shared" si="74"/>
        <v>113.00000000000001</v>
      </c>
      <c r="M357" s="493"/>
      <c r="N357" s="225">
        <f>J357*(1-M$357)</f>
        <v>1.1300000000000001</v>
      </c>
      <c r="O357" s="41">
        <f t="shared" si="64"/>
        <v>113.00000000000001</v>
      </c>
      <c r="P357" s="430"/>
      <c r="Q357" s="61"/>
      <c r="R357" s="214"/>
    </row>
    <row r="358" spans="1:18" x14ac:dyDescent="0.2">
      <c r="A358" s="420"/>
      <c r="B358" s="421"/>
      <c r="C358" s="427"/>
      <c r="D358" s="430"/>
      <c r="E358" s="430"/>
      <c r="F358" s="430"/>
      <c r="G358" s="430"/>
      <c r="H358" s="430"/>
      <c r="I358" s="353" t="s">
        <v>111</v>
      </c>
      <c r="J358" s="193">
        <f>J360+0.15</f>
        <v>0.94000000000000006</v>
      </c>
      <c r="K358" s="85">
        <v>100</v>
      </c>
      <c r="L358" s="86">
        <f t="shared" si="74"/>
        <v>94</v>
      </c>
      <c r="M358" s="494"/>
      <c r="N358" s="225">
        <f t="shared" ref="N358:N360" si="78">J358*(1-M$357)</f>
        <v>0.94000000000000006</v>
      </c>
      <c r="O358" s="41">
        <f t="shared" si="64"/>
        <v>94</v>
      </c>
      <c r="P358" s="430"/>
      <c r="R358" s="214"/>
    </row>
    <row r="359" spans="1:18" x14ac:dyDescent="0.2">
      <c r="A359" s="420"/>
      <c r="B359" s="421"/>
      <c r="C359" s="427"/>
      <c r="D359" s="430"/>
      <c r="E359" s="430"/>
      <c r="F359" s="430"/>
      <c r="G359" s="430"/>
      <c r="H359" s="430"/>
      <c r="I359" s="353" t="s">
        <v>109</v>
      </c>
      <c r="J359" s="193">
        <f>J360+0.05</f>
        <v>0.84000000000000008</v>
      </c>
      <c r="K359" s="85">
        <v>100</v>
      </c>
      <c r="L359" s="86">
        <f t="shared" si="74"/>
        <v>84.000000000000014</v>
      </c>
      <c r="M359" s="494"/>
      <c r="N359" s="225">
        <f t="shared" si="78"/>
        <v>0.84000000000000008</v>
      </c>
      <c r="O359" s="41">
        <f t="shared" si="64"/>
        <v>84.000000000000014</v>
      </c>
      <c r="P359" s="430"/>
      <c r="R359" s="214"/>
    </row>
    <row r="360" spans="1:18" s="39" customFormat="1" ht="15" customHeight="1" x14ac:dyDescent="0.2">
      <c r="A360" s="422"/>
      <c r="B360" s="423"/>
      <c r="C360" s="427"/>
      <c r="D360" s="430"/>
      <c r="E360" s="430"/>
      <c r="F360" s="430"/>
      <c r="G360" s="430"/>
      <c r="H360" s="430"/>
      <c r="I360" s="187" t="s">
        <v>154</v>
      </c>
      <c r="J360" s="321">
        <v>0.79</v>
      </c>
      <c r="K360" s="85">
        <v>100</v>
      </c>
      <c r="L360" s="86">
        <f t="shared" si="74"/>
        <v>79</v>
      </c>
      <c r="M360" s="495"/>
      <c r="N360" s="225">
        <f t="shared" si="78"/>
        <v>0.79</v>
      </c>
      <c r="O360" s="41">
        <f t="shared" si="64"/>
        <v>79</v>
      </c>
      <c r="P360" s="430"/>
      <c r="R360" s="214">
        <v>7143.3</v>
      </c>
    </row>
    <row r="361" spans="1:18" ht="15" customHeight="1" x14ac:dyDescent="0.2">
      <c r="A361" s="418" t="s">
        <v>455</v>
      </c>
      <c r="B361" s="419"/>
      <c r="C361" s="426" t="s">
        <v>75</v>
      </c>
      <c r="D361" s="430"/>
      <c r="E361" s="430"/>
      <c r="F361" s="430"/>
      <c r="G361" s="430"/>
      <c r="H361" s="430"/>
      <c r="I361" s="353" t="s">
        <v>108</v>
      </c>
      <c r="J361" s="193">
        <f>J360+0.86</f>
        <v>1.65</v>
      </c>
      <c r="K361" s="85">
        <v>100</v>
      </c>
      <c r="L361" s="86">
        <f t="shared" si="74"/>
        <v>165</v>
      </c>
      <c r="M361" s="493"/>
      <c r="N361" s="225">
        <f>J361*(1-M$361)</f>
        <v>1.65</v>
      </c>
      <c r="O361" s="41">
        <f t="shared" si="64"/>
        <v>165</v>
      </c>
      <c r="P361" s="430"/>
      <c r="R361" s="214"/>
    </row>
    <row r="362" spans="1:18" x14ac:dyDescent="0.2">
      <c r="A362" s="420"/>
      <c r="B362" s="421"/>
      <c r="C362" s="427"/>
      <c r="D362" s="430"/>
      <c r="E362" s="430"/>
      <c r="F362" s="430"/>
      <c r="G362" s="430"/>
      <c r="H362" s="430"/>
      <c r="I362" s="353" t="s">
        <v>111</v>
      </c>
      <c r="J362" s="193">
        <f>J361-0.32</f>
        <v>1.3299999999999998</v>
      </c>
      <c r="K362" s="85">
        <v>100</v>
      </c>
      <c r="L362" s="86">
        <f t="shared" si="74"/>
        <v>132.99999999999997</v>
      </c>
      <c r="M362" s="494"/>
      <c r="N362" s="225">
        <f t="shared" ref="N362:N364" si="79">J362*(1-M$361)</f>
        <v>1.3299999999999998</v>
      </c>
      <c r="O362" s="41">
        <f t="shared" si="64"/>
        <v>132.99999999999997</v>
      </c>
      <c r="P362" s="430"/>
      <c r="R362" s="214"/>
    </row>
    <row r="363" spans="1:18" x14ac:dyDescent="0.2">
      <c r="A363" s="420"/>
      <c r="B363" s="421"/>
      <c r="C363" s="427"/>
      <c r="D363" s="430"/>
      <c r="E363" s="430"/>
      <c r="F363" s="430"/>
      <c r="G363" s="430"/>
      <c r="H363" s="430"/>
      <c r="I363" s="353" t="s">
        <v>109</v>
      </c>
      <c r="J363" s="193">
        <f>J361-0.49</f>
        <v>1.1599999999999999</v>
      </c>
      <c r="K363" s="85">
        <v>100</v>
      </c>
      <c r="L363" s="86">
        <f t="shared" si="74"/>
        <v>115.99999999999999</v>
      </c>
      <c r="M363" s="494"/>
      <c r="N363" s="225">
        <f t="shared" si="79"/>
        <v>1.1599999999999999</v>
      </c>
      <c r="O363" s="41">
        <f t="shared" si="64"/>
        <v>115.99999999999999</v>
      </c>
      <c r="P363" s="430"/>
      <c r="R363" s="214"/>
    </row>
    <row r="364" spans="1:18" x14ac:dyDescent="0.2">
      <c r="A364" s="420"/>
      <c r="B364" s="421"/>
      <c r="C364" s="427"/>
      <c r="D364" s="430"/>
      <c r="E364" s="430"/>
      <c r="F364" s="430"/>
      <c r="G364" s="430"/>
      <c r="H364" s="430"/>
      <c r="I364" s="187" t="s">
        <v>154</v>
      </c>
      <c r="J364" s="321">
        <f>J361-0.59</f>
        <v>1.06</v>
      </c>
      <c r="K364" s="85">
        <v>100</v>
      </c>
      <c r="L364" s="86">
        <f t="shared" si="74"/>
        <v>106</v>
      </c>
      <c r="M364" s="495"/>
      <c r="N364" s="225">
        <f t="shared" si="79"/>
        <v>1.06</v>
      </c>
      <c r="O364" s="41">
        <f t="shared" si="64"/>
        <v>106</v>
      </c>
      <c r="P364" s="430"/>
      <c r="R364" s="214"/>
    </row>
    <row r="365" spans="1:18" ht="15" customHeight="1" x14ac:dyDescent="0.2">
      <c r="A365" s="418" t="s">
        <v>456</v>
      </c>
      <c r="B365" s="419"/>
      <c r="C365" s="426" t="s">
        <v>164</v>
      </c>
      <c r="D365" s="430"/>
      <c r="E365" s="430"/>
      <c r="F365" s="430"/>
      <c r="G365" s="430"/>
      <c r="H365" s="430"/>
      <c r="I365" s="353" t="s">
        <v>108</v>
      </c>
      <c r="J365" s="193">
        <f>J364+1.1</f>
        <v>2.16</v>
      </c>
      <c r="K365" s="85">
        <v>100</v>
      </c>
      <c r="L365" s="86">
        <f t="shared" si="74"/>
        <v>216</v>
      </c>
      <c r="M365" s="493"/>
      <c r="N365" s="225">
        <f>J365*(1-M$365)</f>
        <v>2.16</v>
      </c>
      <c r="O365" s="41">
        <f t="shared" si="64"/>
        <v>216</v>
      </c>
      <c r="P365" s="430"/>
      <c r="R365" s="214"/>
    </row>
    <row r="366" spans="1:18" x14ac:dyDescent="0.2">
      <c r="A366" s="420"/>
      <c r="B366" s="421"/>
      <c r="C366" s="427"/>
      <c r="D366" s="430"/>
      <c r="E366" s="430"/>
      <c r="F366" s="430"/>
      <c r="G366" s="430"/>
      <c r="H366" s="430"/>
      <c r="I366" s="353" t="s">
        <v>111</v>
      </c>
      <c r="J366" s="193">
        <f>J365-0.48</f>
        <v>1.6800000000000002</v>
      </c>
      <c r="K366" s="85">
        <v>100</v>
      </c>
      <c r="L366" s="86">
        <f t="shared" si="74"/>
        <v>168.00000000000003</v>
      </c>
      <c r="M366" s="494"/>
      <c r="N366" s="225">
        <f t="shared" ref="N366:N368" si="80">J366*(1-M$365)</f>
        <v>1.6800000000000002</v>
      </c>
      <c r="O366" s="41">
        <f t="shared" si="64"/>
        <v>168.00000000000003</v>
      </c>
      <c r="P366" s="430"/>
      <c r="R366" s="214"/>
    </row>
    <row r="367" spans="1:18" x14ac:dyDescent="0.2">
      <c r="A367" s="420"/>
      <c r="B367" s="421"/>
      <c r="C367" s="427"/>
      <c r="D367" s="430"/>
      <c r="E367" s="430"/>
      <c r="F367" s="430"/>
      <c r="G367" s="430"/>
      <c r="H367" s="430"/>
      <c r="I367" s="353" t="s">
        <v>109</v>
      </c>
      <c r="J367" s="193">
        <f>J365-0.69</f>
        <v>1.4700000000000002</v>
      </c>
      <c r="K367" s="85">
        <v>100</v>
      </c>
      <c r="L367" s="86">
        <f t="shared" si="74"/>
        <v>147.00000000000003</v>
      </c>
      <c r="M367" s="494"/>
      <c r="N367" s="225">
        <f t="shared" si="80"/>
        <v>1.4700000000000002</v>
      </c>
      <c r="O367" s="41">
        <f t="shared" si="64"/>
        <v>147.00000000000003</v>
      </c>
      <c r="P367" s="430"/>
      <c r="R367" s="214"/>
    </row>
    <row r="368" spans="1:18" s="39" customFormat="1" ht="15" customHeight="1" x14ac:dyDescent="0.2">
      <c r="A368" s="422"/>
      <c r="B368" s="423"/>
      <c r="C368" s="428"/>
      <c r="D368" s="431"/>
      <c r="E368" s="431"/>
      <c r="F368" s="431"/>
      <c r="G368" s="431"/>
      <c r="H368" s="431"/>
      <c r="I368" s="187" t="s">
        <v>154</v>
      </c>
      <c r="J368" s="193">
        <f>J365-0.8</f>
        <v>1.36</v>
      </c>
      <c r="K368" s="85">
        <v>100</v>
      </c>
      <c r="L368" s="86">
        <f t="shared" si="74"/>
        <v>136</v>
      </c>
      <c r="M368" s="495"/>
      <c r="N368" s="225">
        <f t="shared" si="80"/>
        <v>1.36</v>
      </c>
      <c r="O368" s="41">
        <f t="shared" si="64"/>
        <v>136</v>
      </c>
      <c r="P368" s="430"/>
      <c r="R368" s="214"/>
    </row>
    <row r="369" spans="1:134" ht="15" customHeight="1" x14ac:dyDescent="0.2">
      <c r="A369" s="418" t="s">
        <v>457</v>
      </c>
      <c r="B369" s="419"/>
      <c r="C369" s="426" t="s">
        <v>75</v>
      </c>
      <c r="D369" s="441" t="s">
        <v>22</v>
      </c>
      <c r="E369" s="429" t="s">
        <v>190</v>
      </c>
      <c r="F369" s="429" t="s">
        <v>192</v>
      </c>
      <c r="G369" s="441" t="s">
        <v>21</v>
      </c>
      <c r="H369" s="441" t="s">
        <v>199</v>
      </c>
      <c r="I369" s="353" t="s">
        <v>108</v>
      </c>
      <c r="J369" s="321">
        <v>1.1100000000000001</v>
      </c>
      <c r="K369" s="85">
        <v>100</v>
      </c>
      <c r="L369" s="86">
        <f t="shared" si="74"/>
        <v>111.00000000000001</v>
      </c>
      <c r="M369" s="493"/>
      <c r="N369" s="225">
        <f>J369*(1-M$369)</f>
        <v>1.1100000000000001</v>
      </c>
      <c r="O369" s="41">
        <f t="shared" si="64"/>
        <v>111.00000000000001</v>
      </c>
      <c r="P369" s="430"/>
      <c r="Q369" s="61"/>
      <c r="R369" s="214"/>
    </row>
    <row r="370" spans="1:134" x14ac:dyDescent="0.2">
      <c r="A370" s="420"/>
      <c r="B370" s="421"/>
      <c r="C370" s="427"/>
      <c r="D370" s="442"/>
      <c r="E370" s="430"/>
      <c r="F370" s="430"/>
      <c r="G370" s="442"/>
      <c r="H370" s="442"/>
      <c r="I370" s="353" t="s">
        <v>193</v>
      </c>
      <c r="J370" s="321">
        <v>0.61</v>
      </c>
      <c r="K370" s="85">
        <v>100</v>
      </c>
      <c r="L370" s="86">
        <f t="shared" si="74"/>
        <v>61</v>
      </c>
      <c r="M370" s="494"/>
      <c r="N370" s="225">
        <f t="shared" ref="N370:N372" si="81">J370*(1-M$369)</f>
        <v>0.61</v>
      </c>
      <c r="O370" s="41">
        <f t="shared" si="64"/>
        <v>61</v>
      </c>
      <c r="P370" s="430"/>
      <c r="Q370" s="61"/>
      <c r="R370" s="214"/>
    </row>
    <row r="371" spans="1:134" x14ac:dyDescent="0.2">
      <c r="A371" s="420"/>
      <c r="B371" s="421"/>
      <c r="C371" s="427"/>
      <c r="D371" s="442"/>
      <c r="E371" s="430"/>
      <c r="F371" s="430"/>
      <c r="G371" s="442"/>
      <c r="H371" s="442"/>
      <c r="I371" s="353" t="s">
        <v>194</v>
      </c>
      <c r="J371" s="321">
        <v>0.48</v>
      </c>
      <c r="K371" s="85">
        <v>100</v>
      </c>
      <c r="L371" s="86">
        <f t="shared" si="74"/>
        <v>48</v>
      </c>
      <c r="M371" s="494"/>
      <c r="N371" s="225">
        <f t="shared" si="81"/>
        <v>0.48</v>
      </c>
      <c r="O371" s="41">
        <f t="shared" si="64"/>
        <v>48</v>
      </c>
      <c r="P371" s="430"/>
      <c r="Q371" s="61"/>
      <c r="R371" s="214"/>
    </row>
    <row r="372" spans="1:134" x14ac:dyDescent="0.2">
      <c r="A372" s="422"/>
      <c r="B372" s="423"/>
      <c r="C372" s="427"/>
      <c r="D372" s="442"/>
      <c r="E372" s="430"/>
      <c r="F372" s="430"/>
      <c r="G372" s="442"/>
      <c r="H372" s="442"/>
      <c r="I372" s="29" t="s">
        <v>195</v>
      </c>
      <c r="J372" s="321">
        <v>0.36</v>
      </c>
      <c r="K372" s="85">
        <v>100</v>
      </c>
      <c r="L372" s="86">
        <f t="shared" si="74"/>
        <v>36</v>
      </c>
      <c r="M372" s="495"/>
      <c r="N372" s="225">
        <f t="shared" si="81"/>
        <v>0.36</v>
      </c>
      <c r="O372" s="41">
        <f t="shared" si="64"/>
        <v>36</v>
      </c>
      <c r="P372" s="430"/>
      <c r="Q372" s="61"/>
      <c r="R372" s="214"/>
    </row>
    <row r="373" spans="1:134" ht="15" customHeight="1" x14ac:dyDescent="0.2">
      <c r="A373" s="418" t="s">
        <v>458</v>
      </c>
      <c r="B373" s="419"/>
      <c r="C373" s="426" t="s">
        <v>164</v>
      </c>
      <c r="D373" s="442"/>
      <c r="E373" s="430"/>
      <c r="F373" s="430"/>
      <c r="G373" s="442"/>
      <c r="H373" s="442"/>
      <c r="I373" s="353" t="s">
        <v>108</v>
      </c>
      <c r="J373" s="193">
        <v>1.44</v>
      </c>
      <c r="K373" s="85">
        <v>100</v>
      </c>
      <c r="L373" s="86">
        <f t="shared" si="74"/>
        <v>144</v>
      </c>
      <c r="M373" s="493"/>
      <c r="N373" s="225">
        <f>J373*(1-M$373)</f>
        <v>1.44</v>
      </c>
      <c r="O373" s="41">
        <f t="shared" si="64"/>
        <v>144</v>
      </c>
      <c r="P373" s="430"/>
      <c r="Q373" s="61"/>
      <c r="R373" s="214"/>
    </row>
    <row r="374" spans="1:134" x14ac:dyDescent="0.2">
      <c r="A374" s="420"/>
      <c r="B374" s="421"/>
      <c r="C374" s="427"/>
      <c r="D374" s="442"/>
      <c r="E374" s="430"/>
      <c r="F374" s="430"/>
      <c r="G374" s="442"/>
      <c r="H374" s="442"/>
      <c r="I374" s="353" t="s">
        <v>193</v>
      </c>
      <c r="J374" s="193">
        <v>0.79</v>
      </c>
      <c r="K374" s="85">
        <v>100</v>
      </c>
      <c r="L374" s="86">
        <f t="shared" si="74"/>
        <v>79</v>
      </c>
      <c r="M374" s="494"/>
      <c r="N374" s="225">
        <f t="shared" ref="N374:N376" si="82">J374*(1-M$373)</f>
        <v>0.79</v>
      </c>
      <c r="O374" s="41">
        <f t="shared" si="64"/>
        <v>79</v>
      </c>
      <c r="P374" s="430"/>
      <c r="Q374" s="61"/>
      <c r="R374" s="214"/>
    </row>
    <row r="375" spans="1:134" x14ac:dyDescent="0.2">
      <c r="A375" s="420"/>
      <c r="B375" s="421"/>
      <c r="C375" s="427"/>
      <c r="D375" s="442"/>
      <c r="E375" s="430"/>
      <c r="F375" s="430"/>
      <c r="G375" s="442"/>
      <c r="H375" s="442"/>
      <c r="I375" s="353" t="s">
        <v>194</v>
      </c>
      <c r="J375" s="193">
        <v>0.61</v>
      </c>
      <c r="K375" s="85">
        <v>100</v>
      </c>
      <c r="L375" s="86">
        <f t="shared" si="74"/>
        <v>61</v>
      </c>
      <c r="M375" s="494"/>
      <c r="N375" s="225">
        <f t="shared" si="82"/>
        <v>0.61</v>
      </c>
      <c r="O375" s="41">
        <f t="shared" si="64"/>
        <v>61</v>
      </c>
      <c r="P375" s="430"/>
      <c r="Q375" s="61"/>
      <c r="R375" s="214"/>
    </row>
    <row r="376" spans="1:134" x14ac:dyDescent="0.2">
      <c r="A376" s="422"/>
      <c r="B376" s="423"/>
      <c r="C376" s="427"/>
      <c r="D376" s="442"/>
      <c r="E376" s="430"/>
      <c r="F376" s="430"/>
      <c r="G376" s="442"/>
      <c r="H376" s="442"/>
      <c r="I376" s="29" t="s">
        <v>195</v>
      </c>
      <c r="J376" s="193">
        <v>0.51</v>
      </c>
      <c r="K376" s="85">
        <v>100</v>
      </c>
      <c r="L376" s="86">
        <f t="shared" si="74"/>
        <v>51</v>
      </c>
      <c r="M376" s="495"/>
      <c r="N376" s="225">
        <f t="shared" si="82"/>
        <v>0.51</v>
      </c>
      <c r="O376" s="41">
        <f t="shared" si="64"/>
        <v>51</v>
      </c>
      <c r="P376" s="430"/>
      <c r="Q376" s="61"/>
      <c r="R376" s="214"/>
    </row>
    <row r="377" spans="1:134" ht="15" customHeight="1" x14ac:dyDescent="0.2">
      <c r="A377" s="418" t="s">
        <v>459</v>
      </c>
      <c r="B377" s="419"/>
      <c r="C377" s="426" t="s">
        <v>191</v>
      </c>
      <c r="D377" s="442"/>
      <c r="E377" s="430"/>
      <c r="F377" s="430"/>
      <c r="G377" s="442"/>
      <c r="H377" s="442"/>
      <c r="I377" s="353" t="s">
        <v>108</v>
      </c>
      <c r="J377" s="193">
        <v>1.88</v>
      </c>
      <c r="K377" s="85">
        <v>100</v>
      </c>
      <c r="L377" s="86">
        <f t="shared" si="74"/>
        <v>188</v>
      </c>
      <c r="M377" s="493"/>
      <c r="N377" s="225">
        <f>J377*(1-M$377)</f>
        <v>1.88</v>
      </c>
      <c r="O377" s="41">
        <f t="shared" si="64"/>
        <v>188</v>
      </c>
      <c r="P377" s="430"/>
      <c r="Q377" s="61"/>
      <c r="R377" s="214"/>
    </row>
    <row r="378" spans="1:134" x14ac:dyDescent="0.2">
      <c r="A378" s="420"/>
      <c r="B378" s="421"/>
      <c r="C378" s="427"/>
      <c r="D378" s="442"/>
      <c r="E378" s="430"/>
      <c r="F378" s="430"/>
      <c r="G378" s="442"/>
      <c r="H378" s="442"/>
      <c r="I378" s="353" t="s">
        <v>193</v>
      </c>
      <c r="J378" s="193">
        <v>0.99</v>
      </c>
      <c r="K378" s="85">
        <v>100</v>
      </c>
      <c r="L378" s="86">
        <f t="shared" si="74"/>
        <v>99</v>
      </c>
      <c r="M378" s="494"/>
      <c r="N378" s="225">
        <f t="shared" ref="N378:N380" si="83">J378*(1-M$377)</f>
        <v>0.99</v>
      </c>
      <c r="O378" s="41">
        <f t="shared" si="64"/>
        <v>99</v>
      </c>
      <c r="P378" s="430"/>
      <c r="Q378" s="61"/>
      <c r="R378" s="214"/>
    </row>
    <row r="379" spans="1:134" x14ac:dyDescent="0.2">
      <c r="A379" s="420"/>
      <c r="B379" s="421"/>
      <c r="C379" s="427"/>
      <c r="D379" s="442"/>
      <c r="E379" s="430"/>
      <c r="F379" s="430"/>
      <c r="G379" s="442"/>
      <c r="H379" s="442"/>
      <c r="I379" s="355" t="s">
        <v>194</v>
      </c>
      <c r="J379" s="193">
        <v>0.79</v>
      </c>
      <c r="K379" s="85">
        <v>100</v>
      </c>
      <c r="L379" s="86">
        <f t="shared" si="74"/>
        <v>79</v>
      </c>
      <c r="M379" s="494"/>
      <c r="N379" s="225">
        <f t="shared" si="83"/>
        <v>0.79</v>
      </c>
      <c r="O379" s="41">
        <f t="shared" si="64"/>
        <v>79</v>
      </c>
      <c r="P379" s="430"/>
      <c r="Q379" s="61"/>
      <c r="R379" s="214"/>
    </row>
    <row r="380" spans="1:134" x14ac:dyDescent="0.2">
      <c r="A380" s="422"/>
      <c r="B380" s="423"/>
      <c r="C380" s="428"/>
      <c r="D380" s="443"/>
      <c r="E380" s="431"/>
      <c r="F380" s="431"/>
      <c r="G380" s="443"/>
      <c r="H380" s="443"/>
      <c r="I380" s="326" t="s">
        <v>195</v>
      </c>
      <c r="J380" s="193">
        <v>0.69</v>
      </c>
      <c r="K380" s="85">
        <v>5000</v>
      </c>
      <c r="L380" s="86">
        <f t="shared" si="74"/>
        <v>3449.9999999999995</v>
      </c>
      <c r="M380" s="495"/>
      <c r="N380" s="225">
        <f t="shared" si="83"/>
        <v>0.69</v>
      </c>
      <c r="O380" s="41">
        <f t="shared" ref="O380:O424" si="84">N380*K380</f>
        <v>3449.9999999999995</v>
      </c>
      <c r="P380" s="431"/>
      <c r="Q380" s="61"/>
      <c r="R380" s="214">
        <v>3354.75</v>
      </c>
    </row>
    <row r="381" spans="1:134" x14ac:dyDescent="0.2">
      <c r="A381" s="334"/>
      <c r="B381" s="339"/>
      <c r="C381" s="76" t="s">
        <v>302</v>
      </c>
      <c r="D381" s="4"/>
      <c r="E381" s="3"/>
      <c r="F381" s="3"/>
      <c r="G381" s="3"/>
      <c r="H381" s="3"/>
      <c r="I381" s="3"/>
      <c r="J381" s="44"/>
      <c r="K381" s="331"/>
      <c r="L381" s="392"/>
      <c r="M381" s="402"/>
      <c r="N381" s="44"/>
      <c r="O381" s="3"/>
      <c r="P381" s="5"/>
      <c r="R381" s="214"/>
    </row>
    <row r="382" spans="1:134" s="149" customFormat="1" x14ac:dyDescent="0.2">
      <c r="A382" s="418" t="s">
        <v>460</v>
      </c>
      <c r="B382" s="419"/>
      <c r="C382" s="476" t="s">
        <v>202</v>
      </c>
      <c r="D382" s="450" t="s">
        <v>319</v>
      </c>
      <c r="E382" s="450" t="s">
        <v>206</v>
      </c>
      <c r="F382" s="450" t="s">
        <v>204</v>
      </c>
      <c r="G382" s="456" t="s">
        <v>21</v>
      </c>
      <c r="H382" s="450" t="s">
        <v>205</v>
      </c>
      <c r="I382" s="352" t="s">
        <v>301</v>
      </c>
      <c r="J382" s="92">
        <v>3.78</v>
      </c>
      <c r="K382" s="85">
        <v>100</v>
      </c>
      <c r="L382" s="207">
        <f>K382*J382</f>
        <v>378</v>
      </c>
      <c r="M382" s="499"/>
      <c r="N382" s="224">
        <f>J382*(1-M$382)</f>
        <v>3.78</v>
      </c>
      <c r="O382" s="41">
        <f t="shared" si="84"/>
        <v>378</v>
      </c>
      <c r="P382" s="456">
        <v>5</v>
      </c>
      <c r="Q382" s="148"/>
      <c r="R382" s="216"/>
      <c r="S382" s="150"/>
      <c r="T382" s="150"/>
      <c r="U382" s="150"/>
      <c r="V382" s="150"/>
      <c r="W382" s="150"/>
      <c r="X382" s="150"/>
      <c r="Y382" s="150"/>
      <c r="Z382" s="150"/>
      <c r="AA382" s="150"/>
      <c r="AB382" s="150"/>
      <c r="AC382" s="150"/>
      <c r="AD382" s="150"/>
      <c r="AE382" s="150"/>
      <c r="AF382" s="150"/>
      <c r="AG382" s="150"/>
      <c r="AH382" s="150"/>
      <c r="AI382" s="150"/>
      <c r="AJ382" s="150"/>
      <c r="AK382" s="150"/>
      <c r="AL382" s="150"/>
      <c r="AM382" s="150"/>
      <c r="AN382" s="150"/>
      <c r="AO382" s="150"/>
      <c r="AP382" s="150"/>
      <c r="AQ382" s="150"/>
      <c r="AR382" s="150"/>
      <c r="AS382" s="150"/>
      <c r="AT382" s="150"/>
      <c r="AU382" s="150"/>
      <c r="AV382" s="150"/>
      <c r="AW382" s="150"/>
      <c r="AX382" s="150"/>
      <c r="AY382" s="150"/>
      <c r="AZ382" s="150"/>
      <c r="BA382" s="150"/>
      <c r="BB382" s="150"/>
      <c r="BC382" s="150"/>
      <c r="BD382" s="150"/>
      <c r="BE382" s="150"/>
      <c r="BF382" s="150"/>
      <c r="BG382" s="150"/>
      <c r="BH382" s="150"/>
      <c r="BI382" s="150"/>
      <c r="BJ382" s="150"/>
      <c r="BK382" s="150"/>
      <c r="BL382" s="150"/>
      <c r="BM382" s="150"/>
      <c r="BN382" s="150"/>
      <c r="BO382" s="150"/>
      <c r="BP382" s="150"/>
      <c r="BQ382" s="150"/>
      <c r="BR382" s="150"/>
      <c r="BS382" s="150"/>
      <c r="BT382" s="150"/>
      <c r="BU382" s="150"/>
      <c r="BV382" s="150"/>
      <c r="BW382" s="150"/>
      <c r="BX382" s="150"/>
      <c r="BY382" s="150"/>
      <c r="BZ382" s="150"/>
      <c r="CA382" s="150"/>
      <c r="CB382" s="150"/>
      <c r="CC382" s="150"/>
      <c r="CD382" s="150"/>
      <c r="CE382" s="150"/>
      <c r="CF382" s="150"/>
      <c r="CG382" s="150"/>
      <c r="CH382" s="150"/>
      <c r="CI382" s="150"/>
      <c r="CJ382" s="150"/>
      <c r="CK382" s="150"/>
      <c r="CL382" s="150"/>
      <c r="CM382" s="150"/>
      <c r="CN382" s="150"/>
      <c r="CO382" s="150"/>
      <c r="CP382" s="150"/>
      <c r="CQ382" s="150"/>
      <c r="CR382" s="150"/>
      <c r="CS382" s="150"/>
      <c r="CT382" s="150"/>
      <c r="CU382" s="150"/>
      <c r="CV382" s="150"/>
      <c r="CW382" s="150"/>
      <c r="CX382" s="150"/>
      <c r="CY382" s="150"/>
      <c r="CZ382" s="150"/>
      <c r="DA382" s="150"/>
      <c r="DB382" s="150"/>
      <c r="DC382" s="150"/>
      <c r="DD382" s="150"/>
      <c r="DE382" s="150"/>
      <c r="DF382" s="150"/>
      <c r="DG382" s="150"/>
      <c r="DH382" s="150"/>
      <c r="DI382" s="150"/>
      <c r="DJ382" s="150"/>
      <c r="DK382" s="150"/>
      <c r="DL382" s="150"/>
      <c r="DM382" s="150"/>
      <c r="DN382" s="150"/>
      <c r="DO382" s="150"/>
      <c r="DP382" s="150"/>
      <c r="DQ382" s="150"/>
      <c r="DR382" s="150"/>
      <c r="DS382" s="150"/>
      <c r="DT382" s="150"/>
      <c r="DU382" s="150"/>
      <c r="DV382" s="150"/>
      <c r="DW382" s="150"/>
      <c r="DX382" s="150"/>
      <c r="DY382" s="150"/>
      <c r="DZ382" s="150"/>
      <c r="EA382" s="150"/>
      <c r="EB382" s="150"/>
      <c r="EC382" s="150"/>
      <c r="ED382" s="150"/>
    </row>
    <row r="383" spans="1:134" s="149" customFormat="1" x14ac:dyDescent="0.2">
      <c r="A383" s="420"/>
      <c r="B383" s="421"/>
      <c r="C383" s="477"/>
      <c r="D383" s="457"/>
      <c r="E383" s="451"/>
      <c r="F383" s="457"/>
      <c r="G383" s="457"/>
      <c r="H383" s="457"/>
      <c r="I383" s="352" t="s">
        <v>108</v>
      </c>
      <c r="J383" s="92">
        <v>2.2799999999999998</v>
      </c>
      <c r="K383" s="85">
        <v>100</v>
      </c>
      <c r="L383" s="207">
        <f t="shared" ref="L383:L393" si="85">K383*J383</f>
        <v>227.99999999999997</v>
      </c>
      <c r="M383" s="500"/>
      <c r="N383" s="224">
        <f t="shared" ref="N383:N385" si="86">J383*(1-M$382)</f>
        <v>2.2799999999999998</v>
      </c>
      <c r="O383" s="41">
        <f t="shared" si="84"/>
        <v>227.99999999999997</v>
      </c>
      <c r="P383" s="457"/>
      <c r="Q383" s="148"/>
      <c r="R383" s="216"/>
      <c r="S383" s="150"/>
      <c r="T383" s="150"/>
      <c r="U383" s="150"/>
      <c r="V383" s="150"/>
      <c r="W383" s="150"/>
      <c r="X383" s="150"/>
      <c r="Y383" s="150"/>
      <c r="Z383" s="150"/>
      <c r="AA383" s="150"/>
      <c r="AB383" s="150"/>
      <c r="AC383" s="150"/>
      <c r="AD383" s="150"/>
      <c r="AE383" s="150"/>
      <c r="AF383" s="150"/>
      <c r="AG383" s="150"/>
      <c r="AH383" s="150"/>
      <c r="AI383" s="150"/>
      <c r="AJ383" s="150"/>
      <c r="AK383" s="150"/>
      <c r="AL383" s="150"/>
      <c r="AM383" s="150"/>
      <c r="AN383" s="150"/>
      <c r="AO383" s="150"/>
      <c r="AP383" s="150"/>
      <c r="AQ383" s="150"/>
      <c r="AR383" s="150"/>
      <c r="AS383" s="150"/>
      <c r="AT383" s="150"/>
      <c r="AU383" s="150"/>
      <c r="AV383" s="150"/>
      <c r="AW383" s="150"/>
      <c r="AX383" s="150"/>
      <c r="AY383" s="150"/>
      <c r="AZ383" s="150"/>
      <c r="BA383" s="150"/>
      <c r="BB383" s="150"/>
      <c r="BC383" s="150"/>
      <c r="BD383" s="150"/>
      <c r="BE383" s="150"/>
      <c r="BF383" s="150"/>
      <c r="BG383" s="150"/>
      <c r="BH383" s="150"/>
      <c r="BI383" s="150"/>
      <c r="BJ383" s="150"/>
      <c r="BK383" s="150"/>
      <c r="BL383" s="150"/>
      <c r="BM383" s="150"/>
      <c r="BN383" s="150"/>
      <c r="BO383" s="150"/>
      <c r="BP383" s="150"/>
      <c r="BQ383" s="150"/>
      <c r="BR383" s="150"/>
      <c r="BS383" s="150"/>
      <c r="BT383" s="150"/>
      <c r="BU383" s="150"/>
      <c r="BV383" s="150"/>
      <c r="BW383" s="150"/>
      <c r="BX383" s="150"/>
      <c r="BY383" s="150"/>
      <c r="BZ383" s="150"/>
      <c r="CA383" s="150"/>
      <c r="CB383" s="150"/>
      <c r="CC383" s="150"/>
      <c r="CD383" s="150"/>
      <c r="CE383" s="150"/>
      <c r="CF383" s="150"/>
      <c r="CG383" s="150"/>
      <c r="CH383" s="150"/>
      <c r="CI383" s="150"/>
      <c r="CJ383" s="150"/>
      <c r="CK383" s="150"/>
      <c r="CL383" s="150"/>
      <c r="CM383" s="150"/>
      <c r="CN383" s="150"/>
      <c r="CO383" s="150"/>
      <c r="CP383" s="150"/>
      <c r="CQ383" s="150"/>
      <c r="CR383" s="150"/>
      <c r="CS383" s="150"/>
      <c r="CT383" s="150"/>
      <c r="CU383" s="150"/>
      <c r="CV383" s="150"/>
      <c r="CW383" s="150"/>
      <c r="CX383" s="150"/>
      <c r="CY383" s="150"/>
      <c r="CZ383" s="150"/>
      <c r="DA383" s="150"/>
      <c r="DB383" s="150"/>
      <c r="DC383" s="150"/>
      <c r="DD383" s="150"/>
      <c r="DE383" s="150"/>
      <c r="DF383" s="150"/>
      <c r="DG383" s="150"/>
      <c r="DH383" s="150"/>
      <c r="DI383" s="150"/>
      <c r="DJ383" s="150"/>
      <c r="DK383" s="150"/>
      <c r="DL383" s="150"/>
      <c r="DM383" s="150"/>
      <c r="DN383" s="150"/>
      <c r="DO383" s="150"/>
      <c r="DP383" s="150"/>
      <c r="DQ383" s="150"/>
      <c r="DR383" s="150"/>
      <c r="DS383" s="150"/>
      <c r="DT383" s="150"/>
      <c r="DU383" s="150"/>
      <c r="DV383" s="150"/>
      <c r="DW383" s="150"/>
      <c r="DX383" s="150"/>
      <c r="DY383" s="150"/>
      <c r="DZ383" s="150"/>
      <c r="EA383" s="150"/>
      <c r="EB383" s="150"/>
      <c r="EC383" s="150"/>
      <c r="ED383" s="150"/>
    </row>
    <row r="384" spans="1:134" s="149" customFormat="1" x14ac:dyDescent="0.2">
      <c r="A384" s="420"/>
      <c r="B384" s="421"/>
      <c r="C384" s="477"/>
      <c r="D384" s="457"/>
      <c r="E384" s="451"/>
      <c r="F384" s="457"/>
      <c r="G384" s="457"/>
      <c r="H384" s="457"/>
      <c r="I384" s="352" t="s">
        <v>200</v>
      </c>
      <c r="J384" s="92">
        <v>1.6320000000000001</v>
      </c>
      <c r="K384" s="85">
        <v>100</v>
      </c>
      <c r="L384" s="207">
        <f t="shared" si="85"/>
        <v>163.20000000000002</v>
      </c>
      <c r="M384" s="500"/>
      <c r="N384" s="224">
        <f t="shared" si="86"/>
        <v>1.6320000000000001</v>
      </c>
      <c r="O384" s="41">
        <f t="shared" si="84"/>
        <v>163.20000000000002</v>
      </c>
      <c r="P384" s="457"/>
      <c r="Q384" s="148"/>
      <c r="R384" s="216"/>
      <c r="S384" s="150"/>
      <c r="T384" s="150"/>
      <c r="U384" s="150"/>
      <c r="V384" s="150"/>
      <c r="W384" s="150"/>
      <c r="X384" s="150"/>
      <c r="Y384" s="150"/>
      <c r="Z384" s="150"/>
      <c r="AA384" s="150"/>
      <c r="AB384" s="150"/>
      <c r="AC384" s="150"/>
      <c r="AD384" s="150"/>
      <c r="AE384" s="150"/>
      <c r="AF384" s="150"/>
      <c r="AG384" s="150"/>
      <c r="AH384" s="150"/>
      <c r="AI384" s="150"/>
      <c r="AJ384" s="150"/>
      <c r="AK384" s="150"/>
      <c r="AL384" s="150"/>
      <c r="AM384" s="150"/>
      <c r="AN384" s="150"/>
      <c r="AO384" s="150"/>
      <c r="AP384" s="150"/>
      <c r="AQ384" s="150"/>
      <c r="AR384" s="150"/>
      <c r="AS384" s="150"/>
      <c r="AT384" s="150"/>
      <c r="AU384" s="150"/>
      <c r="AV384" s="150"/>
      <c r="AW384" s="150"/>
      <c r="AX384" s="150"/>
      <c r="AY384" s="150"/>
      <c r="AZ384" s="150"/>
      <c r="BA384" s="150"/>
      <c r="BB384" s="150"/>
      <c r="BC384" s="150"/>
      <c r="BD384" s="150"/>
      <c r="BE384" s="150"/>
      <c r="BF384" s="150"/>
      <c r="BG384" s="150"/>
      <c r="BH384" s="150"/>
      <c r="BI384" s="150"/>
      <c r="BJ384" s="150"/>
      <c r="BK384" s="150"/>
      <c r="BL384" s="150"/>
      <c r="BM384" s="150"/>
      <c r="BN384" s="150"/>
      <c r="BO384" s="150"/>
      <c r="BP384" s="150"/>
      <c r="BQ384" s="150"/>
      <c r="BR384" s="150"/>
      <c r="BS384" s="150"/>
      <c r="BT384" s="150"/>
      <c r="BU384" s="150"/>
      <c r="BV384" s="150"/>
      <c r="BW384" s="150"/>
      <c r="BX384" s="150"/>
      <c r="BY384" s="150"/>
      <c r="BZ384" s="150"/>
      <c r="CA384" s="150"/>
      <c r="CB384" s="150"/>
      <c r="CC384" s="150"/>
      <c r="CD384" s="150"/>
      <c r="CE384" s="150"/>
      <c r="CF384" s="150"/>
      <c r="CG384" s="150"/>
      <c r="CH384" s="150"/>
      <c r="CI384" s="150"/>
      <c r="CJ384" s="150"/>
      <c r="CK384" s="150"/>
      <c r="CL384" s="150"/>
      <c r="CM384" s="150"/>
      <c r="CN384" s="150"/>
      <c r="CO384" s="150"/>
      <c r="CP384" s="150"/>
      <c r="CQ384" s="150"/>
      <c r="CR384" s="150"/>
      <c r="CS384" s="150"/>
      <c r="CT384" s="150"/>
      <c r="CU384" s="150"/>
      <c r="CV384" s="150"/>
      <c r="CW384" s="150"/>
      <c r="CX384" s="150"/>
      <c r="CY384" s="150"/>
      <c r="CZ384" s="150"/>
      <c r="DA384" s="150"/>
      <c r="DB384" s="150"/>
      <c r="DC384" s="150"/>
      <c r="DD384" s="150"/>
      <c r="DE384" s="150"/>
      <c r="DF384" s="150"/>
      <c r="DG384" s="150"/>
      <c r="DH384" s="150"/>
      <c r="DI384" s="150"/>
      <c r="DJ384" s="150"/>
      <c r="DK384" s="150"/>
      <c r="DL384" s="150"/>
      <c r="DM384" s="150"/>
      <c r="DN384" s="150"/>
      <c r="DO384" s="150"/>
      <c r="DP384" s="150"/>
      <c r="DQ384" s="150"/>
      <c r="DR384" s="150"/>
      <c r="DS384" s="150"/>
      <c r="DT384" s="150"/>
      <c r="DU384" s="150"/>
      <c r="DV384" s="150"/>
      <c r="DW384" s="150"/>
      <c r="DX384" s="150"/>
      <c r="DY384" s="150"/>
      <c r="DZ384" s="150"/>
      <c r="EA384" s="150"/>
      <c r="EB384" s="150"/>
      <c r="EC384" s="150"/>
      <c r="ED384" s="150"/>
    </row>
    <row r="385" spans="1:134" s="149" customFormat="1" x14ac:dyDescent="0.2">
      <c r="A385" s="422"/>
      <c r="B385" s="423"/>
      <c r="C385" s="478"/>
      <c r="D385" s="457"/>
      <c r="E385" s="451"/>
      <c r="F385" s="457"/>
      <c r="G385" s="457"/>
      <c r="H385" s="457"/>
      <c r="I385" s="203" t="s">
        <v>397</v>
      </c>
      <c r="J385" s="92">
        <v>1.32</v>
      </c>
      <c r="K385" s="85">
        <v>100</v>
      </c>
      <c r="L385" s="207">
        <f t="shared" si="85"/>
        <v>132</v>
      </c>
      <c r="M385" s="501"/>
      <c r="N385" s="224">
        <f t="shared" si="86"/>
        <v>1.32</v>
      </c>
      <c r="O385" s="41">
        <f t="shared" si="84"/>
        <v>132</v>
      </c>
      <c r="P385" s="457"/>
      <c r="Q385" s="148"/>
      <c r="R385" s="216"/>
      <c r="S385" s="150"/>
      <c r="T385" s="150"/>
      <c r="U385" s="150"/>
      <c r="V385" s="150"/>
      <c r="W385" s="150"/>
      <c r="X385" s="150"/>
      <c r="Y385" s="150"/>
      <c r="Z385" s="150"/>
      <c r="AA385" s="150"/>
      <c r="AB385" s="150"/>
      <c r="AC385" s="150"/>
      <c r="AD385" s="150"/>
      <c r="AE385" s="150"/>
      <c r="AF385" s="150"/>
      <c r="AG385" s="150"/>
      <c r="AH385" s="150"/>
      <c r="AI385" s="150"/>
      <c r="AJ385" s="150"/>
      <c r="AK385" s="150"/>
      <c r="AL385" s="150"/>
      <c r="AM385" s="150"/>
      <c r="AN385" s="150"/>
      <c r="AO385" s="150"/>
      <c r="AP385" s="150"/>
      <c r="AQ385" s="150"/>
      <c r="AR385" s="150"/>
      <c r="AS385" s="150"/>
      <c r="AT385" s="150"/>
      <c r="AU385" s="150"/>
      <c r="AV385" s="150"/>
      <c r="AW385" s="150"/>
      <c r="AX385" s="150"/>
      <c r="AY385" s="150"/>
      <c r="AZ385" s="150"/>
      <c r="BA385" s="150"/>
      <c r="BB385" s="150"/>
      <c r="BC385" s="150"/>
      <c r="BD385" s="150"/>
      <c r="BE385" s="150"/>
      <c r="BF385" s="150"/>
      <c r="BG385" s="150"/>
      <c r="BH385" s="150"/>
      <c r="BI385" s="150"/>
      <c r="BJ385" s="150"/>
      <c r="BK385" s="150"/>
      <c r="BL385" s="150"/>
      <c r="BM385" s="150"/>
      <c r="BN385" s="150"/>
      <c r="BO385" s="150"/>
      <c r="BP385" s="150"/>
      <c r="BQ385" s="150"/>
      <c r="BR385" s="150"/>
      <c r="BS385" s="150"/>
      <c r="BT385" s="150"/>
      <c r="BU385" s="150"/>
      <c r="BV385" s="150"/>
      <c r="BW385" s="150"/>
      <c r="BX385" s="150"/>
      <c r="BY385" s="150"/>
      <c r="BZ385" s="150"/>
      <c r="CA385" s="150"/>
      <c r="CB385" s="150"/>
      <c r="CC385" s="150"/>
      <c r="CD385" s="150"/>
      <c r="CE385" s="150"/>
      <c r="CF385" s="150"/>
      <c r="CG385" s="150"/>
      <c r="CH385" s="150"/>
      <c r="CI385" s="150"/>
      <c r="CJ385" s="150"/>
      <c r="CK385" s="150"/>
      <c r="CL385" s="150"/>
      <c r="CM385" s="150"/>
      <c r="CN385" s="150"/>
      <c r="CO385" s="150"/>
      <c r="CP385" s="150"/>
      <c r="CQ385" s="150"/>
      <c r="CR385" s="150"/>
      <c r="CS385" s="150"/>
      <c r="CT385" s="150"/>
      <c r="CU385" s="150"/>
      <c r="CV385" s="150"/>
      <c r="CW385" s="150"/>
      <c r="CX385" s="150"/>
      <c r="CY385" s="150"/>
      <c r="CZ385" s="150"/>
      <c r="DA385" s="150"/>
      <c r="DB385" s="150"/>
      <c r="DC385" s="150"/>
      <c r="DD385" s="150"/>
      <c r="DE385" s="150"/>
      <c r="DF385" s="150"/>
      <c r="DG385" s="150"/>
      <c r="DH385" s="150"/>
      <c r="DI385" s="150"/>
      <c r="DJ385" s="150"/>
      <c r="DK385" s="150"/>
      <c r="DL385" s="150"/>
      <c r="DM385" s="150"/>
      <c r="DN385" s="150"/>
      <c r="DO385" s="150"/>
      <c r="DP385" s="150"/>
      <c r="DQ385" s="150"/>
      <c r="DR385" s="150"/>
      <c r="DS385" s="150"/>
      <c r="DT385" s="150"/>
      <c r="DU385" s="150"/>
      <c r="DV385" s="150"/>
      <c r="DW385" s="150"/>
      <c r="DX385" s="150"/>
      <c r="DY385" s="150"/>
      <c r="DZ385" s="150"/>
      <c r="EA385" s="150"/>
      <c r="EB385" s="150"/>
      <c r="EC385" s="150"/>
      <c r="ED385" s="150"/>
    </row>
    <row r="386" spans="1:134" s="149" customFormat="1" x14ac:dyDescent="0.2">
      <c r="A386" s="418" t="s">
        <v>461</v>
      </c>
      <c r="B386" s="419"/>
      <c r="C386" s="476" t="s">
        <v>203</v>
      </c>
      <c r="D386" s="457"/>
      <c r="E386" s="451"/>
      <c r="F386" s="457"/>
      <c r="G386" s="457"/>
      <c r="H386" s="457"/>
      <c r="I386" s="352" t="s">
        <v>301</v>
      </c>
      <c r="J386" s="92">
        <v>4.8959999999999999</v>
      </c>
      <c r="K386" s="85">
        <v>100</v>
      </c>
      <c r="L386" s="207">
        <f t="shared" si="85"/>
        <v>489.59999999999997</v>
      </c>
      <c r="M386" s="499"/>
      <c r="N386" s="224">
        <f>J386*(1-M$386)</f>
        <v>4.8959999999999999</v>
      </c>
      <c r="O386" s="41">
        <f t="shared" si="84"/>
        <v>489.59999999999997</v>
      </c>
      <c r="P386" s="457"/>
      <c r="Q386" s="148"/>
      <c r="R386" s="216"/>
      <c r="S386" s="150"/>
      <c r="T386" s="150"/>
      <c r="U386" s="150"/>
      <c r="V386" s="150"/>
      <c r="W386" s="150"/>
      <c r="X386" s="150"/>
      <c r="Y386" s="150"/>
      <c r="Z386" s="150"/>
      <c r="AA386" s="150"/>
      <c r="AB386" s="150"/>
      <c r="AC386" s="150"/>
      <c r="AD386" s="150"/>
      <c r="AE386" s="150"/>
      <c r="AF386" s="150"/>
      <c r="AG386" s="150"/>
      <c r="AH386" s="150"/>
      <c r="AI386" s="150"/>
      <c r="AJ386" s="150"/>
      <c r="AK386" s="150"/>
      <c r="AL386" s="150"/>
      <c r="AM386" s="150"/>
      <c r="AN386" s="150"/>
      <c r="AO386" s="150"/>
      <c r="AP386" s="150"/>
      <c r="AQ386" s="150"/>
      <c r="AR386" s="150"/>
      <c r="AS386" s="150"/>
      <c r="AT386" s="150"/>
      <c r="AU386" s="150"/>
      <c r="AV386" s="150"/>
      <c r="AW386" s="150"/>
      <c r="AX386" s="150"/>
      <c r="AY386" s="150"/>
      <c r="AZ386" s="150"/>
      <c r="BA386" s="150"/>
      <c r="BB386" s="150"/>
      <c r="BC386" s="150"/>
      <c r="BD386" s="150"/>
      <c r="BE386" s="150"/>
      <c r="BF386" s="150"/>
      <c r="BG386" s="150"/>
      <c r="BH386" s="150"/>
      <c r="BI386" s="150"/>
      <c r="BJ386" s="150"/>
      <c r="BK386" s="150"/>
      <c r="BL386" s="150"/>
      <c r="BM386" s="150"/>
      <c r="BN386" s="150"/>
      <c r="BO386" s="150"/>
      <c r="BP386" s="150"/>
      <c r="BQ386" s="150"/>
      <c r="BR386" s="150"/>
      <c r="BS386" s="150"/>
      <c r="BT386" s="150"/>
      <c r="BU386" s="150"/>
      <c r="BV386" s="150"/>
      <c r="BW386" s="150"/>
      <c r="BX386" s="150"/>
      <c r="BY386" s="150"/>
      <c r="BZ386" s="150"/>
      <c r="CA386" s="150"/>
      <c r="CB386" s="150"/>
      <c r="CC386" s="150"/>
      <c r="CD386" s="150"/>
      <c r="CE386" s="150"/>
      <c r="CF386" s="150"/>
      <c r="CG386" s="150"/>
      <c r="CH386" s="150"/>
      <c r="CI386" s="150"/>
      <c r="CJ386" s="150"/>
      <c r="CK386" s="150"/>
      <c r="CL386" s="150"/>
      <c r="CM386" s="150"/>
      <c r="CN386" s="150"/>
      <c r="CO386" s="150"/>
      <c r="CP386" s="150"/>
      <c r="CQ386" s="150"/>
      <c r="CR386" s="150"/>
      <c r="CS386" s="150"/>
      <c r="CT386" s="150"/>
      <c r="CU386" s="150"/>
      <c r="CV386" s="150"/>
      <c r="CW386" s="150"/>
      <c r="CX386" s="150"/>
      <c r="CY386" s="150"/>
      <c r="CZ386" s="150"/>
      <c r="DA386" s="150"/>
      <c r="DB386" s="150"/>
      <c r="DC386" s="150"/>
      <c r="DD386" s="150"/>
      <c r="DE386" s="150"/>
      <c r="DF386" s="150"/>
      <c r="DG386" s="150"/>
      <c r="DH386" s="150"/>
      <c r="DI386" s="150"/>
      <c r="DJ386" s="150"/>
      <c r="DK386" s="150"/>
      <c r="DL386" s="150"/>
      <c r="DM386" s="150"/>
      <c r="DN386" s="150"/>
      <c r="DO386" s="150"/>
      <c r="DP386" s="150"/>
      <c r="DQ386" s="150"/>
      <c r="DR386" s="150"/>
      <c r="DS386" s="150"/>
      <c r="DT386" s="150"/>
      <c r="DU386" s="150"/>
      <c r="DV386" s="150"/>
      <c r="DW386" s="150"/>
      <c r="DX386" s="150"/>
      <c r="DY386" s="150"/>
      <c r="DZ386" s="150"/>
      <c r="EA386" s="150"/>
      <c r="EB386" s="150"/>
      <c r="EC386" s="150"/>
      <c r="ED386" s="150"/>
    </row>
    <row r="387" spans="1:134" s="149" customFormat="1" x14ac:dyDescent="0.2">
      <c r="A387" s="420"/>
      <c r="B387" s="421"/>
      <c r="C387" s="477"/>
      <c r="D387" s="457"/>
      <c r="E387" s="451"/>
      <c r="F387" s="457"/>
      <c r="G387" s="457"/>
      <c r="H387" s="457"/>
      <c r="I387" s="352" t="s">
        <v>108</v>
      </c>
      <c r="J387" s="92">
        <v>3.024</v>
      </c>
      <c r="K387" s="85">
        <v>100</v>
      </c>
      <c r="L387" s="207">
        <f t="shared" si="85"/>
        <v>302.39999999999998</v>
      </c>
      <c r="M387" s="500"/>
      <c r="N387" s="224">
        <f t="shared" ref="N387:N389" si="87">J387*(1-M$386)</f>
        <v>3.024</v>
      </c>
      <c r="O387" s="41">
        <f t="shared" si="84"/>
        <v>302.39999999999998</v>
      </c>
      <c r="P387" s="457"/>
      <c r="Q387" s="148"/>
      <c r="R387" s="216"/>
      <c r="S387" s="150"/>
      <c r="T387" s="150"/>
      <c r="U387" s="150"/>
      <c r="V387" s="150"/>
      <c r="W387" s="150"/>
      <c r="X387" s="150"/>
      <c r="Y387" s="150"/>
      <c r="Z387" s="150"/>
      <c r="AA387" s="150"/>
      <c r="AB387" s="150"/>
      <c r="AC387" s="150"/>
      <c r="AD387" s="150"/>
      <c r="AE387" s="150"/>
      <c r="AF387" s="150"/>
      <c r="AG387" s="150"/>
      <c r="AH387" s="150"/>
      <c r="AI387" s="150"/>
      <c r="AJ387" s="150"/>
      <c r="AK387" s="150"/>
      <c r="AL387" s="150"/>
      <c r="AM387" s="150"/>
      <c r="AN387" s="150"/>
      <c r="AO387" s="150"/>
      <c r="AP387" s="150"/>
      <c r="AQ387" s="150"/>
      <c r="AR387" s="150"/>
      <c r="AS387" s="150"/>
      <c r="AT387" s="150"/>
      <c r="AU387" s="150"/>
      <c r="AV387" s="150"/>
      <c r="AW387" s="150"/>
      <c r="AX387" s="150"/>
      <c r="AY387" s="150"/>
      <c r="AZ387" s="150"/>
      <c r="BA387" s="150"/>
      <c r="BB387" s="150"/>
      <c r="BC387" s="150"/>
      <c r="BD387" s="150"/>
      <c r="BE387" s="150"/>
      <c r="BF387" s="150"/>
      <c r="BG387" s="150"/>
      <c r="BH387" s="150"/>
      <c r="BI387" s="150"/>
      <c r="BJ387" s="150"/>
      <c r="BK387" s="150"/>
      <c r="BL387" s="150"/>
      <c r="BM387" s="150"/>
      <c r="BN387" s="150"/>
      <c r="BO387" s="150"/>
      <c r="BP387" s="150"/>
      <c r="BQ387" s="150"/>
      <c r="BR387" s="150"/>
      <c r="BS387" s="150"/>
      <c r="BT387" s="150"/>
      <c r="BU387" s="150"/>
      <c r="BV387" s="150"/>
      <c r="BW387" s="150"/>
      <c r="BX387" s="150"/>
      <c r="BY387" s="150"/>
      <c r="BZ387" s="150"/>
      <c r="CA387" s="150"/>
      <c r="CB387" s="150"/>
      <c r="CC387" s="150"/>
      <c r="CD387" s="150"/>
      <c r="CE387" s="150"/>
      <c r="CF387" s="150"/>
      <c r="CG387" s="150"/>
      <c r="CH387" s="150"/>
      <c r="CI387" s="150"/>
      <c r="CJ387" s="150"/>
      <c r="CK387" s="150"/>
      <c r="CL387" s="150"/>
      <c r="CM387" s="150"/>
      <c r="CN387" s="150"/>
      <c r="CO387" s="150"/>
      <c r="CP387" s="150"/>
      <c r="CQ387" s="150"/>
      <c r="CR387" s="150"/>
      <c r="CS387" s="150"/>
      <c r="CT387" s="150"/>
      <c r="CU387" s="150"/>
      <c r="CV387" s="150"/>
      <c r="CW387" s="150"/>
      <c r="CX387" s="150"/>
      <c r="CY387" s="150"/>
      <c r="CZ387" s="150"/>
      <c r="DA387" s="150"/>
      <c r="DB387" s="150"/>
      <c r="DC387" s="150"/>
      <c r="DD387" s="150"/>
      <c r="DE387" s="150"/>
      <c r="DF387" s="150"/>
      <c r="DG387" s="150"/>
      <c r="DH387" s="150"/>
      <c r="DI387" s="150"/>
      <c r="DJ387" s="150"/>
      <c r="DK387" s="150"/>
      <c r="DL387" s="150"/>
      <c r="DM387" s="150"/>
      <c r="DN387" s="150"/>
      <c r="DO387" s="150"/>
      <c r="DP387" s="150"/>
      <c r="DQ387" s="150"/>
      <c r="DR387" s="150"/>
      <c r="DS387" s="150"/>
      <c r="DT387" s="150"/>
      <c r="DU387" s="150"/>
      <c r="DV387" s="150"/>
      <c r="DW387" s="150"/>
      <c r="DX387" s="150"/>
      <c r="DY387" s="150"/>
      <c r="DZ387" s="150"/>
      <c r="EA387" s="150"/>
      <c r="EB387" s="150"/>
      <c r="EC387" s="150"/>
      <c r="ED387" s="150"/>
    </row>
    <row r="388" spans="1:134" s="149" customFormat="1" x14ac:dyDescent="0.2">
      <c r="A388" s="420"/>
      <c r="B388" s="421"/>
      <c r="C388" s="477"/>
      <c r="D388" s="457"/>
      <c r="E388" s="451"/>
      <c r="F388" s="457"/>
      <c r="G388" s="457"/>
      <c r="H388" s="457"/>
      <c r="I388" s="352" t="s">
        <v>200</v>
      </c>
      <c r="J388" s="92">
        <v>2.1360000000000001</v>
      </c>
      <c r="K388" s="85">
        <v>100</v>
      </c>
      <c r="L388" s="207">
        <f t="shared" si="85"/>
        <v>213.60000000000002</v>
      </c>
      <c r="M388" s="500"/>
      <c r="N388" s="224">
        <f t="shared" si="87"/>
        <v>2.1360000000000001</v>
      </c>
      <c r="O388" s="41">
        <f t="shared" si="84"/>
        <v>213.60000000000002</v>
      </c>
      <c r="P388" s="457"/>
      <c r="Q388" s="148"/>
      <c r="R388" s="216"/>
      <c r="S388" s="150"/>
      <c r="T388" s="150"/>
      <c r="U388" s="150"/>
      <c r="V388" s="150"/>
      <c r="W388" s="150"/>
      <c r="X388" s="150"/>
      <c r="Y388" s="150"/>
      <c r="Z388" s="150"/>
      <c r="AA388" s="150"/>
      <c r="AB388" s="150"/>
      <c r="AC388" s="150"/>
      <c r="AD388" s="150"/>
      <c r="AE388" s="150"/>
      <c r="AF388" s="150"/>
      <c r="AG388" s="150"/>
      <c r="AH388" s="150"/>
      <c r="AI388" s="150"/>
      <c r="AJ388" s="150"/>
      <c r="AK388" s="150"/>
      <c r="AL388" s="150"/>
      <c r="AM388" s="150"/>
      <c r="AN388" s="150"/>
      <c r="AO388" s="150"/>
      <c r="AP388" s="150"/>
      <c r="AQ388" s="150"/>
      <c r="AR388" s="150"/>
      <c r="AS388" s="150"/>
      <c r="AT388" s="150"/>
      <c r="AU388" s="150"/>
      <c r="AV388" s="150"/>
      <c r="AW388" s="150"/>
      <c r="AX388" s="150"/>
      <c r="AY388" s="150"/>
      <c r="AZ388" s="150"/>
      <c r="BA388" s="150"/>
      <c r="BB388" s="150"/>
      <c r="BC388" s="150"/>
      <c r="BD388" s="150"/>
      <c r="BE388" s="150"/>
      <c r="BF388" s="150"/>
      <c r="BG388" s="150"/>
      <c r="BH388" s="150"/>
      <c r="BI388" s="150"/>
      <c r="BJ388" s="150"/>
      <c r="BK388" s="150"/>
      <c r="BL388" s="150"/>
      <c r="BM388" s="150"/>
      <c r="BN388" s="150"/>
      <c r="BO388" s="150"/>
      <c r="BP388" s="150"/>
      <c r="BQ388" s="150"/>
      <c r="BR388" s="150"/>
      <c r="BS388" s="150"/>
      <c r="BT388" s="150"/>
      <c r="BU388" s="150"/>
      <c r="BV388" s="150"/>
      <c r="BW388" s="150"/>
      <c r="BX388" s="150"/>
      <c r="BY388" s="150"/>
      <c r="BZ388" s="150"/>
      <c r="CA388" s="150"/>
      <c r="CB388" s="150"/>
      <c r="CC388" s="150"/>
      <c r="CD388" s="150"/>
      <c r="CE388" s="150"/>
      <c r="CF388" s="150"/>
      <c r="CG388" s="150"/>
      <c r="CH388" s="150"/>
      <c r="CI388" s="150"/>
      <c r="CJ388" s="150"/>
      <c r="CK388" s="150"/>
      <c r="CL388" s="150"/>
      <c r="CM388" s="150"/>
      <c r="CN388" s="150"/>
      <c r="CO388" s="150"/>
      <c r="CP388" s="150"/>
      <c r="CQ388" s="150"/>
      <c r="CR388" s="150"/>
      <c r="CS388" s="150"/>
      <c r="CT388" s="150"/>
      <c r="CU388" s="150"/>
      <c r="CV388" s="150"/>
      <c r="CW388" s="150"/>
      <c r="CX388" s="150"/>
      <c r="CY388" s="150"/>
      <c r="CZ388" s="150"/>
      <c r="DA388" s="150"/>
      <c r="DB388" s="150"/>
      <c r="DC388" s="150"/>
      <c r="DD388" s="150"/>
      <c r="DE388" s="150"/>
      <c r="DF388" s="150"/>
      <c r="DG388" s="150"/>
      <c r="DH388" s="150"/>
      <c r="DI388" s="150"/>
      <c r="DJ388" s="150"/>
      <c r="DK388" s="150"/>
      <c r="DL388" s="150"/>
      <c r="DM388" s="150"/>
      <c r="DN388" s="150"/>
      <c r="DO388" s="150"/>
      <c r="DP388" s="150"/>
      <c r="DQ388" s="150"/>
      <c r="DR388" s="150"/>
      <c r="DS388" s="150"/>
      <c r="DT388" s="150"/>
      <c r="DU388" s="150"/>
      <c r="DV388" s="150"/>
      <c r="DW388" s="150"/>
      <c r="DX388" s="150"/>
      <c r="DY388" s="150"/>
      <c r="DZ388" s="150"/>
      <c r="EA388" s="150"/>
      <c r="EB388" s="150"/>
      <c r="EC388" s="150"/>
      <c r="ED388" s="150"/>
    </row>
    <row r="389" spans="1:134" s="149" customFormat="1" x14ac:dyDescent="0.2">
      <c r="A389" s="422"/>
      <c r="B389" s="423"/>
      <c r="C389" s="478"/>
      <c r="D389" s="457"/>
      <c r="E389" s="451"/>
      <c r="F389" s="457"/>
      <c r="G389" s="457"/>
      <c r="H389" s="457"/>
      <c r="I389" s="203" t="s">
        <v>397</v>
      </c>
      <c r="J389" s="92">
        <v>1.728</v>
      </c>
      <c r="K389" s="85">
        <v>100</v>
      </c>
      <c r="L389" s="207">
        <f t="shared" si="85"/>
        <v>172.8</v>
      </c>
      <c r="M389" s="501"/>
      <c r="N389" s="224">
        <f t="shared" si="87"/>
        <v>1.728</v>
      </c>
      <c r="O389" s="41">
        <f t="shared" si="84"/>
        <v>172.8</v>
      </c>
      <c r="P389" s="457"/>
      <c r="Q389" s="148"/>
      <c r="R389" s="216"/>
      <c r="S389" s="150"/>
      <c r="T389" s="150"/>
      <c r="U389" s="150"/>
      <c r="V389" s="150"/>
      <c r="W389" s="150"/>
      <c r="X389" s="150"/>
      <c r="Y389" s="150"/>
      <c r="Z389" s="150"/>
      <c r="AA389" s="150"/>
      <c r="AB389" s="150"/>
      <c r="AC389" s="150"/>
      <c r="AD389" s="150"/>
      <c r="AE389" s="150"/>
      <c r="AF389" s="150"/>
      <c r="AG389" s="150"/>
      <c r="AH389" s="150"/>
      <c r="AI389" s="150"/>
      <c r="AJ389" s="150"/>
      <c r="AK389" s="150"/>
      <c r="AL389" s="150"/>
      <c r="AM389" s="150"/>
      <c r="AN389" s="150"/>
      <c r="AO389" s="150"/>
      <c r="AP389" s="150"/>
      <c r="AQ389" s="150"/>
      <c r="AR389" s="150"/>
      <c r="AS389" s="150"/>
      <c r="AT389" s="150"/>
      <c r="AU389" s="150"/>
      <c r="AV389" s="150"/>
      <c r="AW389" s="150"/>
      <c r="AX389" s="150"/>
      <c r="AY389" s="150"/>
      <c r="AZ389" s="150"/>
      <c r="BA389" s="150"/>
      <c r="BB389" s="150"/>
      <c r="BC389" s="150"/>
      <c r="BD389" s="150"/>
      <c r="BE389" s="150"/>
      <c r="BF389" s="150"/>
      <c r="BG389" s="150"/>
      <c r="BH389" s="150"/>
      <c r="BI389" s="150"/>
      <c r="BJ389" s="150"/>
      <c r="BK389" s="150"/>
      <c r="BL389" s="150"/>
      <c r="BM389" s="150"/>
      <c r="BN389" s="150"/>
      <c r="BO389" s="150"/>
      <c r="BP389" s="150"/>
      <c r="BQ389" s="150"/>
      <c r="BR389" s="150"/>
      <c r="BS389" s="150"/>
      <c r="BT389" s="150"/>
      <c r="BU389" s="150"/>
      <c r="BV389" s="150"/>
      <c r="BW389" s="150"/>
      <c r="BX389" s="150"/>
      <c r="BY389" s="150"/>
      <c r="BZ389" s="150"/>
      <c r="CA389" s="150"/>
      <c r="CB389" s="150"/>
      <c r="CC389" s="150"/>
      <c r="CD389" s="150"/>
      <c r="CE389" s="150"/>
      <c r="CF389" s="150"/>
      <c r="CG389" s="150"/>
      <c r="CH389" s="150"/>
      <c r="CI389" s="150"/>
      <c r="CJ389" s="150"/>
      <c r="CK389" s="150"/>
      <c r="CL389" s="150"/>
      <c r="CM389" s="150"/>
      <c r="CN389" s="150"/>
      <c r="CO389" s="150"/>
      <c r="CP389" s="150"/>
      <c r="CQ389" s="150"/>
      <c r="CR389" s="150"/>
      <c r="CS389" s="150"/>
      <c r="CT389" s="150"/>
      <c r="CU389" s="150"/>
      <c r="CV389" s="150"/>
      <c r="CW389" s="150"/>
      <c r="CX389" s="150"/>
      <c r="CY389" s="150"/>
      <c r="CZ389" s="150"/>
      <c r="DA389" s="150"/>
      <c r="DB389" s="150"/>
      <c r="DC389" s="150"/>
      <c r="DD389" s="150"/>
      <c r="DE389" s="150"/>
      <c r="DF389" s="150"/>
      <c r="DG389" s="150"/>
      <c r="DH389" s="150"/>
      <c r="DI389" s="150"/>
      <c r="DJ389" s="150"/>
      <c r="DK389" s="150"/>
      <c r="DL389" s="150"/>
      <c r="DM389" s="150"/>
      <c r="DN389" s="150"/>
      <c r="DO389" s="150"/>
      <c r="DP389" s="150"/>
      <c r="DQ389" s="150"/>
      <c r="DR389" s="150"/>
      <c r="DS389" s="150"/>
      <c r="DT389" s="150"/>
      <c r="DU389" s="150"/>
      <c r="DV389" s="150"/>
      <c r="DW389" s="150"/>
      <c r="DX389" s="150"/>
      <c r="DY389" s="150"/>
      <c r="DZ389" s="150"/>
      <c r="EA389" s="150"/>
      <c r="EB389" s="150"/>
      <c r="EC389" s="150"/>
      <c r="ED389" s="150"/>
    </row>
    <row r="390" spans="1:134" s="149" customFormat="1" x14ac:dyDescent="0.2">
      <c r="A390" s="418" t="s">
        <v>462</v>
      </c>
      <c r="B390" s="419"/>
      <c r="C390" s="476" t="s">
        <v>201</v>
      </c>
      <c r="D390" s="457"/>
      <c r="E390" s="451"/>
      <c r="F390" s="457"/>
      <c r="G390" s="457"/>
      <c r="H390" s="457"/>
      <c r="I390" s="352" t="s">
        <v>301</v>
      </c>
      <c r="J390" s="92">
        <v>9.7199999999999989</v>
      </c>
      <c r="K390" s="85">
        <v>100</v>
      </c>
      <c r="L390" s="207">
        <f t="shared" si="85"/>
        <v>971.99999999999989</v>
      </c>
      <c r="M390" s="499"/>
      <c r="N390" s="224">
        <f>J390*(1-M$390)</f>
        <v>9.7199999999999989</v>
      </c>
      <c r="O390" s="41">
        <f t="shared" si="84"/>
        <v>971.99999999999989</v>
      </c>
      <c r="P390" s="457"/>
      <c r="Q390" s="148"/>
      <c r="R390" s="216">
        <v>1831.8</v>
      </c>
      <c r="S390" s="150"/>
      <c r="T390" s="150"/>
      <c r="U390" s="150"/>
      <c r="V390" s="150"/>
      <c r="W390" s="150"/>
      <c r="X390" s="150"/>
      <c r="Y390" s="150"/>
      <c r="Z390" s="150"/>
      <c r="AA390" s="150"/>
      <c r="AB390" s="150"/>
      <c r="AC390" s="150"/>
      <c r="AD390" s="150"/>
      <c r="AE390" s="150"/>
      <c r="AF390" s="150"/>
      <c r="AG390" s="150"/>
      <c r="AH390" s="150"/>
      <c r="AI390" s="150"/>
      <c r="AJ390" s="150"/>
      <c r="AK390" s="150"/>
      <c r="AL390" s="150"/>
      <c r="AM390" s="150"/>
      <c r="AN390" s="150"/>
      <c r="AO390" s="150"/>
      <c r="AP390" s="150"/>
      <c r="AQ390" s="150"/>
      <c r="AR390" s="150"/>
      <c r="AS390" s="150"/>
      <c r="AT390" s="150"/>
      <c r="AU390" s="150"/>
      <c r="AV390" s="150"/>
      <c r="AW390" s="150"/>
      <c r="AX390" s="150"/>
      <c r="AY390" s="150"/>
      <c r="AZ390" s="150"/>
      <c r="BA390" s="150"/>
      <c r="BB390" s="150"/>
      <c r="BC390" s="150"/>
      <c r="BD390" s="150"/>
      <c r="BE390" s="150"/>
      <c r="BF390" s="150"/>
      <c r="BG390" s="150"/>
      <c r="BH390" s="150"/>
      <c r="BI390" s="150"/>
      <c r="BJ390" s="150"/>
      <c r="BK390" s="150"/>
      <c r="BL390" s="150"/>
      <c r="BM390" s="150"/>
      <c r="BN390" s="150"/>
      <c r="BO390" s="150"/>
      <c r="BP390" s="150"/>
      <c r="BQ390" s="150"/>
      <c r="BR390" s="150"/>
      <c r="BS390" s="150"/>
      <c r="BT390" s="150"/>
      <c r="BU390" s="150"/>
      <c r="BV390" s="150"/>
      <c r="BW390" s="150"/>
      <c r="BX390" s="150"/>
      <c r="BY390" s="150"/>
      <c r="BZ390" s="150"/>
      <c r="CA390" s="150"/>
      <c r="CB390" s="150"/>
      <c r="CC390" s="150"/>
      <c r="CD390" s="150"/>
      <c r="CE390" s="150"/>
      <c r="CF390" s="150"/>
      <c r="CG390" s="150"/>
      <c r="CH390" s="150"/>
      <c r="CI390" s="150"/>
      <c r="CJ390" s="150"/>
      <c r="CK390" s="150"/>
      <c r="CL390" s="150"/>
      <c r="CM390" s="150"/>
      <c r="CN390" s="150"/>
      <c r="CO390" s="150"/>
      <c r="CP390" s="150"/>
      <c r="CQ390" s="150"/>
      <c r="CR390" s="150"/>
      <c r="CS390" s="150"/>
      <c r="CT390" s="150"/>
      <c r="CU390" s="150"/>
      <c r="CV390" s="150"/>
      <c r="CW390" s="150"/>
      <c r="CX390" s="150"/>
      <c r="CY390" s="150"/>
      <c r="CZ390" s="150"/>
      <c r="DA390" s="150"/>
      <c r="DB390" s="150"/>
      <c r="DC390" s="150"/>
      <c r="DD390" s="150"/>
      <c r="DE390" s="150"/>
      <c r="DF390" s="150"/>
      <c r="DG390" s="150"/>
      <c r="DH390" s="150"/>
      <c r="DI390" s="150"/>
      <c r="DJ390" s="150"/>
      <c r="DK390" s="150"/>
      <c r="DL390" s="150"/>
      <c r="DM390" s="150"/>
      <c r="DN390" s="150"/>
      <c r="DO390" s="150"/>
      <c r="DP390" s="150"/>
      <c r="DQ390" s="150"/>
      <c r="DR390" s="150"/>
      <c r="DS390" s="150"/>
      <c r="DT390" s="150"/>
      <c r="DU390" s="150"/>
      <c r="DV390" s="150"/>
      <c r="DW390" s="150"/>
      <c r="DX390" s="150"/>
      <c r="DY390" s="150"/>
      <c r="DZ390" s="150"/>
      <c r="EA390" s="150"/>
      <c r="EB390" s="150"/>
      <c r="EC390" s="150"/>
      <c r="ED390" s="150"/>
    </row>
    <row r="391" spans="1:134" s="149" customFormat="1" x14ac:dyDescent="0.2">
      <c r="A391" s="420"/>
      <c r="B391" s="421"/>
      <c r="C391" s="477"/>
      <c r="D391" s="457"/>
      <c r="E391" s="451"/>
      <c r="F391" s="457"/>
      <c r="G391" s="457"/>
      <c r="H391" s="457"/>
      <c r="I391" s="352" t="s">
        <v>108</v>
      </c>
      <c r="J391" s="92">
        <v>3.44</v>
      </c>
      <c r="K391" s="85">
        <v>100</v>
      </c>
      <c r="L391" s="207">
        <f t="shared" si="85"/>
        <v>344</v>
      </c>
      <c r="M391" s="500"/>
      <c r="N391" s="224">
        <f t="shared" ref="N391:N393" si="88">J391*(1-M$390)</f>
        <v>3.44</v>
      </c>
      <c r="O391" s="41">
        <f t="shared" si="84"/>
        <v>344</v>
      </c>
      <c r="P391" s="457"/>
      <c r="Q391" s="148"/>
      <c r="R391" s="216"/>
      <c r="S391" s="150"/>
      <c r="T391" s="150"/>
      <c r="U391" s="150"/>
      <c r="V391" s="150"/>
      <c r="W391" s="150"/>
      <c r="X391" s="150"/>
      <c r="Y391" s="150"/>
      <c r="Z391" s="150"/>
      <c r="AA391" s="150"/>
      <c r="AB391" s="150"/>
      <c r="AC391" s="150"/>
      <c r="AD391" s="150"/>
      <c r="AE391" s="150"/>
      <c r="AF391" s="150"/>
      <c r="AG391" s="150"/>
      <c r="AH391" s="150"/>
      <c r="AI391" s="150"/>
      <c r="AJ391" s="150"/>
      <c r="AK391" s="150"/>
      <c r="AL391" s="150"/>
      <c r="AM391" s="150"/>
      <c r="AN391" s="150"/>
      <c r="AO391" s="150"/>
      <c r="AP391" s="150"/>
      <c r="AQ391" s="150"/>
      <c r="AR391" s="150"/>
      <c r="AS391" s="150"/>
      <c r="AT391" s="150"/>
      <c r="AU391" s="150"/>
      <c r="AV391" s="150"/>
      <c r="AW391" s="150"/>
      <c r="AX391" s="150"/>
      <c r="AY391" s="150"/>
      <c r="AZ391" s="150"/>
      <c r="BA391" s="150"/>
      <c r="BB391" s="150"/>
      <c r="BC391" s="150"/>
      <c r="BD391" s="150"/>
      <c r="BE391" s="150"/>
      <c r="BF391" s="150"/>
      <c r="BG391" s="150"/>
      <c r="BH391" s="150"/>
      <c r="BI391" s="150"/>
      <c r="BJ391" s="150"/>
      <c r="BK391" s="150"/>
      <c r="BL391" s="150"/>
      <c r="BM391" s="150"/>
      <c r="BN391" s="150"/>
      <c r="BO391" s="150"/>
      <c r="BP391" s="150"/>
      <c r="BQ391" s="150"/>
      <c r="BR391" s="150"/>
      <c r="BS391" s="150"/>
      <c r="BT391" s="150"/>
      <c r="BU391" s="150"/>
      <c r="BV391" s="150"/>
      <c r="BW391" s="150"/>
      <c r="BX391" s="150"/>
      <c r="BY391" s="150"/>
      <c r="BZ391" s="150"/>
      <c r="CA391" s="150"/>
      <c r="CB391" s="150"/>
      <c r="CC391" s="150"/>
      <c r="CD391" s="150"/>
      <c r="CE391" s="150"/>
      <c r="CF391" s="150"/>
      <c r="CG391" s="150"/>
      <c r="CH391" s="150"/>
      <c r="CI391" s="150"/>
      <c r="CJ391" s="150"/>
      <c r="CK391" s="150"/>
      <c r="CL391" s="150"/>
      <c r="CM391" s="150"/>
      <c r="CN391" s="150"/>
      <c r="CO391" s="150"/>
      <c r="CP391" s="150"/>
      <c r="CQ391" s="150"/>
      <c r="CR391" s="150"/>
      <c r="CS391" s="150"/>
      <c r="CT391" s="150"/>
      <c r="CU391" s="150"/>
      <c r="CV391" s="150"/>
      <c r="CW391" s="150"/>
      <c r="CX391" s="150"/>
      <c r="CY391" s="150"/>
      <c r="CZ391" s="150"/>
      <c r="DA391" s="150"/>
      <c r="DB391" s="150"/>
      <c r="DC391" s="150"/>
      <c r="DD391" s="150"/>
      <c r="DE391" s="150"/>
      <c r="DF391" s="150"/>
      <c r="DG391" s="150"/>
      <c r="DH391" s="150"/>
      <c r="DI391" s="150"/>
      <c r="DJ391" s="150"/>
      <c r="DK391" s="150"/>
      <c r="DL391" s="150"/>
      <c r="DM391" s="150"/>
      <c r="DN391" s="150"/>
      <c r="DO391" s="150"/>
      <c r="DP391" s="150"/>
      <c r="DQ391" s="150"/>
      <c r="DR391" s="150"/>
      <c r="DS391" s="150"/>
      <c r="DT391" s="150"/>
      <c r="DU391" s="150"/>
      <c r="DV391" s="150"/>
      <c r="DW391" s="150"/>
      <c r="DX391" s="150"/>
      <c r="DY391" s="150"/>
      <c r="DZ391" s="150"/>
      <c r="EA391" s="150"/>
      <c r="EB391" s="150"/>
      <c r="EC391" s="150"/>
      <c r="ED391" s="150"/>
    </row>
    <row r="392" spans="1:134" s="149" customFormat="1" x14ac:dyDescent="0.2">
      <c r="A392" s="420"/>
      <c r="B392" s="421"/>
      <c r="C392" s="477"/>
      <c r="D392" s="457"/>
      <c r="E392" s="451"/>
      <c r="F392" s="457"/>
      <c r="G392" s="457"/>
      <c r="H392" s="457"/>
      <c r="I392" s="352" t="s">
        <v>200</v>
      </c>
      <c r="J392" s="92">
        <v>2.5</v>
      </c>
      <c r="K392" s="85">
        <v>100</v>
      </c>
      <c r="L392" s="207">
        <f t="shared" si="85"/>
        <v>250</v>
      </c>
      <c r="M392" s="500"/>
      <c r="N392" s="224">
        <f t="shared" si="88"/>
        <v>2.5</v>
      </c>
      <c r="O392" s="41">
        <f t="shared" si="84"/>
        <v>250</v>
      </c>
      <c r="P392" s="457"/>
      <c r="Q392" s="148"/>
      <c r="R392" s="216"/>
      <c r="S392" s="150"/>
      <c r="T392" s="150"/>
      <c r="U392" s="150"/>
      <c r="V392" s="150"/>
      <c r="W392" s="150"/>
      <c r="X392" s="150"/>
      <c r="Y392" s="150"/>
      <c r="Z392" s="150"/>
      <c r="AA392" s="150"/>
      <c r="AB392" s="150"/>
      <c r="AC392" s="150"/>
      <c r="AD392" s="150"/>
      <c r="AE392" s="150"/>
      <c r="AF392" s="150"/>
      <c r="AG392" s="150"/>
      <c r="AH392" s="150"/>
      <c r="AI392" s="150"/>
      <c r="AJ392" s="150"/>
      <c r="AK392" s="150"/>
      <c r="AL392" s="150"/>
      <c r="AM392" s="150"/>
      <c r="AN392" s="150"/>
      <c r="AO392" s="150"/>
      <c r="AP392" s="150"/>
      <c r="AQ392" s="150"/>
      <c r="AR392" s="150"/>
      <c r="AS392" s="150"/>
      <c r="AT392" s="150"/>
      <c r="AU392" s="150"/>
      <c r="AV392" s="150"/>
      <c r="AW392" s="150"/>
      <c r="AX392" s="150"/>
      <c r="AY392" s="150"/>
      <c r="AZ392" s="150"/>
      <c r="BA392" s="150"/>
      <c r="BB392" s="150"/>
      <c r="BC392" s="150"/>
      <c r="BD392" s="150"/>
      <c r="BE392" s="150"/>
      <c r="BF392" s="150"/>
      <c r="BG392" s="150"/>
      <c r="BH392" s="150"/>
      <c r="BI392" s="150"/>
      <c r="BJ392" s="150"/>
      <c r="BK392" s="150"/>
      <c r="BL392" s="150"/>
      <c r="BM392" s="150"/>
      <c r="BN392" s="150"/>
      <c r="BO392" s="150"/>
      <c r="BP392" s="150"/>
      <c r="BQ392" s="150"/>
      <c r="BR392" s="150"/>
      <c r="BS392" s="150"/>
      <c r="BT392" s="150"/>
      <c r="BU392" s="150"/>
      <c r="BV392" s="150"/>
      <c r="BW392" s="150"/>
      <c r="BX392" s="150"/>
      <c r="BY392" s="150"/>
      <c r="BZ392" s="150"/>
      <c r="CA392" s="150"/>
      <c r="CB392" s="150"/>
      <c r="CC392" s="150"/>
      <c r="CD392" s="150"/>
      <c r="CE392" s="150"/>
      <c r="CF392" s="150"/>
      <c r="CG392" s="150"/>
      <c r="CH392" s="150"/>
      <c r="CI392" s="150"/>
      <c r="CJ392" s="150"/>
      <c r="CK392" s="150"/>
      <c r="CL392" s="150"/>
      <c r="CM392" s="150"/>
      <c r="CN392" s="150"/>
      <c r="CO392" s="150"/>
      <c r="CP392" s="150"/>
      <c r="CQ392" s="150"/>
      <c r="CR392" s="150"/>
      <c r="CS392" s="150"/>
      <c r="CT392" s="150"/>
      <c r="CU392" s="150"/>
      <c r="CV392" s="150"/>
      <c r="CW392" s="150"/>
      <c r="CX392" s="150"/>
      <c r="CY392" s="150"/>
      <c r="CZ392" s="150"/>
      <c r="DA392" s="150"/>
      <c r="DB392" s="150"/>
      <c r="DC392" s="150"/>
      <c r="DD392" s="150"/>
      <c r="DE392" s="150"/>
      <c r="DF392" s="150"/>
      <c r="DG392" s="150"/>
      <c r="DH392" s="150"/>
      <c r="DI392" s="150"/>
      <c r="DJ392" s="150"/>
      <c r="DK392" s="150"/>
      <c r="DL392" s="150"/>
      <c r="DM392" s="150"/>
      <c r="DN392" s="150"/>
      <c r="DO392" s="150"/>
      <c r="DP392" s="150"/>
      <c r="DQ392" s="150"/>
      <c r="DR392" s="150"/>
      <c r="DS392" s="150"/>
      <c r="DT392" s="150"/>
      <c r="DU392" s="150"/>
      <c r="DV392" s="150"/>
      <c r="DW392" s="150"/>
      <c r="DX392" s="150"/>
      <c r="DY392" s="150"/>
      <c r="DZ392" s="150"/>
      <c r="EA392" s="150"/>
      <c r="EB392" s="150"/>
      <c r="EC392" s="150"/>
      <c r="ED392" s="150"/>
    </row>
    <row r="393" spans="1:134" s="149" customFormat="1" ht="16.5" customHeight="1" x14ac:dyDescent="0.2">
      <c r="A393" s="422"/>
      <c r="B393" s="423"/>
      <c r="C393" s="478"/>
      <c r="D393" s="458"/>
      <c r="E393" s="452"/>
      <c r="F393" s="458"/>
      <c r="G393" s="458"/>
      <c r="H393" s="458"/>
      <c r="I393" s="203" t="s">
        <v>397</v>
      </c>
      <c r="J393" s="92">
        <v>2.0699999999999998</v>
      </c>
      <c r="K393" s="85">
        <v>100</v>
      </c>
      <c r="L393" s="207">
        <f t="shared" si="85"/>
        <v>206.99999999999997</v>
      </c>
      <c r="M393" s="501"/>
      <c r="N393" s="224">
        <f t="shared" si="88"/>
        <v>2.0699999999999998</v>
      </c>
      <c r="O393" s="41">
        <f t="shared" si="84"/>
        <v>206.99999999999997</v>
      </c>
      <c r="P393" s="458"/>
      <c r="Q393" s="148"/>
      <c r="R393" s="216"/>
      <c r="S393" s="150"/>
      <c r="T393" s="150"/>
      <c r="U393" s="150"/>
      <c r="V393" s="150"/>
      <c r="W393" s="150"/>
      <c r="X393" s="150"/>
      <c r="Y393" s="150"/>
      <c r="Z393" s="150"/>
      <c r="AA393" s="150"/>
      <c r="AB393" s="150"/>
      <c r="AC393" s="150"/>
      <c r="AD393" s="150"/>
      <c r="AE393" s="150"/>
      <c r="AF393" s="150"/>
      <c r="AG393" s="150"/>
      <c r="AH393" s="150"/>
      <c r="AI393" s="150"/>
      <c r="AJ393" s="150"/>
      <c r="AK393" s="150"/>
      <c r="AL393" s="150"/>
      <c r="AM393" s="150"/>
      <c r="AN393" s="150"/>
      <c r="AO393" s="150"/>
      <c r="AP393" s="150"/>
      <c r="AQ393" s="150"/>
      <c r="AR393" s="150"/>
      <c r="AS393" s="150"/>
      <c r="AT393" s="150"/>
      <c r="AU393" s="150"/>
      <c r="AV393" s="150"/>
      <c r="AW393" s="150"/>
      <c r="AX393" s="150"/>
      <c r="AY393" s="150"/>
      <c r="AZ393" s="150"/>
      <c r="BA393" s="150"/>
      <c r="BB393" s="150"/>
      <c r="BC393" s="150"/>
      <c r="BD393" s="150"/>
      <c r="BE393" s="150"/>
      <c r="BF393" s="150"/>
      <c r="BG393" s="150"/>
      <c r="BH393" s="150"/>
      <c r="BI393" s="150"/>
      <c r="BJ393" s="150"/>
      <c r="BK393" s="150"/>
      <c r="BL393" s="150"/>
      <c r="BM393" s="150"/>
      <c r="BN393" s="150"/>
      <c r="BO393" s="150"/>
      <c r="BP393" s="150"/>
      <c r="BQ393" s="150"/>
      <c r="BR393" s="150"/>
      <c r="BS393" s="150"/>
      <c r="BT393" s="150"/>
      <c r="BU393" s="150"/>
      <c r="BV393" s="150"/>
      <c r="BW393" s="150"/>
      <c r="BX393" s="150"/>
      <c r="BY393" s="150"/>
      <c r="BZ393" s="150"/>
      <c r="CA393" s="150"/>
      <c r="CB393" s="150"/>
      <c r="CC393" s="150"/>
      <c r="CD393" s="150"/>
      <c r="CE393" s="150"/>
      <c r="CF393" s="150"/>
      <c r="CG393" s="150"/>
      <c r="CH393" s="150"/>
      <c r="CI393" s="150"/>
      <c r="CJ393" s="150"/>
      <c r="CK393" s="150"/>
      <c r="CL393" s="150"/>
      <c r="CM393" s="150"/>
      <c r="CN393" s="150"/>
      <c r="CO393" s="150"/>
      <c r="CP393" s="150"/>
      <c r="CQ393" s="150"/>
      <c r="CR393" s="150"/>
      <c r="CS393" s="150"/>
      <c r="CT393" s="150"/>
      <c r="CU393" s="150"/>
      <c r="CV393" s="150"/>
      <c r="CW393" s="150"/>
      <c r="CX393" s="150"/>
      <c r="CY393" s="150"/>
      <c r="CZ393" s="150"/>
      <c r="DA393" s="150"/>
      <c r="DB393" s="150"/>
      <c r="DC393" s="150"/>
      <c r="DD393" s="150"/>
      <c r="DE393" s="150"/>
      <c r="DF393" s="150"/>
      <c r="DG393" s="150"/>
      <c r="DH393" s="150"/>
      <c r="DI393" s="150"/>
      <c r="DJ393" s="150"/>
      <c r="DK393" s="150"/>
      <c r="DL393" s="150"/>
      <c r="DM393" s="150"/>
      <c r="DN393" s="150"/>
      <c r="DO393" s="150"/>
      <c r="DP393" s="150"/>
      <c r="DQ393" s="150"/>
      <c r="DR393" s="150"/>
      <c r="DS393" s="150"/>
      <c r="DT393" s="150"/>
      <c r="DU393" s="150"/>
      <c r="DV393" s="150"/>
      <c r="DW393" s="150"/>
      <c r="DX393" s="150"/>
      <c r="DY393" s="150"/>
      <c r="DZ393" s="150"/>
      <c r="EA393" s="150"/>
      <c r="EB393" s="150"/>
      <c r="EC393" s="150"/>
      <c r="ED393" s="150"/>
    </row>
    <row r="394" spans="1:134" s="39" customFormat="1" x14ac:dyDescent="0.2">
      <c r="A394" s="334"/>
      <c r="B394" s="339"/>
      <c r="C394" s="76" t="s">
        <v>304</v>
      </c>
      <c r="D394" s="4"/>
      <c r="E394" s="3"/>
      <c r="F394" s="3"/>
      <c r="G394" s="3"/>
      <c r="H394" s="3"/>
      <c r="I394" s="3"/>
      <c r="J394" s="44"/>
      <c r="K394" s="332"/>
      <c r="L394" s="392"/>
      <c r="M394" s="402"/>
      <c r="N394" s="44"/>
      <c r="O394" s="3"/>
      <c r="P394" s="5"/>
      <c r="R394" s="214"/>
    </row>
    <row r="395" spans="1:134" s="150" customFormat="1" x14ac:dyDescent="0.2">
      <c r="A395" s="418" t="s">
        <v>463</v>
      </c>
      <c r="B395" s="419"/>
      <c r="C395" s="473" t="s">
        <v>82</v>
      </c>
      <c r="D395" s="487" t="s">
        <v>79</v>
      </c>
      <c r="E395" s="487" t="s">
        <v>81</v>
      </c>
      <c r="F395" s="487" t="s">
        <v>78</v>
      </c>
      <c r="G395" s="480" t="s">
        <v>80</v>
      </c>
      <c r="H395" s="480" t="s">
        <v>166</v>
      </c>
      <c r="I395" s="352" t="s">
        <v>297</v>
      </c>
      <c r="J395" s="92">
        <v>0.3</v>
      </c>
      <c r="K395" s="85">
        <v>100</v>
      </c>
      <c r="L395" s="207">
        <f>K395*J395</f>
        <v>30</v>
      </c>
      <c r="M395" s="499"/>
      <c r="N395" s="224">
        <f>J395*(1-M$395)</f>
        <v>0.3</v>
      </c>
      <c r="O395" s="41">
        <f t="shared" si="84"/>
        <v>30</v>
      </c>
      <c r="P395" s="465">
        <v>15</v>
      </c>
      <c r="R395" s="216"/>
    </row>
    <row r="396" spans="1:134" s="150" customFormat="1" x14ac:dyDescent="0.2">
      <c r="A396" s="420"/>
      <c r="B396" s="421"/>
      <c r="C396" s="474"/>
      <c r="D396" s="488"/>
      <c r="E396" s="488"/>
      <c r="F396" s="488"/>
      <c r="G396" s="481"/>
      <c r="H396" s="481"/>
      <c r="I396" s="352" t="s">
        <v>113</v>
      </c>
      <c r="J396" s="92">
        <v>0.25</v>
      </c>
      <c r="K396" s="85">
        <v>100</v>
      </c>
      <c r="L396" s="207">
        <f t="shared" ref="L396:L399" si="89">K396*J396</f>
        <v>25</v>
      </c>
      <c r="M396" s="500"/>
      <c r="N396" s="224">
        <f t="shared" ref="N396:N399" si="90">J396*(1-M$395)</f>
        <v>0.25</v>
      </c>
      <c r="O396" s="41">
        <f t="shared" si="84"/>
        <v>25</v>
      </c>
      <c r="P396" s="465"/>
      <c r="R396" s="216"/>
    </row>
    <row r="397" spans="1:134" s="150" customFormat="1" x14ac:dyDescent="0.2">
      <c r="A397" s="420"/>
      <c r="B397" s="421"/>
      <c r="C397" s="474"/>
      <c r="D397" s="488"/>
      <c r="E397" s="488"/>
      <c r="F397" s="488"/>
      <c r="G397" s="481"/>
      <c r="H397" s="481"/>
      <c r="I397" s="352" t="s">
        <v>158</v>
      </c>
      <c r="J397" s="92">
        <v>0.2</v>
      </c>
      <c r="K397" s="85">
        <v>100</v>
      </c>
      <c r="L397" s="207">
        <f t="shared" si="89"/>
        <v>20</v>
      </c>
      <c r="M397" s="500"/>
      <c r="N397" s="224">
        <f t="shared" si="90"/>
        <v>0.2</v>
      </c>
      <c r="O397" s="41">
        <f t="shared" si="84"/>
        <v>20</v>
      </c>
      <c r="P397" s="465"/>
      <c r="R397" s="216"/>
    </row>
    <row r="398" spans="1:134" s="150" customFormat="1" x14ac:dyDescent="0.2">
      <c r="A398" s="420"/>
      <c r="B398" s="421"/>
      <c r="C398" s="474"/>
      <c r="D398" s="488"/>
      <c r="E398" s="488"/>
      <c r="F398" s="488"/>
      <c r="G398" s="481"/>
      <c r="H398" s="481"/>
      <c r="I398" s="352" t="s">
        <v>165</v>
      </c>
      <c r="J398" s="92">
        <v>0.15</v>
      </c>
      <c r="K398" s="85">
        <v>100</v>
      </c>
      <c r="L398" s="207">
        <f t="shared" si="89"/>
        <v>15</v>
      </c>
      <c r="M398" s="500"/>
      <c r="N398" s="224">
        <f t="shared" si="90"/>
        <v>0.15</v>
      </c>
      <c r="O398" s="41">
        <f t="shared" si="84"/>
        <v>15</v>
      </c>
      <c r="P398" s="465"/>
      <c r="R398" s="216"/>
    </row>
    <row r="399" spans="1:134" s="150" customFormat="1" x14ac:dyDescent="0.2">
      <c r="A399" s="420"/>
      <c r="B399" s="421"/>
      <c r="C399" s="474"/>
      <c r="D399" s="488" t="s">
        <v>79</v>
      </c>
      <c r="E399" s="488" t="s">
        <v>81</v>
      </c>
      <c r="F399" s="488" t="s">
        <v>78</v>
      </c>
      <c r="G399" s="481" t="s">
        <v>80</v>
      </c>
      <c r="H399" s="481" t="s">
        <v>83</v>
      </c>
      <c r="I399" s="350" t="s">
        <v>342</v>
      </c>
      <c r="J399" s="324">
        <v>0.1</v>
      </c>
      <c r="K399" s="85">
        <v>100</v>
      </c>
      <c r="L399" s="207">
        <f t="shared" si="89"/>
        <v>10</v>
      </c>
      <c r="M399" s="500"/>
      <c r="N399" s="224">
        <f t="shared" si="90"/>
        <v>0.1</v>
      </c>
      <c r="O399" s="41">
        <f t="shared" si="84"/>
        <v>10</v>
      </c>
      <c r="P399" s="465"/>
      <c r="R399" s="216">
        <v>1200</v>
      </c>
    </row>
    <row r="400" spans="1:134" s="39" customFormat="1" x14ac:dyDescent="0.2">
      <c r="A400" s="334"/>
      <c r="B400" s="339"/>
      <c r="C400" s="343" t="s">
        <v>366</v>
      </c>
      <c r="D400" s="4"/>
      <c r="E400" s="3"/>
      <c r="F400" s="3"/>
      <c r="G400" s="3"/>
      <c r="H400" s="3"/>
      <c r="I400" s="3"/>
      <c r="J400" s="44"/>
      <c r="K400" s="332"/>
      <c r="L400" s="392"/>
      <c r="M400" s="402"/>
      <c r="N400" s="44"/>
      <c r="O400" s="3"/>
      <c r="P400" s="5"/>
      <c r="R400" s="214"/>
    </row>
    <row r="401" spans="1:18" s="39" customFormat="1" x14ac:dyDescent="0.2">
      <c r="A401" s="418" t="s">
        <v>464</v>
      </c>
      <c r="B401" s="419"/>
      <c r="C401" s="476" t="s">
        <v>361</v>
      </c>
      <c r="D401" s="441" t="s">
        <v>359</v>
      </c>
      <c r="E401" s="441" t="s">
        <v>358</v>
      </c>
      <c r="F401" s="441" t="s">
        <v>360</v>
      </c>
      <c r="G401" s="441" t="s">
        <v>180</v>
      </c>
      <c r="H401" s="429" t="s">
        <v>543</v>
      </c>
      <c r="I401" s="355" t="s">
        <v>369</v>
      </c>
      <c r="J401" s="193">
        <v>4.5999999999999996</v>
      </c>
      <c r="K401" s="333">
        <v>100</v>
      </c>
      <c r="L401" s="86">
        <f>K401*J401</f>
        <v>459.99999999999994</v>
      </c>
      <c r="M401" s="493"/>
      <c r="N401" s="225">
        <f>J401*(1-M$401)</f>
        <v>4.5999999999999996</v>
      </c>
      <c r="O401" s="41">
        <f t="shared" si="84"/>
        <v>459.99999999999994</v>
      </c>
      <c r="P401" s="447">
        <v>12</v>
      </c>
      <c r="R401" s="214"/>
    </row>
    <row r="402" spans="1:18" s="39" customFormat="1" x14ac:dyDescent="0.2">
      <c r="A402" s="420"/>
      <c r="B402" s="421"/>
      <c r="C402" s="477"/>
      <c r="D402" s="442"/>
      <c r="E402" s="442"/>
      <c r="F402" s="442"/>
      <c r="G402" s="442"/>
      <c r="H402" s="430"/>
      <c r="I402" s="355" t="s">
        <v>371</v>
      </c>
      <c r="J402" s="193">
        <v>2.2999999999999998</v>
      </c>
      <c r="K402" s="85">
        <v>75</v>
      </c>
      <c r="L402" s="86">
        <f t="shared" ref="L402:L405" si="91">K402*J402</f>
        <v>172.5</v>
      </c>
      <c r="M402" s="494"/>
      <c r="N402" s="225">
        <f t="shared" ref="N402:N403" si="92">J402*(1-M$401)</f>
        <v>2.2999999999999998</v>
      </c>
      <c r="O402" s="41">
        <f t="shared" si="84"/>
        <v>172.5</v>
      </c>
      <c r="P402" s="448"/>
      <c r="R402" s="214"/>
    </row>
    <row r="403" spans="1:18" s="39" customFormat="1" x14ac:dyDescent="0.2">
      <c r="A403" s="422"/>
      <c r="B403" s="423"/>
      <c r="C403" s="478"/>
      <c r="D403" s="443"/>
      <c r="E403" s="443"/>
      <c r="F403" s="443"/>
      <c r="G403" s="443"/>
      <c r="H403" s="431"/>
      <c r="I403" s="355" t="s">
        <v>370</v>
      </c>
      <c r="J403" s="193">
        <v>1.8</v>
      </c>
      <c r="K403" s="85">
        <v>100</v>
      </c>
      <c r="L403" s="86">
        <f t="shared" si="91"/>
        <v>180</v>
      </c>
      <c r="M403" s="495"/>
      <c r="N403" s="225">
        <f t="shared" si="92"/>
        <v>1.8</v>
      </c>
      <c r="O403" s="41">
        <f t="shared" si="84"/>
        <v>180</v>
      </c>
      <c r="P403" s="448"/>
      <c r="R403" s="214"/>
    </row>
    <row r="404" spans="1:18" s="39" customFormat="1" ht="48.75" customHeight="1" x14ac:dyDescent="0.2">
      <c r="A404" s="424" t="s">
        <v>465</v>
      </c>
      <c r="B404" s="425"/>
      <c r="C404" s="473" t="s">
        <v>362</v>
      </c>
      <c r="D404" s="175" t="s">
        <v>372</v>
      </c>
      <c r="E404" s="175" t="s">
        <v>363</v>
      </c>
      <c r="F404" s="175" t="s">
        <v>365</v>
      </c>
      <c r="G404" s="175" t="s">
        <v>364</v>
      </c>
      <c r="H404" s="176" t="s">
        <v>544</v>
      </c>
      <c r="I404" s="355" t="s">
        <v>373</v>
      </c>
      <c r="J404" s="193">
        <v>30</v>
      </c>
      <c r="K404" s="85">
        <v>10</v>
      </c>
      <c r="L404" s="86">
        <f t="shared" si="91"/>
        <v>300</v>
      </c>
      <c r="M404" s="403"/>
      <c r="N404" s="225">
        <f>J404*(1-M$404)</f>
        <v>30</v>
      </c>
      <c r="O404" s="41">
        <f t="shared" si="84"/>
        <v>300</v>
      </c>
      <c r="P404" s="448"/>
      <c r="R404" s="214"/>
    </row>
    <row r="405" spans="1:18" s="39" customFormat="1" ht="51.75" customHeight="1" x14ac:dyDescent="0.2">
      <c r="A405" s="424" t="s">
        <v>466</v>
      </c>
      <c r="B405" s="425"/>
      <c r="C405" s="489"/>
      <c r="D405" s="177" t="s">
        <v>372</v>
      </c>
      <c r="E405" s="177" t="s">
        <v>363</v>
      </c>
      <c r="F405" s="177" t="s">
        <v>365</v>
      </c>
      <c r="G405" s="177" t="s">
        <v>364</v>
      </c>
      <c r="H405" s="178" t="s">
        <v>545</v>
      </c>
      <c r="I405" s="355" t="s">
        <v>373</v>
      </c>
      <c r="J405" s="193">
        <v>18</v>
      </c>
      <c r="K405" s="85">
        <v>5</v>
      </c>
      <c r="L405" s="86">
        <f t="shared" si="91"/>
        <v>90</v>
      </c>
      <c r="M405" s="404"/>
      <c r="N405" s="225">
        <f>J405*(1-M$405)</f>
        <v>18</v>
      </c>
      <c r="O405" s="41">
        <f t="shared" si="84"/>
        <v>90</v>
      </c>
      <c r="P405" s="448"/>
      <c r="R405" s="214"/>
    </row>
    <row r="406" spans="1:18" s="39" customFormat="1" x14ac:dyDescent="0.2">
      <c r="A406" s="334"/>
      <c r="B406" s="339"/>
      <c r="C406" s="76" t="s">
        <v>303</v>
      </c>
      <c r="D406" s="4"/>
      <c r="E406" s="3"/>
      <c r="F406" s="3"/>
      <c r="G406" s="3"/>
      <c r="H406" s="3"/>
      <c r="I406" s="3"/>
      <c r="J406" s="44"/>
      <c r="K406" s="305"/>
      <c r="L406" s="392"/>
      <c r="M406" s="402"/>
      <c r="N406" s="44"/>
      <c r="O406" s="3"/>
      <c r="P406" s="5"/>
      <c r="R406" s="214"/>
    </row>
    <row r="407" spans="1:18" s="39" customFormat="1" ht="15" customHeight="1" x14ac:dyDescent="0.2">
      <c r="A407" s="418" t="s">
        <v>467</v>
      </c>
      <c r="B407" s="419"/>
      <c r="C407" s="490" t="s">
        <v>88</v>
      </c>
      <c r="D407" s="429" t="s">
        <v>84</v>
      </c>
      <c r="E407" s="441" t="s">
        <v>86</v>
      </c>
      <c r="F407" s="441" t="s">
        <v>85</v>
      </c>
      <c r="G407" s="441" t="s">
        <v>30</v>
      </c>
      <c r="H407" s="441" t="s">
        <v>546</v>
      </c>
      <c r="I407" s="353" t="s">
        <v>108</v>
      </c>
      <c r="J407" s="7">
        <v>0.18</v>
      </c>
      <c r="K407" s="85">
        <v>100</v>
      </c>
      <c r="L407" s="6">
        <f>K407*J407</f>
        <v>18</v>
      </c>
      <c r="M407" s="496"/>
      <c r="N407" s="7">
        <f>J407*(1-M$407)</f>
        <v>0.18</v>
      </c>
      <c r="O407" s="41">
        <f t="shared" si="84"/>
        <v>18</v>
      </c>
      <c r="P407" s="447">
        <v>12</v>
      </c>
      <c r="R407" s="214"/>
    </row>
    <row r="408" spans="1:18" s="39" customFormat="1" ht="15" customHeight="1" x14ac:dyDescent="0.2">
      <c r="A408" s="420"/>
      <c r="B408" s="421"/>
      <c r="C408" s="491"/>
      <c r="D408" s="430" t="s">
        <v>84</v>
      </c>
      <c r="E408" s="442" t="s">
        <v>86</v>
      </c>
      <c r="F408" s="442" t="s">
        <v>85</v>
      </c>
      <c r="G408" s="442" t="s">
        <v>30</v>
      </c>
      <c r="H408" s="442" t="s">
        <v>87</v>
      </c>
      <c r="I408" s="355" t="s">
        <v>160</v>
      </c>
      <c r="J408" s="193">
        <v>0.1</v>
      </c>
      <c r="K408" s="85">
        <v>100</v>
      </c>
      <c r="L408" s="6">
        <f t="shared" ref="L408:L411" si="93">K408*J408</f>
        <v>10</v>
      </c>
      <c r="M408" s="497"/>
      <c r="N408" s="7">
        <f t="shared" ref="N408:N411" si="94">J408*(1-M$407)</f>
        <v>0.1</v>
      </c>
      <c r="O408" s="41">
        <f t="shared" si="84"/>
        <v>10</v>
      </c>
      <c r="P408" s="448"/>
      <c r="R408" s="214"/>
    </row>
    <row r="409" spans="1:18" s="39" customFormat="1" ht="15" customHeight="1" x14ac:dyDescent="0.2">
      <c r="A409" s="420"/>
      <c r="B409" s="421"/>
      <c r="C409" s="491"/>
      <c r="D409" s="462" t="s">
        <v>84</v>
      </c>
      <c r="E409" s="463" t="s">
        <v>86</v>
      </c>
      <c r="F409" s="463" t="s">
        <v>85</v>
      </c>
      <c r="G409" s="463" t="s">
        <v>30</v>
      </c>
      <c r="H409" s="463" t="s">
        <v>87</v>
      </c>
      <c r="I409" s="355" t="s">
        <v>161</v>
      </c>
      <c r="J409" s="193">
        <v>0.08</v>
      </c>
      <c r="K409" s="85">
        <v>5000</v>
      </c>
      <c r="L409" s="6">
        <f t="shared" si="93"/>
        <v>400</v>
      </c>
      <c r="M409" s="497"/>
      <c r="N409" s="7">
        <f t="shared" si="94"/>
        <v>0.08</v>
      </c>
      <c r="O409" s="41">
        <f t="shared" si="84"/>
        <v>400</v>
      </c>
      <c r="P409" s="448"/>
      <c r="R409" s="214"/>
    </row>
    <row r="410" spans="1:18" s="39" customFormat="1" ht="15" customHeight="1" x14ac:dyDescent="0.2">
      <c r="A410" s="420"/>
      <c r="B410" s="421"/>
      <c r="C410" s="491"/>
      <c r="D410" s="430" t="s">
        <v>84</v>
      </c>
      <c r="E410" s="442" t="s">
        <v>86</v>
      </c>
      <c r="F410" s="442" t="s">
        <v>85</v>
      </c>
      <c r="G410" s="442" t="s">
        <v>30</v>
      </c>
      <c r="H410" s="442" t="s">
        <v>87</v>
      </c>
      <c r="I410" s="355" t="s">
        <v>159</v>
      </c>
      <c r="J410" s="193">
        <v>7.0000000000000007E-2</v>
      </c>
      <c r="K410" s="85">
        <v>100</v>
      </c>
      <c r="L410" s="6">
        <f t="shared" si="93"/>
        <v>7.0000000000000009</v>
      </c>
      <c r="M410" s="497"/>
      <c r="N410" s="7">
        <f t="shared" si="94"/>
        <v>7.0000000000000007E-2</v>
      </c>
      <c r="O410" s="41">
        <f t="shared" si="84"/>
        <v>7.0000000000000009</v>
      </c>
      <c r="P410" s="448"/>
      <c r="R410" s="214">
        <v>720</v>
      </c>
    </row>
    <row r="411" spans="1:18" s="39" customFormat="1" x14ac:dyDescent="0.2">
      <c r="A411" s="422"/>
      <c r="B411" s="423"/>
      <c r="C411" s="492"/>
      <c r="D411" s="431"/>
      <c r="E411" s="443"/>
      <c r="F411" s="443"/>
      <c r="G411" s="443"/>
      <c r="H411" s="443"/>
      <c r="I411" s="31">
        <v>20000</v>
      </c>
      <c r="J411" s="7">
        <v>0.06</v>
      </c>
      <c r="K411" s="85">
        <v>100</v>
      </c>
      <c r="L411" s="6">
        <f t="shared" si="93"/>
        <v>6</v>
      </c>
      <c r="M411" s="498"/>
      <c r="N411" s="7">
        <f t="shared" si="94"/>
        <v>0.06</v>
      </c>
      <c r="O411" s="41">
        <f t="shared" si="84"/>
        <v>6</v>
      </c>
      <c r="P411" s="449"/>
      <c r="R411" s="214"/>
    </row>
    <row r="412" spans="1:18" s="39" customFormat="1" x14ac:dyDescent="0.2">
      <c r="A412" s="334"/>
      <c r="B412" s="339"/>
      <c r="C412" s="76" t="s">
        <v>305</v>
      </c>
      <c r="D412" s="4"/>
      <c r="E412" s="3"/>
      <c r="F412" s="3"/>
      <c r="G412" s="3"/>
      <c r="H412" s="3"/>
      <c r="I412" s="3"/>
      <c r="J412" s="44"/>
      <c r="K412" s="304"/>
      <c r="L412" s="392"/>
      <c r="M412" s="402"/>
      <c r="N412" s="44"/>
      <c r="O412" s="3"/>
      <c r="P412" s="5"/>
      <c r="R412" s="214"/>
    </row>
    <row r="413" spans="1:18" s="39" customFormat="1" ht="17.25" customHeight="1" x14ac:dyDescent="0.2">
      <c r="A413" s="418" t="s">
        <v>468</v>
      </c>
      <c r="B413" s="419"/>
      <c r="C413" s="426" t="s">
        <v>91</v>
      </c>
      <c r="D413" s="429" t="s">
        <v>89</v>
      </c>
      <c r="E413" s="432" t="s">
        <v>90</v>
      </c>
      <c r="F413" s="432" t="s">
        <v>174</v>
      </c>
      <c r="G413" s="432" t="s">
        <v>15</v>
      </c>
      <c r="H413" s="435" t="s">
        <v>547</v>
      </c>
      <c r="I413" s="8" t="s">
        <v>108</v>
      </c>
      <c r="J413" s="7">
        <v>1.2</v>
      </c>
      <c r="K413" s="85">
        <v>100</v>
      </c>
      <c r="L413" s="6">
        <f>K413*J413</f>
        <v>120</v>
      </c>
      <c r="M413" s="493"/>
      <c r="N413" s="7">
        <f>J413*(1-M$413)</f>
        <v>1.2</v>
      </c>
      <c r="O413" s="41">
        <f t="shared" si="84"/>
        <v>120</v>
      </c>
      <c r="P413" s="447">
        <v>12</v>
      </c>
      <c r="R413" s="214"/>
    </row>
    <row r="414" spans="1:18" ht="18" customHeight="1" x14ac:dyDescent="0.2">
      <c r="A414" s="420"/>
      <c r="B414" s="421"/>
      <c r="C414" s="427"/>
      <c r="D414" s="430"/>
      <c r="E414" s="433"/>
      <c r="F414" s="433"/>
      <c r="G414" s="433"/>
      <c r="H414" s="436"/>
      <c r="I414" s="356" t="s">
        <v>113</v>
      </c>
      <c r="J414" s="323">
        <v>0.93</v>
      </c>
      <c r="K414" s="85">
        <v>100</v>
      </c>
      <c r="L414" s="6">
        <f t="shared" ref="L414:L424" si="95">K414*J414</f>
        <v>93</v>
      </c>
      <c r="M414" s="494"/>
      <c r="N414" s="7">
        <f t="shared" ref="N414:N415" si="96">J414*(1-M$413)</f>
        <v>0.93</v>
      </c>
      <c r="O414" s="41">
        <f t="shared" si="84"/>
        <v>93</v>
      </c>
      <c r="P414" s="448"/>
      <c r="R414" s="214">
        <f>784*2</f>
        <v>1568</v>
      </c>
    </row>
    <row r="415" spans="1:18" s="39" customFormat="1" ht="45" customHeight="1" x14ac:dyDescent="0.2">
      <c r="A415" s="422"/>
      <c r="B415" s="423"/>
      <c r="C415" s="428"/>
      <c r="D415" s="431"/>
      <c r="E415" s="434"/>
      <c r="F415" s="434"/>
      <c r="G415" s="434"/>
      <c r="H415" s="437"/>
      <c r="I415" s="8" t="s">
        <v>158</v>
      </c>
      <c r="J415" s="7">
        <v>0.86</v>
      </c>
      <c r="K415" s="85">
        <v>100</v>
      </c>
      <c r="L415" s="6">
        <f t="shared" si="95"/>
        <v>86</v>
      </c>
      <c r="M415" s="495"/>
      <c r="N415" s="7">
        <f t="shared" si="96"/>
        <v>0.86</v>
      </c>
      <c r="O415" s="41">
        <f t="shared" si="84"/>
        <v>86</v>
      </c>
      <c r="P415" s="448"/>
      <c r="R415" s="214"/>
    </row>
    <row r="416" spans="1:18" s="39" customFormat="1" x14ac:dyDescent="0.2">
      <c r="A416" s="418" t="s">
        <v>469</v>
      </c>
      <c r="B416" s="419"/>
      <c r="C416" s="426" t="s">
        <v>176</v>
      </c>
      <c r="D416" s="429" t="s">
        <v>177</v>
      </c>
      <c r="E416" s="432" t="s">
        <v>178</v>
      </c>
      <c r="F416" s="429" t="s">
        <v>179</v>
      </c>
      <c r="G416" s="432" t="s">
        <v>180</v>
      </c>
      <c r="H416" s="435" t="s">
        <v>181</v>
      </c>
      <c r="I416" s="8" t="s">
        <v>108</v>
      </c>
      <c r="J416" s="193">
        <v>2.2000000000000002</v>
      </c>
      <c r="K416" s="85">
        <v>100</v>
      </c>
      <c r="L416" s="6">
        <f t="shared" si="95"/>
        <v>220.00000000000003</v>
      </c>
      <c r="M416" s="493"/>
      <c r="N416" s="7">
        <f>J416*(1-M$416)</f>
        <v>2.2000000000000002</v>
      </c>
      <c r="O416" s="41">
        <f t="shared" si="84"/>
        <v>220.00000000000003</v>
      </c>
      <c r="P416" s="448"/>
      <c r="R416" s="214">
        <v>1081</v>
      </c>
    </row>
    <row r="417" spans="1:18" x14ac:dyDescent="0.2">
      <c r="A417" s="420"/>
      <c r="B417" s="421"/>
      <c r="C417" s="427"/>
      <c r="D417" s="430"/>
      <c r="E417" s="433"/>
      <c r="F417" s="430"/>
      <c r="G417" s="433"/>
      <c r="H417" s="436"/>
      <c r="I417" s="356" t="s">
        <v>113</v>
      </c>
      <c r="J417" s="321">
        <v>2.1</v>
      </c>
      <c r="K417" s="85">
        <v>100</v>
      </c>
      <c r="L417" s="6">
        <f t="shared" si="95"/>
        <v>210</v>
      </c>
      <c r="M417" s="494"/>
      <c r="N417" s="7">
        <f t="shared" ref="N417:N418" si="97">J417*(1-M$416)</f>
        <v>2.1</v>
      </c>
      <c r="O417" s="41">
        <f t="shared" si="84"/>
        <v>210</v>
      </c>
      <c r="P417" s="448"/>
      <c r="R417" s="214"/>
    </row>
    <row r="418" spans="1:18" s="39" customFormat="1" ht="19.5" customHeight="1" x14ac:dyDescent="0.2">
      <c r="A418" s="422"/>
      <c r="B418" s="423"/>
      <c r="C418" s="427"/>
      <c r="D418" s="431"/>
      <c r="E418" s="434"/>
      <c r="F418" s="431"/>
      <c r="G418" s="434"/>
      <c r="H418" s="437"/>
      <c r="I418" s="8" t="s">
        <v>158</v>
      </c>
      <c r="J418" s="193">
        <v>1.9</v>
      </c>
      <c r="K418" s="85">
        <v>100</v>
      </c>
      <c r="L418" s="6">
        <f t="shared" si="95"/>
        <v>190</v>
      </c>
      <c r="M418" s="495"/>
      <c r="N418" s="7">
        <f t="shared" si="97"/>
        <v>1.9</v>
      </c>
      <c r="O418" s="41">
        <f t="shared" si="84"/>
        <v>190</v>
      </c>
      <c r="P418" s="448"/>
      <c r="R418" s="214"/>
    </row>
    <row r="419" spans="1:18" s="39" customFormat="1" ht="15" customHeight="1" x14ac:dyDescent="0.2">
      <c r="A419" s="418" t="s">
        <v>470</v>
      </c>
      <c r="B419" s="419"/>
      <c r="C419" s="427"/>
      <c r="D419" s="429" t="s">
        <v>375</v>
      </c>
      <c r="E419" s="432" t="s">
        <v>125</v>
      </c>
      <c r="F419" s="432" t="s">
        <v>378</v>
      </c>
      <c r="G419" s="432" t="s">
        <v>15</v>
      </c>
      <c r="H419" s="435" t="s">
        <v>376</v>
      </c>
      <c r="I419" s="8" t="s">
        <v>108</v>
      </c>
      <c r="J419" s="193">
        <v>1.05</v>
      </c>
      <c r="K419" s="85">
        <v>100</v>
      </c>
      <c r="L419" s="6">
        <f t="shared" si="95"/>
        <v>105</v>
      </c>
      <c r="M419" s="493"/>
      <c r="N419" s="7">
        <f>J419*(1-M$419)</f>
        <v>1.05</v>
      </c>
      <c r="O419" s="41">
        <f t="shared" si="84"/>
        <v>105</v>
      </c>
      <c r="P419" s="448"/>
      <c r="R419" s="214"/>
    </row>
    <row r="420" spans="1:18" x14ac:dyDescent="0.2">
      <c r="A420" s="420"/>
      <c r="B420" s="421"/>
      <c r="C420" s="427"/>
      <c r="D420" s="430"/>
      <c r="E420" s="433"/>
      <c r="F420" s="433"/>
      <c r="G420" s="433"/>
      <c r="H420" s="436"/>
      <c r="I420" s="356" t="s">
        <v>113</v>
      </c>
      <c r="J420" s="193">
        <v>0.76</v>
      </c>
      <c r="K420" s="85">
        <v>100</v>
      </c>
      <c r="L420" s="6">
        <f t="shared" si="95"/>
        <v>76</v>
      </c>
      <c r="M420" s="494"/>
      <c r="N420" s="7">
        <f t="shared" ref="N420:N421" si="98">J420*(1-M$419)</f>
        <v>0.76</v>
      </c>
      <c r="O420" s="41">
        <f t="shared" si="84"/>
        <v>76</v>
      </c>
      <c r="P420" s="448"/>
      <c r="R420" s="214">
        <f>784*2</f>
        <v>1568</v>
      </c>
    </row>
    <row r="421" spans="1:18" s="39" customFormat="1" x14ac:dyDescent="0.2">
      <c r="A421" s="422"/>
      <c r="B421" s="423"/>
      <c r="C421" s="428"/>
      <c r="D421" s="431"/>
      <c r="E421" s="434"/>
      <c r="F421" s="434"/>
      <c r="G421" s="434"/>
      <c r="H421" s="437"/>
      <c r="I421" s="8" t="s">
        <v>158</v>
      </c>
      <c r="J421" s="193">
        <v>0.7</v>
      </c>
      <c r="K421" s="85">
        <v>100</v>
      </c>
      <c r="L421" s="6">
        <f t="shared" si="95"/>
        <v>70</v>
      </c>
      <c r="M421" s="495"/>
      <c r="N421" s="7">
        <f t="shared" si="98"/>
        <v>0.7</v>
      </c>
      <c r="O421" s="41">
        <f t="shared" si="84"/>
        <v>70</v>
      </c>
      <c r="P421" s="448"/>
      <c r="R421" s="214"/>
    </row>
    <row r="422" spans="1:18" s="39" customFormat="1" ht="15" customHeight="1" x14ac:dyDescent="0.2">
      <c r="A422" s="418" t="s">
        <v>471</v>
      </c>
      <c r="B422" s="419"/>
      <c r="C422" s="426" t="s">
        <v>374</v>
      </c>
      <c r="D422" s="429" t="s">
        <v>375</v>
      </c>
      <c r="E422" s="432" t="s">
        <v>125</v>
      </c>
      <c r="F422" s="432" t="s">
        <v>378</v>
      </c>
      <c r="G422" s="432" t="s">
        <v>15</v>
      </c>
      <c r="H422" s="435" t="s">
        <v>377</v>
      </c>
      <c r="I422" s="8" t="s">
        <v>108</v>
      </c>
      <c r="J422" s="193">
        <v>1.1499999999999999</v>
      </c>
      <c r="K422" s="85">
        <v>100</v>
      </c>
      <c r="L422" s="6">
        <f t="shared" si="95"/>
        <v>114.99999999999999</v>
      </c>
      <c r="M422" s="493"/>
      <c r="N422" s="7">
        <f>J422*(1-M$422)</f>
        <v>1.1499999999999999</v>
      </c>
      <c r="O422" s="41">
        <f t="shared" si="84"/>
        <v>114.99999999999999</v>
      </c>
      <c r="P422" s="448"/>
      <c r="R422" s="214"/>
    </row>
    <row r="423" spans="1:18" x14ac:dyDescent="0.2">
      <c r="A423" s="420"/>
      <c r="B423" s="421"/>
      <c r="C423" s="427"/>
      <c r="D423" s="430"/>
      <c r="E423" s="433"/>
      <c r="F423" s="433"/>
      <c r="G423" s="433"/>
      <c r="H423" s="436"/>
      <c r="I423" s="356" t="s">
        <v>113</v>
      </c>
      <c r="J423" s="321">
        <v>0.87</v>
      </c>
      <c r="K423" s="85">
        <v>100</v>
      </c>
      <c r="L423" s="6">
        <f t="shared" si="95"/>
        <v>87</v>
      </c>
      <c r="M423" s="494"/>
      <c r="N423" s="7">
        <f t="shared" ref="N423:N424" si="99">J423*(1-M$422)</f>
        <v>0.87</v>
      </c>
      <c r="O423" s="41">
        <f t="shared" si="84"/>
        <v>87</v>
      </c>
      <c r="P423" s="448"/>
      <c r="R423" s="214">
        <f>784*2</f>
        <v>1568</v>
      </c>
    </row>
    <row r="424" spans="1:18" s="39" customFormat="1" ht="40.5" customHeight="1" x14ac:dyDescent="0.2">
      <c r="A424" s="422"/>
      <c r="B424" s="423"/>
      <c r="C424" s="428"/>
      <c r="D424" s="431"/>
      <c r="E424" s="434"/>
      <c r="F424" s="434"/>
      <c r="G424" s="434"/>
      <c r="H424" s="437"/>
      <c r="I424" s="8" t="s">
        <v>158</v>
      </c>
      <c r="J424" s="193">
        <v>0.81</v>
      </c>
      <c r="K424" s="85">
        <v>100</v>
      </c>
      <c r="L424" s="6">
        <f t="shared" si="95"/>
        <v>81</v>
      </c>
      <c r="M424" s="495"/>
      <c r="N424" s="7">
        <f t="shared" si="99"/>
        <v>0.81</v>
      </c>
      <c r="O424" s="41">
        <f t="shared" si="84"/>
        <v>81</v>
      </c>
      <c r="P424" s="449"/>
      <c r="R424" s="214"/>
    </row>
    <row r="425" spans="1:18" x14ac:dyDescent="0.2">
      <c r="B425" s="109"/>
      <c r="C425" s="1"/>
      <c r="D425" s="21"/>
      <c r="E425" s="87"/>
      <c r="F425" s="87"/>
      <c r="G425" s="87"/>
      <c r="H425" s="87"/>
      <c r="I425" s="89"/>
      <c r="J425" s="90"/>
      <c r="K425" s="303"/>
      <c r="L425" s="90"/>
      <c r="M425" s="90"/>
      <c r="N425" s="90"/>
      <c r="O425" s="91"/>
      <c r="P425" s="88"/>
      <c r="R425" s="214"/>
    </row>
    <row r="426" spans="1:18" x14ac:dyDescent="0.2">
      <c r="B426" s="109"/>
      <c r="C426" s="1"/>
      <c r="D426" s="21"/>
      <c r="E426" s="87"/>
      <c r="F426" s="87"/>
      <c r="G426" s="87"/>
      <c r="H426" s="87"/>
      <c r="I426" s="89"/>
      <c r="J426" s="90"/>
      <c r="K426" s="303"/>
      <c r="L426" s="90"/>
      <c r="M426" s="90"/>
      <c r="N426" s="90"/>
      <c r="O426" s="91"/>
      <c r="P426" s="88"/>
      <c r="R426" s="214"/>
    </row>
    <row r="427" spans="1:18" ht="15.75" thickBot="1" x14ac:dyDescent="0.25">
      <c r="B427" s="109"/>
      <c r="C427" s="1"/>
      <c r="D427" s="21"/>
      <c r="E427" s="87"/>
      <c r="F427" s="87"/>
      <c r="G427" s="87"/>
      <c r="H427" s="87"/>
      <c r="I427" s="89"/>
      <c r="J427" s="90"/>
      <c r="K427" s="90"/>
      <c r="L427" s="90"/>
      <c r="M427" s="90"/>
      <c r="N427" s="90"/>
      <c r="O427" s="91"/>
      <c r="P427" s="88"/>
      <c r="R427" s="214"/>
    </row>
    <row r="428" spans="1:18" ht="15.75" thickBot="1" x14ac:dyDescent="0.25">
      <c r="B428" s="109"/>
      <c r="C428" s="1"/>
      <c r="D428" s="21"/>
      <c r="E428" s="87"/>
      <c r="F428" s="87"/>
      <c r="H428" s="282"/>
      <c r="I428" s="283" t="s">
        <v>555</v>
      </c>
      <c r="J428" s="284">
        <f>SUM(L8:L424)</f>
        <v>49342.1</v>
      </c>
      <c r="K428" s="285"/>
      <c r="L428" s="286"/>
      <c r="M428" s="287"/>
      <c r="N428" s="287" t="s">
        <v>588</v>
      </c>
      <c r="O428" s="288">
        <f>SUM(O8:O424)</f>
        <v>49342.1</v>
      </c>
      <c r="R428" s="214"/>
    </row>
    <row r="429" spans="1:18" x14ac:dyDescent="0.2">
      <c r="B429" s="109"/>
      <c r="C429" s="1"/>
      <c r="D429" s="21"/>
      <c r="E429" s="87"/>
      <c r="F429" s="87"/>
      <c r="H429" s="289"/>
      <c r="I429" s="290" t="s">
        <v>556</v>
      </c>
      <c r="J429" s="291">
        <f>J428*0.21</f>
        <v>10361.840999999999</v>
      </c>
      <c r="K429" s="292"/>
      <c r="L429" s="293"/>
      <c r="M429" s="294"/>
      <c r="N429" s="294" t="s">
        <v>556</v>
      </c>
      <c r="O429" s="291">
        <f>O428*0.21</f>
        <v>10361.840999999999</v>
      </c>
      <c r="R429" s="214"/>
    </row>
    <row r="430" spans="1:18" x14ac:dyDescent="0.2">
      <c r="B430" s="109"/>
      <c r="C430" s="1"/>
      <c r="D430" s="21"/>
      <c r="E430" s="87"/>
      <c r="F430" s="87"/>
      <c r="H430" s="295"/>
      <c r="I430" s="296" t="s">
        <v>557</v>
      </c>
      <c r="J430" s="297">
        <f>J428+J429</f>
        <v>59703.940999999999</v>
      </c>
      <c r="K430" s="298"/>
      <c r="L430" s="299"/>
      <c r="M430" s="300"/>
      <c r="N430" s="300" t="s">
        <v>589</v>
      </c>
      <c r="O430" s="297">
        <f>O428+O429</f>
        <v>59703.940999999999</v>
      </c>
      <c r="R430" s="214"/>
    </row>
    <row r="431" spans="1:18" x14ac:dyDescent="0.2">
      <c r="B431" s="109"/>
      <c r="C431" s="1"/>
      <c r="D431" s="21"/>
      <c r="E431" s="87"/>
      <c r="F431" s="87"/>
      <c r="G431" s="87"/>
      <c r="H431" s="87"/>
      <c r="I431" s="89"/>
      <c r="J431" s="90"/>
      <c r="K431" s="90"/>
      <c r="L431" s="90"/>
      <c r="M431" s="90"/>
      <c r="N431" s="90"/>
      <c r="O431" s="91"/>
      <c r="P431" s="88"/>
      <c r="R431" s="214"/>
    </row>
    <row r="432" spans="1:18" x14ac:dyDescent="0.2">
      <c r="B432" s="109"/>
      <c r="C432" s="1"/>
      <c r="D432" s="21"/>
      <c r="E432" s="87"/>
      <c r="F432" s="87"/>
      <c r="G432" s="87"/>
      <c r="H432" s="87"/>
      <c r="I432" s="89"/>
      <c r="J432" s="90"/>
      <c r="K432" s="90"/>
      <c r="L432" s="90"/>
      <c r="M432" s="90"/>
      <c r="N432" s="90"/>
      <c r="O432" s="91"/>
      <c r="P432" s="88"/>
      <c r="R432" s="214"/>
    </row>
    <row r="433" spans="2:18" x14ac:dyDescent="0.2">
      <c r="B433" s="109"/>
      <c r="I433" s="35"/>
      <c r="J433" s="35"/>
      <c r="K433" s="35"/>
      <c r="L433" s="35"/>
      <c r="M433" s="35"/>
      <c r="N433" s="35"/>
      <c r="R433" s="214"/>
    </row>
    <row r="434" spans="2:18" ht="17.25" customHeight="1" x14ac:dyDescent="0.2">
      <c r="B434" s="109"/>
      <c r="C434" s="417" t="s">
        <v>582</v>
      </c>
      <c r="D434" s="417"/>
      <c r="E434" s="417"/>
      <c r="F434" s="417"/>
      <c r="G434" s="417"/>
      <c r="H434" s="417"/>
      <c r="I434" s="417"/>
      <c r="J434" s="417"/>
      <c r="K434" s="417"/>
      <c r="L434" s="417"/>
      <c r="M434" s="417"/>
      <c r="N434" s="417"/>
      <c r="O434" s="417"/>
      <c r="P434" s="61"/>
      <c r="R434" s="214"/>
    </row>
    <row r="435" spans="2:18" ht="15" customHeight="1" x14ac:dyDescent="0.2">
      <c r="B435" s="109"/>
      <c r="C435" s="417"/>
      <c r="D435" s="417"/>
      <c r="E435" s="417"/>
      <c r="F435" s="417"/>
      <c r="G435" s="417"/>
      <c r="H435" s="417"/>
      <c r="I435" s="417"/>
      <c r="J435" s="417"/>
      <c r="K435" s="417"/>
      <c r="L435" s="417"/>
      <c r="M435" s="417"/>
      <c r="N435" s="417"/>
      <c r="O435" s="417"/>
      <c r="P435" s="61"/>
      <c r="R435" s="214">
        <f>SUM(R230:R434)</f>
        <v>39884.800000000003</v>
      </c>
    </row>
    <row r="436" spans="2:18" ht="15" customHeight="1" x14ac:dyDescent="0.2">
      <c r="B436" s="109"/>
      <c r="C436" s="417" t="s">
        <v>574</v>
      </c>
      <c r="D436" s="417"/>
      <c r="E436" s="417"/>
      <c r="F436" s="417"/>
      <c r="G436" s="417"/>
      <c r="H436" s="417"/>
      <c r="I436" s="417"/>
      <c r="J436" s="417"/>
      <c r="K436" s="417"/>
      <c r="L436" s="417"/>
      <c r="M436" s="417"/>
      <c r="N436" s="417"/>
      <c r="O436" s="417"/>
      <c r="P436" s="61"/>
      <c r="R436" s="214"/>
    </row>
    <row r="437" spans="2:18" ht="15" customHeight="1" x14ac:dyDescent="0.2">
      <c r="B437" s="109"/>
      <c r="C437" s="417" t="s">
        <v>572</v>
      </c>
      <c r="D437" s="417"/>
      <c r="E437" s="417"/>
      <c r="F437" s="417"/>
      <c r="G437" s="417"/>
      <c r="H437" s="417"/>
      <c r="I437" s="417"/>
      <c r="J437" s="417"/>
      <c r="K437" s="417"/>
      <c r="L437" s="417"/>
      <c r="M437" s="417"/>
      <c r="N437" s="417"/>
      <c r="O437" s="411"/>
      <c r="P437" s="61"/>
      <c r="R437" s="214"/>
    </row>
    <row r="438" spans="2:18" ht="15" customHeight="1" x14ac:dyDescent="0.2">
      <c r="B438" s="109"/>
      <c r="C438" s="417"/>
      <c r="D438" s="417"/>
      <c r="E438" s="417"/>
      <c r="F438" s="417"/>
      <c r="G438" s="417"/>
      <c r="H438" s="417"/>
      <c r="I438" s="417"/>
      <c r="J438" s="417"/>
      <c r="K438" s="417"/>
      <c r="L438" s="417"/>
      <c r="M438" s="417"/>
      <c r="N438" s="417"/>
      <c r="O438" s="411"/>
      <c r="P438" s="61"/>
      <c r="R438" s="214"/>
    </row>
    <row r="439" spans="2:18" ht="15" customHeight="1" x14ac:dyDescent="0.2">
      <c r="B439" s="109"/>
      <c r="C439" s="417"/>
      <c r="D439" s="417"/>
      <c r="E439" s="417"/>
      <c r="F439" s="417"/>
      <c r="G439" s="417"/>
      <c r="H439" s="417"/>
      <c r="I439" s="417"/>
      <c r="J439" s="417"/>
      <c r="K439" s="417"/>
      <c r="L439" s="417"/>
      <c r="M439" s="417"/>
      <c r="N439" s="417"/>
      <c r="O439" s="411"/>
      <c r="P439" s="61"/>
      <c r="R439" s="214"/>
    </row>
    <row r="440" spans="2:18" ht="15" customHeight="1" x14ac:dyDescent="0.2">
      <c r="B440" s="109"/>
      <c r="C440" s="357"/>
      <c r="D440" s="357"/>
      <c r="E440" s="357"/>
      <c r="F440" s="357"/>
      <c r="G440" s="357"/>
      <c r="H440" s="357"/>
      <c r="I440" s="357"/>
      <c r="J440" s="357"/>
      <c r="K440" s="357"/>
      <c r="L440" s="357"/>
      <c r="M440" s="357"/>
      <c r="N440" s="357"/>
      <c r="O440" s="357"/>
      <c r="P440" s="61"/>
      <c r="R440" s="214"/>
    </row>
    <row r="441" spans="2:18" ht="15" customHeight="1" x14ac:dyDescent="0.2">
      <c r="B441" s="109"/>
      <c r="C441" s="357"/>
      <c r="D441" s="357"/>
      <c r="E441" s="357"/>
      <c r="F441" s="357"/>
      <c r="G441" s="357"/>
      <c r="H441" s="357"/>
      <c r="I441" s="357"/>
      <c r="J441" s="357"/>
      <c r="K441" s="357"/>
      <c r="L441" s="357"/>
      <c r="M441" s="357"/>
      <c r="N441" s="357"/>
      <c r="O441" s="357"/>
      <c r="P441" s="61"/>
      <c r="R441" s="214"/>
    </row>
    <row r="442" spans="2:18" ht="15" customHeight="1" x14ac:dyDescent="0.2">
      <c r="B442" s="109"/>
      <c r="C442" s="357"/>
      <c r="D442" s="357"/>
      <c r="E442" s="357"/>
      <c r="F442" s="357"/>
      <c r="G442" s="357"/>
      <c r="H442" s="357"/>
      <c r="I442" s="357"/>
      <c r="J442" s="357"/>
      <c r="K442" s="357"/>
      <c r="L442" s="357"/>
      <c r="M442" s="357"/>
      <c r="N442" s="357"/>
      <c r="O442" s="357"/>
      <c r="P442" s="61"/>
      <c r="R442" s="214"/>
    </row>
  </sheetData>
  <sheetProtection sheet="1" objects="1" scenarios="1"/>
  <autoFilter ref="C5:P222"/>
  <sortState ref="H483:M511">
    <sortCondition ref="H483"/>
  </sortState>
  <mergeCells count="528">
    <mergeCell ref="M407:M411"/>
    <mergeCell ref="M413:M415"/>
    <mergeCell ref="M416:M418"/>
    <mergeCell ref="M419:M421"/>
    <mergeCell ref="M422:M424"/>
    <mergeCell ref="M365:M368"/>
    <mergeCell ref="M369:M372"/>
    <mergeCell ref="M373:M376"/>
    <mergeCell ref="M377:M380"/>
    <mergeCell ref="M382:M385"/>
    <mergeCell ref="M386:M389"/>
    <mergeCell ref="M390:M393"/>
    <mergeCell ref="M395:M399"/>
    <mergeCell ref="M401:M403"/>
    <mergeCell ref="M332:M335"/>
    <mergeCell ref="M340:M343"/>
    <mergeCell ref="M345:M348"/>
    <mergeCell ref="M349:M352"/>
    <mergeCell ref="M353:M356"/>
    <mergeCell ref="M357:M360"/>
    <mergeCell ref="M361:M364"/>
    <mergeCell ref="M286:M288"/>
    <mergeCell ref="M290:M295"/>
    <mergeCell ref="M296:M298"/>
    <mergeCell ref="M302:M307"/>
    <mergeCell ref="M299:M301"/>
    <mergeCell ref="M316:M319"/>
    <mergeCell ref="M320:M323"/>
    <mergeCell ref="M324:M327"/>
    <mergeCell ref="M328:M330"/>
    <mergeCell ref="C434:O435"/>
    <mergeCell ref="P46:P54"/>
    <mergeCell ref="P55:P72"/>
    <mergeCell ref="P73:P90"/>
    <mergeCell ref="C311:J313"/>
    <mergeCell ref="I4:P4"/>
    <mergeCell ref="I231:P231"/>
    <mergeCell ref="C309:J310"/>
    <mergeCell ref="M8:M14"/>
    <mergeCell ref="M15:M21"/>
    <mergeCell ref="M22:M28"/>
    <mergeCell ref="M29:M35"/>
    <mergeCell ref="M37:M45"/>
    <mergeCell ref="M46:M54"/>
    <mergeCell ref="M55:M63"/>
    <mergeCell ref="M64:M72"/>
    <mergeCell ref="M73:M81"/>
    <mergeCell ref="M82:M90"/>
    <mergeCell ref="M91:M96"/>
    <mergeCell ref="M97:M102"/>
    <mergeCell ref="M103:M108"/>
    <mergeCell ref="M111:M113"/>
    <mergeCell ref="C150:C155"/>
    <mergeCell ref="M174:M179"/>
    <mergeCell ref="A5:B5"/>
    <mergeCell ref="C114:C116"/>
    <mergeCell ref="D114:D116"/>
    <mergeCell ref="F97:F102"/>
    <mergeCell ref="D97:D102"/>
    <mergeCell ref="D8:D14"/>
    <mergeCell ref="H37:H45"/>
    <mergeCell ref="D15:D21"/>
    <mergeCell ref="E15:E21"/>
    <mergeCell ref="F15:F21"/>
    <mergeCell ref="G15:G21"/>
    <mergeCell ref="H15:H21"/>
    <mergeCell ref="D91:D96"/>
    <mergeCell ref="E91:E96"/>
    <mergeCell ref="F91:F96"/>
    <mergeCell ref="E8:E14"/>
    <mergeCell ref="H114:H116"/>
    <mergeCell ref="H91:H96"/>
    <mergeCell ref="F103:F108"/>
    <mergeCell ref="H103:H108"/>
    <mergeCell ref="H111:H113"/>
    <mergeCell ref="H55:H63"/>
    <mergeCell ref="D64:D72"/>
    <mergeCell ref="E64:E72"/>
    <mergeCell ref="E141:E144"/>
    <mergeCell ref="E145:E148"/>
    <mergeCell ref="D168:D185"/>
    <mergeCell ref="E168:E185"/>
    <mergeCell ref="C246:C252"/>
    <mergeCell ref="C253:C259"/>
    <mergeCell ref="E150:E167"/>
    <mergeCell ref="C156:C161"/>
    <mergeCell ref="D150:D167"/>
    <mergeCell ref="E204:E221"/>
    <mergeCell ref="C162:C167"/>
    <mergeCell ref="C186:C191"/>
    <mergeCell ref="C174:C179"/>
    <mergeCell ref="C168:C173"/>
    <mergeCell ref="D246:D252"/>
    <mergeCell ref="D145:D148"/>
    <mergeCell ref="C180:C185"/>
    <mergeCell ref="C216:C221"/>
    <mergeCell ref="C204:C209"/>
    <mergeCell ref="P37:P45"/>
    <mergeCell ref="P118:P123"/>
    <mergeCell ref="P97:P108"/>
    <mergeCell ref="D134:D140"/>
    <mergeCell ref="E134:E140"/>
    <mergeCell ref="D320:D323"/>
    <mergeCell ref="E320:E323"/>
    <mergeCell ref="H121:H123"/>
    <mergeCell ref="H118:H120"/>
    <mergeCell ref="H129:H132"/>
    <mergeCell ref="G129:G132"/>
    <mergeCell ref="G125:G128"/>
    <mergeCell ref="D125:D128"/>
    <mergeCell ref="E125:E128"/>
    <mergeCell ref="D111:D113"/>
    <mergeCell ref="E111:E113"/>
    <mergeCell ref="F111:F113"/>
    <mergeCell ref="G111:G113"/>
    <mergeCell ref="E114:E116"/>
    <mergeCell ref="E121:E123"/>
    <mergeCell ref="M180:M185"/>
    <mergeCell ref="D316:D319"/>
    <mergeCell ref="E316:E319"/>
    <mergeCell ref="D141:D144"/>
    <mergeCell ref="F121:F123"/>
    <mergeCell ref="F118:F120"/>
    <mergeCell ref="G118:G120"/>
    <mergeCell ref="E246:E252"/>
    <mergeCell ref="D240:D244"/>
    <mergeCell ref="P8:P35"/>
    <mergeCell ref="F8:F14"/>
    <mergeCell ref="G8:G14"/>
    <mergeCell ref="H8:H14"/>
    <mergeCell ref="H29:H35"/>
    <mergeCell ref="E129:E132"/>
    <mergeCell ref="H46:H54"/>
    <mergeCell ref="D121:D123"/>
    <mergeCell ref="F141:F144"/>
    <mergeCell ref="H150:H167"/>
    <mergeCell ref="G150:G167"/>
    <mergeCell ref="G145:G148"/>
    <mergeCell ref="H145:H148"/>
    <mergeCell ref="F145:F148"/>
    <mergeCell ref="G121:G123"/>
    <mergeCell ref="G114:G116"/>
    <mergeCell ref="P125:P132"/>
    <mergeCell ref="G141:G144"/>
    <mergeCell ref="F125:F128"/>
    <mergeCell ref="H316:H319"/>
    <mergeCell ref="M114:M116"/>
    <mergeCell ref="M118:M120"/>
    <mergeCell ref="M121:M123"/>
    <mergeCell ref="M125:M128"/>
    <mergeCell ref="M129:M132"/>
    <mergeCell ref="M134:M140"/>
    <mergeCell ref="M141:M144"/>
    <mergeCell ref="M145:M148"/>
    <mergeCell ref="M150:M155"/>
    <mergeCell ref="M156:M161"/>
    <mergeCell ref="M162:M167"/>
    <mergeCell ref="M186:M191"/>
    <mergeCell ref="M192:M197"/>
    <mergeCell ref="M198:M203"/>
    <mergeCell ref="M204:M209"/>
    <mergeCell ref="M210:M215"/>
    <mergeCell ref="M216:M221"/>
    <mergeCell ref="H141:H144"/>
    <mergeCell ref="M168:M173"/>
    <mergeCell ref="H125:H128"/>
    <mergeCell ref="H272:H277"/>
    <mergeCell ref="G278:G283"/>
    <mergeCell ref="H278:H283"/>
    <mergeCell ref="F316:F319"/>
    <mergeCell ref="G316:G319"/>
    <mergeCell ref="P91:P96"/>
    <mergeCell ref="H97:H102"/>
    <mergeCell ref="F134:F140"/>
    <mergeCell ref="G134:G140"/>
    <mergeCell ref="H134:H140"/>
    <mergeCell ref="F286:F288"/>
    <mergeCell ref="G286:G288"/>
    <mergeCell ref="H286:H288"/>
    <mergeCell ref="P253:P259"/>
    <mergeCell ref="P260:P271"/>
    <mergeCell ref="P272:P277"/>
    <mergeCell ref="P278:P283"/>
    <mergeCell ref="G260:G265"/>
    <mergeCell ref="G253:G259"/>
    <mergeCell ref="H253:H259"/>
    <mergeCell ref="H260:H265"/>
    <mergeCell ref="G272:G277"/>
    <mergeCell ref="F278:F283"/>
    <mergeCell ref="F204:F221"/>
    <mergeCell ref="C240:C244"/>
    <mergeCell ref="D302:D307"/>
    <mergeCell ref="D186:D203"/>
    <mergeCell ref="E186:E203"/>
    <mergeCell ref="E302:E307"/>
    <mergeCell ref="D235:D239"/>
    <mergeCell ref="C324:C327"/>
    <mergeCell ref="C290:C295"/>
    <mergeCell ref="C278:C283"/>
    <mergeCell ref="D278:D283"/>
    <mergeCell ref="E278:E283"/>
    <mergeCell ref="D260:D265"/>
    <mergeCell ref="E272:E277"/>
    <mergeCell ref="D296:D298"/>
    <mergeCell ref="E296:E298"/>
    <mergeCell ref="D286:D288"/>
    <mergeCell ref="E286:E288"/>
    <mergeCell ref="D204:D221"/>
    <mergeCell ref="C302:C307"/>
    <mergeCell ref="C296:C301"/>
    <mergeCell ref="D46:D54"/>
    <mergeCell ref="E46:E54"/>
    <mergeCell ref="F46:F54"/>
    <mergeCell ref="G46:G54"/>
    <mergeCell ref="C91:C96"/>
    <mergeCell ref="E97:E102"/>
    <mergeCell ref="G97:G102"/>
    <mergeCell ref="G91:G96"/>
    <mergeCell ref="C97:C108"/>
    <mergeCell ref="C55:C72"/>
    <mergeCell ref="D55:D63"/>
    <mergeCell ref="E55:E63"/>
    <mergeCell ref="F55:F63"/>
    <mergeCell ref="G55:G63"/>
    <mergeCell ref="F64:F72"/>
    <mergeCell ref="G64:G72"/>
    <mergeCell ref="H320:H323"/>
    <mergeCell ref="M336:M339"/>
    <mergeCell ref="F290:F295"/>
    <mergeCell ref="C8:C14"/>
    <mergeCell ref="D37:D45"/>
    <mergeCell ref="E37:E45"/>
    <mergeCell ref="F37:F45"/>
    <mergeCell ref="G37:G45"/>
    <mergeCell ref="C15:C28"/>
    <mergeCell ref="D22:D28"/>
    <mergeCell ref="E22:E28"/>
    <mergeCell ref="F22:F28"/>
    <mergeCell ref="G22:G28"/>
    <mergeCell ref="H22:H28"/>
    <mergeCell ref="C29:C35"/>
    <mergeCell ref="C37:C45"/>
    <mergeCell ref="D29:D35"/>
    <mergeCell ref="E29:E35"/>
    <mergeCell ref="F29:F35"/>
    <mergeCell ref="G29:G35"/>
    <mergeCell ref="D103:D108"/>
    <mergeCell ref="E103:E108"/>
    <mergeCell ref="H64:H72"/>
    <mergeCell ref="C46:C54"/>
    <mergeCell ref="P302:P307"/>
    <mergeCell ref="H302:H307"/>
    <mergeCell ref="G296:G298"/>
    <mergeCell ref="H296:H298"/>
    <mergeCell ref="G382:G393"/>
    <mergeCell ref="M235:M239"/>
    <mergeCell ref="M240:M244"/>
    <mergeCell ref="M246:M252"/>
    <mergeCell ref="M253:M259"/>
    <mergeCell ref="M260:M265"/>
    <mergeCell ref="M266:M271"/>
    <mergeCell ref="M272:M277"/>
    <mergeCell ref="M278:M283"/>
    <mergeCell ref="P290:P298"/>
    <mergeCell ref="G345:G356"/>
    <mergeCell ref="P316:P327"/>
    <mergeCell ref="H369:H380"/>
    <mergeCell ref="H345:H356"/>
    <mergeCell ref="G332:G343"/>
    <mergeCell ref="H332:H343"/>
    <mergeCell ref="P235:P239"/>
    <mergeCell ref="P286:P288"/>
    <mergeCell ref="G328:G330"/>
    <mergeCell ref="G320:G323"/>
    <mergeCell ref="D413:D415"/>
    <mergeCell ref="E413:E415"/>
    <mergeCell ref="F413:F415"/>
    <mergeCell ref="H413:H415"/>
    <mergeCell ref="G413:G415"/>
    <mergeCell ref="C395:C399"/>
    <mergeCell ref="E395:E399"/>
    <mergeCell ref="F395:F399"/>
    <mergeCell ref="C404:C405"/>
    <mergeCell ref="D395:D399"/>
    <mergeCell ref="F407:F411"/>
    <mergeCell ref="C407:C411"/>
    <mergeCell ref="D407:D411"/>
    <mergeCell ref="E407:E411"/>
    <mergeCell ref="G407:G411"/>
    <mergeCell ref="H407:H411"/>
    <mergeCell ref="H395:H399"/>
    <mergeCell ref="F266:F271"/>
    <mergeCell ref="C361:C364"/>
    <mergeCell ref="C365:C368"/>
    <mergeCell ref="C332:C335"/>
    <mergeCell ref="D382:D393"/>
    <mergeCell ref="E382:E393"/>
    <mergeCell ref="C390:C393"/>
    <mergeCell ref="F369:F380"/>
    <mergeCell ref="F357:F368"/>
    <mergeCell ref="C382:C385"/>
    <mergeCell ref="D369:D380"/>
    <mergeCell ref="E369:E380"/>
    <mergeCell ref="C369:C372"/>
    <mergeCell ref="F345:F356"/>
    <mergeCell ref="D357:D368"/>
    <mergeCell ref="E357:E368"/>
    <mergeCell ref="F320:F323"/>
    <mergeCell ref="C316:C323"/>
    <mergeCell ref="C272:C277"/>
    <mergeCell ref="F296:F298"/>
    <mergeCell ref="F150:F167"/>
    <mergeCell ref="H186:H203"/>
    <mergeCell ref="H246:H252"/>
    <mergeCell ref="H240:H244"/>
    <mergeCell ref="P150:P221"/>
    <mergeCell ref="H235:H239"/>
    <mergeCell ref="H204:H221"/>
    <mergeCell ref="H168:H185"/>
    <mergeCell ref="P246:P252"/>
    <mergeCell ref="P240:P244"/>
    <mergeCell ref="F235:F239"/>
    <mergeCell ref="C192:C197"/>
    <mergeCell ref="C210:C215"/>
    <mergeCell ref="D422:D424"/>
    <mergeCell ref="F302:F307"/>
    <mergeCell ref="G302:G307"/>
    <mergeCell ref="C286:C288"/>
    <mergeCell ref="E235:E239"/>
    <mergeCell ref="C235:C239"/>
    <mergeCell ref="C260:C271"/>
    <mergeCell ref="E240:E244"/>
    <mergeCell ref="D290:D295"/>
    <mergeCell ref="E290:E295"/>
    <mergeCell ref="D253:D259"/>
    <mergeCell ref="E260:E265"/>
    <mergeCell ref="D266:D271"/>
    <mergeCell ref="C336:C339"/>
    <mergeCell ref="C340:C343"/>
    <mergeCell ref="C373:C376"/>
    <mergeCell ref="C377:C380"/>
    <mergeCell ref="D332:D343"/>
    <mergeCell ref="F382:F393"/>
    <mergeCell ref="E332:E343"/>
    <mergeCell ref="F260:F265"/>
    <mergeCell ref="F272:F277"/>
    <mergeCell ref="E422:E424"/>
    <mergeCell ref="F422:F424"/>
    <mergeCell ref="G422:G424"/>
    <mergeCell ref="H422:H424"/>
    <mergeCell ref="P413:P424"/>
    <mergeCell ref="P401:P405"/>
    <mergeCell ref="H382:H393"/>
    <mergeCell ref="P382:P393"/>
    <mergeCell ref="P328:P330"/>
    <mergeCell ref="P345:P380"/>
    <mergeCell ref="P332:P343"/>
    <mergeCell ref="G369:G380"/>
    <mergeCell ref="E328:E330"/>
    <mergeCell ref="E401:E403"/>
    <mergeCell ref="F401:F403"/>
    <mergeCell ref="G401:G403"/>
    <mergeCell ref="H401:H403"/>
    <mergeCell ref="G395:G399"/>
    <mergeCell ref="E345:E356"/>
    <mergeCell ref="F328:F330"/>
    <mergeCell ref="F332:F343"/>
    <mergeCell ref="P407:P411"/>
    <mergeCell ref="P395:P399"/>
    <mergeCell ref="H328:H330"/>
    <mergeCell ref="P299:P301"/>
    <mergeCell ref="G290:G295"/>
    <mergeCell ref="H290:H295"/>
    <mergeCell ref="G357:G368"/>
    <mergeCell ref="H357:H368"/>
    <mergeCell ref="E299:E301"/>
    <mergeCell ref="C328:C330"/>
    <mergeCell ref="C357:C360"/>
    <mergeCell ref="G416:G418"/>
    <mergeCell ref="H416:H418"/>
    <mergeCell ref="D328:D330"/>
    <mergeCell ref="C401:C403"/>
    <mergeCell ref="D401:D403"/>
    <mergeCell ref="D324:D327"/>
    <mergeCell ref="E324:E327"/>
    <mergeCell ref="F324:F327"/>
    <mergeCell ref="G324:G327"/>
    <mergeCell ref="H324:H327"/>
    <mergeCell ref="D345:D356"/>
    <mergeCell ref="C345:C348"/>
    <mergeCell ref="C349:C352"/>
    <mergeCell ref="C353:C356"/>
    <mergeCell ref="C386:C389"/>
    <mergeCell ref="C413:C415"/>
    <mergeCell ref="D299:D301"/>
    <mergeCell ref="F168:F185"/>
    <mergeCell ref="G168:G185"/>
    <mergeCell ref="F246:F252"/>
    <mergeCell ref="G246:G252"/>
    <mergeCell ref="F240:F244"/>
    <mergeCell ref="G240:G244"/>
    <mergeCell ref="G235:G239"/>
    <mergeCell ref="F253:F259"/>
    <mergeCell ref="G204:G221"/>
    <mergeCell ref="G186:G203"/>
    <mergeCell ref="F186:F203"/>
    <mergeCell ref="E266:E271"/>
    <mergeCell ref="E253:E259"/>
    <mergeCell ref="C226:N226"/>
    <mergeCell ref="C227:L228"/>
    <mergeCell ref="C224:L225"/>
    <mergeCell ref="F299:F301"/>
    <mergeCell ref="G299:G301"/>
    <mergeCell ref="H299:H301"/>
    <mergeCell ref="G266:G271"/>
    <mergeCell ref="H266:H271"/>
    <mergeCell ref="C198:C203"/>
    <mergeCell ref="D272:D277"/>
    <mergeCell ref="C111:C113"/>
    <mergeCell ref="P134:P148"/>
    <mergeCell ref="C73:C90"/>
    <mergeCell ref="D73:D81"/>
    <mergeCell ref="E73:E81"/>
    <mergeCell ref="F73:F81"/>
    <mergeCell ref="G73:G81"/>
    <mergeCell ref="H73:H81"/>
    <mergeCell ref="D82:D90"/>
    <mergeCell ref="E82:E90"/>
    <mergeCell ref="F82:F90"/>
    <mergeCell ref="G82:G90"/>
    <mergeCell ref="H82:H90"/>
    <mergeCell ref="P111:P116"/>
    <mergeCell ref="G103:G108"/>
    <mergeCell ref="C121:C123"/>
    <mergeCell ref="C125:C132"/>
    <mergeCell ref="C134:C148"/>
    <mergeCell ref="C118:C120"/>
    <mergeCell ref="D118:D120"/>
    <mergeCell ref="E118:E120"/>
    <mergeCell ref="D129:D132"/>
    <mergeCell ref="F129:F132"/>
    <mergeCell ref="F114:F116"/>
    <mergeCell ref="A82:B90"/>
    <mergeCell ref="A91:B96"/>
    <mergeCell ref="A97:B102"/>
    <mergeCell ref="A103:B108"/>
    <mergeCell ref="A111:B113"/>
    <mergeCell ref="A114:B116"/>
    <mergeCell ref="A118:B120"/>
    <mergeCell ref="A121:B123"/>
    <mergeCell ref="A8:B14"/>
    <mergeCell ref="A15:B21"/>
    <mergeCell ref="A22:B28"/>
    <mergeCell ref="A29:B35"/>
    <mergeCell ref="A37:B45"/>
    <mergeCell ref="A46:B54"/>
    <mergeCell ref="A55:B63"/>
    <mergeCell ref="A64:B72"/>
    <mergeCell ref="A73:B81"/>
    <mergeCell ref="A125:B132"/>
    <mergeCell ref="A134:B140"/>
    <mergeCell ref="A141:B144"/>
    <mergeCell ref="A145:B148"/>
    <mergeCell ref="A150:B155"/>
    <mergeCell ref="A156:B161"/>
    <mergeCell ref="A162:B167"/>
    <mergeCell ref="A168:B173"/>
    <mergeCell ref="A174:B179"/>
    <mergeCell ref="A180:B185"/>
    <mergeCell ref="A186:B191"/>
    <mergeCell ref="A192:B197"/>
    <mergeCell ref="A198:B203"/>
    <mergeCell ref="A204:B209"/>
    <mergeCell ref="A210:B215"/>
    <mergeCell ref="A216:B221"/>
    <mergeCell ref="A235:B239"/>
    <mergeCell ref="A240:B244"/>
    <mergeCell ref="A246:B252"/>
    <mergeCell ref="A253:B259"/>
    <mergeCell ref="A260:B265"/>
    <mergeCell ref="A266:B271"/>
    <mergeCell ref="A272:B277"/>
    <mergeCell ref="A278:B283"/>
    <mergeCell ref="A286:B288"/>
    <mergeCell ref="A290:B295"/>
    <mergeCell ref="A296:B298"/>
    <mergeCell ref="A299:B301"/>
    <mergeCell ref="A302:B307"/>
    <mergeCell ref="A316:B319"/>
    <mergeCell ref="A320:B323"/>
    <mergeCell ref="A324:B327"/>
    <mergeCell ref="A328:B330"/>
    <mergeCell ref="A332:B335"/>
    <mergeCell ref="A336:B339"/>
    <mergeCell ref="A340:B343"/>
    <mergeCell ref="A345:B348"/>
    <mergeCell ref="A349:B352"/>
    <mergeCell ref="A353:B356"/>
    <mergeCell ref="A357:B360"/>
    <mergeCell ref="A361:B364"/>
    <mergeCell ref="A365:B368"/>
    <mergeCell ref="A369:B372"/>
    <mergeCell ref="A373:B376"/>
    <mergeCell ref="A413:B415"/>
    <mergeCell ref="C436:O436"/>
    <mergeCell ref="C437:N439"/>
    <mergeCell ref="A416:B418"/>
    <mergeCell ref="A419:B421"/>
    <mergeCell ref="A422:B424"/>
    <mergeCell ref="A377:B380"/>
    <mergeCell ref="A382:B385"/>
    <mergeCell ref="A386:B389"/>
    <mergeCell ref="A390:B393"/>
    <mergeCell ref="A395:B399"/>
    <mergeCell ref="A401:B403"/>
    <mergeCell ref="A404:B404"/>
    <mergeCell ref="A405:B405"/>
    <mergeCell ref="A407:B411"/>
    <mergeCell ref="C422:C424"/>
    <mergeCell ref="D419:D421"/>
    <mergeCell ref="E419:E421"/>
    <mergeCell ref="F419:F421"/>
    <mergeCell ref="G419:G421"/>
    <mergeCell ref="H419:H421"/>
    <mergeCell ref="C416:C421"/>
    <mergeCell ref="D416:D418"/>
    <mergeCell ref="E416:E418"/>
    <mergeCell ref="F416:F418"/>
  </mergeCells>
  <printOptions horizontalCentered="1"/>
  <pageMargins left="0.23622047244094491" right="0.23622047244094491" top="0.74803149606299213" bottom="0.74803149606299213" header="0.31496062992125984" footer="0.31496062992125984"/>
  <pageSetup paperSize="8" scale="55" fitToHeight="4" orientation="portrait" r:id="rId1"/>
  <rowBreaks count="5" manualBreakCount="5">
    <brk id="6" max="16" man="1"/>
    <brk id="102" max="13" man="1"/>
    <brk id="132" max="19" man="1"/>
    <brk id="229" max="19" man="1"/>
    <brk id="368" max="19" man="1"/>
  </rowBreaks>
  <colBreaks count="1" manualBreakCount="1">
    <brk id="10" max="43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W94"/>
  <sheetViews>
    <sheetView view="pageBreakPreview" zoomScale="90" zoomScaleNormal="85" zoomScaleSheetLayoutView="90" workbookViewId="0">
      <pane xSplit="3" ySplit="5" topLeftCell="I6" activePane="bottomRight" state="frozen"/>
      <selection activeCell="D19" sqref="D19"/>
      <selection pane="topRight" activeCell="D19" sqref="D19"/>
      <selection pane="bottomLeft" activeCell="D19" sqref="D19"/>
      <selection pane="bottomRight" activeCell="M22" sqref="M22:M26"/>
    </sheetView>
  </sheetViews>
  <sheetFormatPr defaultRowHeight="15" x14ac:dyDescent="0.2"/>
  <cols>
    <col min="1" max="1" width="3.88671875" style="68" customWidth="1"/>
    <col min="2" max="2" width="6" style="163" customWidth="1"/>
    <col min="3" max="3" width="21.21875" style="54" customWidth="1"/>
    <col min="4" max="4" width="26" style="54" customWidth="1"/>
    <col min="5" max="5" width="17.21875" style="55" customWidth="1"/>
    <col min="6" max="6" width="12.88671875" style="55" customWidth="1"/>
    <col min="7" max="7" width="11.21875" style="55" customWidth="1"/>
    <col min="8" max="8" width="21.77734375" style="55" customWidth="1"/>
    <col min="9" max="9" width="13.21875" style="55" customWidth="1"/>
    <col min="10" max="11" width="10.6640625" style="54" customWidth="1"/>
    <col min="12" max="12" width="9.44140625" style="54" bestFit="1" customWidth="1"/>
    <col min="13" max="13" width="9.44140625" style="54" customWidth="1"/>
    <col min="14" max="14" width="11" style="54" customWidth="1"/>
    <col min="15" max="15" width="9.44140625" style="54" customWidth="1"/>
    <col min="16" max="16" width="12" style="54" customWidth="1"/>
    <col min="17" max="17" width="2.6640625" style="54" customWidth="1"/>
    <col min="18" max="18" width="11.88671875" style="54" hidden="1" customWidth="1"/>
    <col min="19" max="19" width="16.6640625" style="54" bestFit="1" customWidth="1"/>
    <col min="20" max="20" width="8.88671875" style="54"/>
    <col min="21" max="21" width="14.5546875" style="54" customWidth="1"/>
    <col min="22" max="16384" width="8.88671875" style="54"/>
  </cols>
  <sheetData>
    <row r="2" spans="1:23" x14ac:dyDescent="0.2">
      <c r="C2" s="53" t="s">
        <v>576</v>
      </c>
    </row>
    <row r="4" spans="1:23" ht="16.5" thickBot="1" x14ac:dyDescent="0.25">
      <c r="D4" s="78"/>
      <c r="E4" s="79"/>
      <c r="F4" s="81" t="s">
        <v>217</v>
      </c>
      <c r="G4" s="79"/>
      <c r="H4" s="80"/>
      <c r="I4" s="528" t="s">
        <v>262</v>
      </c>
      <c r="J4" s="529"/>
      <c r="K4" s="529"/>
      <c r="L4" s="529"/>
      <c r="M4" s="529"/>
      <c r="N4" s="529"/>
      <c r="O4" s="529"/>
      <c r="P4" s="530"/>
    </row>
    <row r="5" spans="1:23" ht="78.75" customHeight="1" thickBot="1" x14ac:dyDescent="0.25">
      <c r="A5" s="519" t="s">
        <v>385</v>
      </c>
      <c r="B5" s="520"/>
      <c r="C5" s="2" t="s">
        <v>386</v>
      </c>
      <c r="D5" s="9" t="s">
        <v>129</v>
      </c>
      <c r="E5" s="9" t="s">
        <v>142</v>
      </c>
      <c r="F5" s="2" t="s">
        <v>12</v>
      </c>
      <c r="G5" s="2" t="s">
        <v>13</v>
      </c>
      <c r="H5" s="97" t="s">
        <v>61</v>
      </c>
      <c r="I5" s="185" t="s">
        <v>102</v>
      </c>
      <c r="J5" s="246" t="s">
        <v>524</v>
      </c>
      <c r="K5" s="249" t="s">
        <v>563</v>
      </c>
      <c r="L5" s="185" t="s">
        <v>145</v>
      </c>
      <c r="M5" s="377" t="s">
        <v>551</v>
      </c>
      <c r="N5" s="364" t="s">
        <v>562</v>
      </c>
      <c r="O5" s="365" t="s">
        <v>554</v>
      </c>
      <c r="P5" s="185" t="s">
        <v>146</v>
      </c>
      <c r="R5" s="42" t="s">
        <v>123</v>
      </c>
    </row>
    <row r="6" spans="1:23" ht="35.25" customHeight="1" x14ac:dyDescent="0.2">
      <c r="A6" s="548" t="s">
        <v>20</v>
      </c>
      <c r="B6" s="531"/>
      <c r="C6" s="531"/>
      <c r="D6" s="531"/>
      <c r="E6" s="531"/>
      <c r="F6" s="531"/>
      <c r="G6" s="531"/>
      <c r="H6" s="531"/>
      <c r="I6" s="531"/>
      <c r="J6" s="531"/>
      <c r="K6" s="531"/>
      <c r="L6" s="532"/>
      <c r="M6" s="363" t="s">
        <v>552</v>
      </c>
      <c r="N6" s="549"/>
      <c r="O6" s="549"/>
      <c r="P6" s="549"/>
      <c r="R6" s="98"/>
      <c r="U6" s="61"/>
    </row>
    <row r="7" spans="1:23" x14ac:dyDescent="0.2">
      <c r="A7" s="545"/>
      <c r="B7" s="546"/>
      <c r="C7" s="74" t="s">
        <v>10</v>
      </c>
      <c r="D7" s="57"/>
      <c r="E7" s="57"/>
      <c r="F7" s="57"/>
      <c r="G7" s="57"/>
      <c r="H7" s="57"/>
      <c r="I7" s="57"/>
      <c r="J7" s="57"/>
      <c r="K7" s="57"/>
      <c r="L7" s="57"/>
      <c r="M7" s="336"/>
      <c r="N7" s="57"/>
      <c r="O7" s="57"/>
      <c r="P7" s="59"/>
      <c r="S7" s="39"/>
      <c r="U7" s="61"/>
    </row>
    <row r="8" spans="1:23" x14ac:dyDescent="0.2">
      <c r="A8" s="418" t="s">
        <v>473</v>
      </c>
      <c r="B8" s="419"/>
      <c r="C8" s="483" t="s">
        <v>253</v>
      </c>
      <c r="D8" s="466" t="s">
        <v>515</v>
      </c>
      <c r="E8" s="447" t="s">
        <v>254</v>
      </c>
      <c r="F8" s="432" t="s">
        <v>255</v>
      </c>
      <c r="G8" s="429" t="s">
        <v>522</v>
      </c>
      <c r="H8" s="447" t="s">
        <v>17</v>
      </c>
      <c r="I8" s="107" t="s">
        <v>246</v>
      </c>
      <c r="J8" s="40">
        <v>18</v>
      </c>
      <c r="K8" s="366">
        <v>100</v>
      </c>
      <c r="L8" s="34">
        <f>K8*J8</f>
        <v>1800</v>
      </c>
      <c r="M8" s="496"/>
      <c r="N8" s="34">
        <f>J8*(1-$M$8)</f>
        <v>18</v>
      </c>
      <c r="O8" s="34">
        <f>N8*K8</f>
        <v>1800</v>
      </c>
      <c r="P8" s="539">
        <v>4</v>
      </c>
      <c r="R8" s="60"/>
      <c r="S8" s="39"/>
      <c r="U8" s="61"/>
      <c r="W8" s="61"/>
    </row>
    <row r="9" spans="1:23" x14ac:dyDescent="0.2">
      <c r="A9" s="420"/>
      <c r="B9" s="421"/>
      <c r="C9" s="484"/>
      <c r="D9" s="467"/>
      <c r="E9" s="448"/>
      <c r="F9" s="433"/>
      <c r="G9" s="430"/>
      <c r="H9" s="448"/>
      <c r="I9" s="108" t="s">
        <v>247</v>
      </c>
      <c r="J9" s="40">
        <v>12.5</v>
      </c>
      <c r="K9" s="366">
        <v>100</v>
      </c>
      <c r="L9" s="34">
        <f t="shared" ref="L9:L41" si="0">K9*J9</f>
        <v>1250</v>
      </c>
      <c r="M9" s="497"/>
      <c r="N9" s="34">
        <f t="shared" ref="N9:N13" si="1">J9*(1-$M$8)</f>
        <v>12.5</v>
      </c>
      <c r="O9" s="34">
        <f t="shared" ref="O9:O41" si="2">N9*K9</f>
        <v>1250</v>
      </c>
      <c r="P9" s="540"/>
      <c r="Q9" s="61"/>
      <c r="R9" s="62">
        <v>436.67</v>
      </c>
      <c r="S9" s="39"/>
      <c r="U9" s="61"/>
      <c r="W9" s="61"/>
    </row>
    <row r="10" spans="1:23" x14ac:dyDescent="0.2">
      <c r="A10" s="422"/>
      <c r="B10" s="423"/>
      <c r="C10" s="484"/>
      <c r="D10" s="467"/>
      <c r="E10" s="448"/>
      <c r="F10" s="433"/>
      <c r="G10" s="431"/>
      <c r="H10" s="448"/>
      <c r="I10" s="108" t="s">
        <v>248</v>
      </c>
      <c r="J10" s="40">
        <v>10</v>
      </c>
      <c r="K10" s="366">
        <v>100</v>
      </c>
      <c r="L10" s="34">
        <f t="shared" si="0"/>
        <v>1000</v>
      </c>
      <c r="M10" s="497"/>
      <c r="N10" s="34">
        <f t="shared" si="1"/>
        <v>10</v>
      </c>
      <c r="O10" s="34">
        <f t="shared" si="2"/>
        <v>1000</v>
      </c>
      <c r="P10" s="540"/>
      <c r="Q10" s="61"/>
      <c r="R10" s="60"/>
      <c r="S10" s="39"/>
      <c r="U10" s="61"/>
      <c r="W10" s="61"/>
    </row>
    <row r="11" spans="1:23" x14ac:dyDescent="0.2">
      <c r="A11" s="418" t="s">
        <v>561</v>
      </c>
      <c r="B11" s="419"/>
      <c r="C11" s="483" t="s">
        <v>252</v>
      </c>
      <c r="D11" s="466" t="s">
        <v>515</v>
      </c>
      <c r="E11" s="447" t="s">
        <v>254</v>
      </c>
      <c r="F11" s="466" t="s">
        <v>148</v>
      </c>
      <c r="G11" s="429" t="s">
        <v>522</v>
      </c>
      <c r="H11" s="447" t="s">
        <v>17</v>
      </c>
      <c r="I11" s="107" t="s">
        <v>246</v>
      </c>
      <c r="J11" s="7">
        <v>13.8</v>
      </c>
      <c r="K11" s="367">
        <v>100</v>
      </c>
      <c r="L11" s="34">
        <f t="shared" si="0"/>
        <v>1380</v>
      </c>
      <c r="M11" s="497"/>
      <c r="N11" s="34">
        <f t="shared" si="1"/>
        <v>13.8</v>
      </c>
      <c r="O11" s="34">
        <f t="shared" si="2"/>
        <v>1380</v>
      </c>
      <c r="P11" s="540"/>
      <c r="R11" s="60"/>
      <c r="S11" s="39"/>
      <c r="U11" s="61"/>
      <c r="W11" s="61"/>
    </row>
    <row r="12" spans="1:23" x14ac:dyDescent="0.2">
      <c r="A12" s="420"/>
      <c r="B12" s="421"/>
      <c r="C12" s="484"/>
      <c r="D12" s="467"/>
      <c r="E12" s="448"/>
      <c r="F12" s="467"/>
      <c r="G12" s="430"/>
      <c r="H12" s="448"/>
      <c r="I12" s="108" t="s">
        <v>247</v>
      </c>
      <c r="J12" s="7">
        <v>8.3000000000000007</v>
      </c>
      <c r="K12" s="367">
        <v>100</v>
      </c>
      <c r="L12" s="34">
        <f t="shared" si="0"/>
        <v>830.00000000000011</v>
      </c>
      <c r="M12" s="497"/>
      <c r="N12" s="34">
        <f t="shared" si="1"/>
        <v>8.3000000000000007</v>
      </c>
      <c r="O12" s="34">
        <f t="shared" si="2"/>
        <v>830.00000000000011</v>
      </c>
      <c r="P12" s="540"/>
      <c r="R12" s="60">
        <v>329.62</v>
      </c>
      <c r="S12" s="39"/>
      <c r="U12" s="61"/>
      <c r="W12" s="61"/>
    </row>
    <row r="13" spans="1:23" x14ac:dyDescent="0.2">
      <c r="A13" s="422"/>
      <c r="B13" s="423"/>
      <c r="C13" s="485"/>
      <c r="D13" s="469"/>
      <c r="E13" s="449"/>
      <c r="F13" s="469"/>
      <c r="G13" s="431"/>
      <c r="H13" s="449"/>
      <c r="I13" s="108" t="s">
        <v>248</v>
      </c>
      <c r="J13" s="7">
        <v>5.8</v>
      </c>
      <c r="K13" s="367">
        <v>100</v>
      </c>
      <c r="L13" s="34">
        <f t="shared" si="0"/>
        <v>580</v>
      </c>
      <c r="M13" s="498"/>
      <c r="N13" s="34">
        <f t="shared" si="1"/>
        <v>5.8</v>
      </c>
      <c r="O13" s="34">
        <f t="shared" si="2"/>
        <v>580</v>
      </c>
      <c r="P13" s="540"/>
      <c r="R13" s="60"/>
      <c r="S13" s="39"/>
      <c r="U13" s="61"/>
      <c r="W13" s="61"/>
    </row>
    <row r="14" spans="1:23" s="39" customFormat="1" x14ac:dyDescent="0.2">
      <c r="A14" s="545"/>
      <c r="B14" s="546"/>
      <c r="C14" s="74" t="s">
        <v>134</v>
      </c>
      <c r="D14" s="248"/>
      <c r="E14" s="57"/>
      <c r="F14" s="57"/>
      <c r="G14" s="57"/>
      <c r="H14" s="57"/>
      <c r="I14" s="57"/>
      <c r="J14" s="103"/>
      <c r="K14" s="369"/>
      <c r="L14" s="393"/>
      <c r="M14" s="571"/>
      <c r="N14" s="405"/>
      <c r="O14" s="392"/>
      <c r="P14" s="67"/>
      <c r="R14" s="99"/>
    </row>
    <row r="15" spans="1:23" s="39" customFormat="1" x14ac:dyDescent="0.2">
      <c r="A15" s="418" t="s">
        <v>474</v>
      </c>
      <c r="B15" s="419"/>
      <c r="C15" s="542" t="s">
        <v>6</v>
      </c>
      <c r="D15" s="475" t="s">
        <v>136</v>
      </c>
      <c r="E15" s="505" t="s">
        <v>135</v>
      </c>
      <c r="F15" s="475" t="s">
        <v>223</v>
      </c>
      <c r="G15" s="475" t="s">
        <v>522</v>
      </c>
      <c r="H15" s="509" t="s">
        <v>17</v>
      </c>
      <c r="I15" s="194" t="s">
        <v>222</v>
      </c>
      <c r="J15" s="128">
        <v>15</v>
      </c>
      <c r="K15" s="366">
        <v>75</v>
      </c>
      <c r="L15" s="34">
        <f t="shared" si="0"/>
        <v>1125</v>
      </c>
      <c r="M15" s="572"/>
      <c r="N15" s="34">
        <f>J15*(1-$M$15)</f>
        <v>15</v>
      </c>
      <c r="O15" s="34">
        <f t="shared" si="2"/>
        <v>1125</v>
      </c>
      <c r="P15" s="514">
        <v>3</v>
      </c>
      <c r="R15" s="99">
        <f>3780/5</f>
        <v>756</v>
      </c>
    </row>
    <row r="16" spans="1:23" s="39" customFormat="1" x14ac:dyDescent="0.2">
      <c r="A16" s="420"/>
      <c r="B16" s="421"/>
      <c r="C16" s="543"/>
      <c r="D16" s="475"/>
      <c r="E16" s="505"/>
      <c r="F16" s="475"/>
      <c r="G16" s="475"/>
      <c r="H16" s="509"/>
      <c r="I16" s="322" t="s">
        <v>560</v>
      </c>
      <c r="J16" s="368">
        <v>9</v>
      </c>
      <c r="K16" s="370">
        <v>25</v>
      </c>
      <c r="L16" s="34">
        <f t="shared" si="0"/>
        <v>225</v>
      </c>
      <c r="M16" s="573"/>
      <c r="N16" s="34">
        <f>J16*(1-$M$15)</f>
        <v>9</v>
      </c>
      <c r="O16" s="34">
        <f t="shared" si="2"/>
        <v>225</v>
      </c>
      <c r="P16" s="515"/>
      <c r="R16" s="99"/>
    </row>
    <row r="17" spans="1:21" x14ac:dyDescent="0.2">
      <c r="A17" s="545"/>
      <c r="B17" s="546"/>
      <c r="C17" s="75" t="s">
        <v>55</v>
      </c>
      <c r="D17" s="143"/>
      <c r="E17" s="65"/>
      <c r="F17" s="65"/>
      <c r="G17" s="65"/>
      <c r="H17" s="65"/>
      <c r="I17" s="65"/>
      <c r="J17" s="65"/>
      <c r="K17" s="371"/>
      <c r="L17" s="393"/>
      <c r="M17" s="571"/>
      <c r="N17" s="405"/>
      <c r="O17" s="392"/>
      <c r="P17" s="67"/>
      <c r="R17" s="98"/>
      <c r="S17" s="61"/>
    </row>
    <row r="18" spans="1:21" x14ac:dyDescent="0.2">
      <c r="A18" s="418" t="s">
        <v>476</v>
      </c>
      <c r="B18" s="419"/>
      <c r="C18" s="473" t="s">
        <v>4</v>
      </c>
      <c r="D18" s="466" t="s">
        <v>516</v>
      </c>
      <c r="E18" s="459" t="s">
        <v>86</v>
      </c>
      <c r="F18" s="459" t="s">
        <v>140</v>
      </c>
      <c r="G18" s="429" t="s">
        <v>522</v>
      </c>
      <c r="H18" s="459" t="s">
        <v>17</v>
      </c>
      <c r="I18" s="212" t="s">
        <v>219</v>
      </c>
      <c r="J18" s="228">
        <v>0.20499999999999999</v>
      </c>
      <c r="K18" s="372">
        <v>100</v>
      </c>
      <c r="L18" s="34">
        <f t="shared" si="0"/>
        <v>20.5</v>
      </c>
      <c r="M18" s="502"/>
      <c r="N18" s="41">
        <f>J18*(1-$M$18)</f>
        <v>0.20499999999999999</v>
      </c>
      <c r="O18" s="34">
        <f t="shared" si="2"/>
        <v>20.5</v>
      </c>
      <c r="P18" s="541">
        <v>3</v>
      </c>
      <c r="R18" s="98"/>
      <c r="S18" s="61"/>
      <c r="T18" s="61"/>
    </row>
    <row r="19" spans="1:21" x14ac:dyDescent="0.2">
      <c r="A19" s="420"/>
      <c r="B19" s="421"/>
      <c r="C19" s="474"/>
      <c r="D19" s="467"/>
      <c r="E19" s="460"/>
      <c r="F19" s="460"/>
      <c r="G19" s="430"/>
      <c r="H19" s="460"/>
      <c r="I19" s="212" t="s">
        <v>108</v>
      </c>
      <c r="J19" s="228">
        <v>0.1</v>
      </c>
      <c r="K19" s="372">
        <v>100</v>
      </c>
      <c r="L19" s="34">
        <f t="shared" si="0"/>
        <v>10</v>
      </c>
      <c r="M19" s="503"/>
      <c r="N19" s="41">
        <f t="shared" ref="N19:N20" si="3">J19*(1-$M$18)</f>
        <v>0.1</v>
      </c>
      <c r="O19" s="34">
        <f t="shared" si="2"/>
        <v>10</v>
      </c>
      <c r="P19" s="513"/>
      <c r="R19" s="98"/>
      <c r="S19" s="61"/>
      <c r="T19" s="61"/>
    </row>
    <row r="20" spans="1:21" x14ac:dyDescent="0.2">
      <c r="A20" s="422"/>
      <c r="B20" s="423"/>
      <c r="C20" s="474"/>
      <c r="D20" s="469"/>
      <c r="E20" s="461"/>
      <c r="F20" s="461"/>
      <c r="G20" s="431"/>
      <c r="H20" s="461"/>
      <c r="I20" s="212" t="s">
        <v>396</v>
      </c>
      <c r="J20" s="228">
        <v>6.9000000000000006E-2</v>
      </c>
      <c r="K20" s="372">
        <v>1000</v>
      </c>
      <c r="L20" s="34">
        <f t="shared" si="0"/>
        <v>69</v>
      </c>
      <c r="M20" s="504"/>
      <c r="N20" s="41">
        <f t="shared" si="3"/>
        <v>6.9000000000000006E-2</v>
      </c>
      <c r="O20" s="34">
        <f t="shared" si="2"/>
        <v>69</v>
      </c>
      <c r="P20" s="513"/>
      <c r="R20" s="98">
        <v>64</v>
      </c>
      <c r="S20" s="61"/>
      <c r="T20" s="61"/>
    </row>
    <row r="21" spans="1:21" x14ac:dyDescent="0.2">
      <c r="A21" s="545"/>
      <c r="B21" s="546"/>
      <c r="C21" s="75" t="s">
        <v>238</v>
      </c>
      <c r="D21" s="143"/>
      <c r="E21" s="65"/>
      <c r="F21" s="65"/>
      <c r="G21" s="65"/>
      <c r="H21" s="65"/>
      <c r="I21" s="65"/>
      <c r="J21" s="69"/>
      <c r="K21" s="371"/>
      <c r="L21" s="393"/>
      <c r="M21" s="574"/>
      <c r="N21" s="405"/>
      <c r="O21" s="392"/>
      <c r="P21" s="110"/>
      <c r="T21" s="61"/>
    </row>
    <row r="22" spans="1:21" ht="31.5" customHeight="1" x14ac:dyDescent="0.2">
      <c r="A22" s="424" t="s">
        <v>477</v>
      </c>
      <c r="B22" s="425"/>
      <c r="C22" s="426" t="s">
        <v>508</v>
      </c>
      <c r="D22" s="182" t="s">
        <v>357</v>
      </c>
      <c r="E22" s="134" t="s">
        <v>17</v>
      </c>
      <c r="F22" s="135" t="s">
        <v>148</v>
      </c>
      <c r="G22" s="137" t="s">
        <v>522</v>
      </c>
      <c r="H22" s="133" t="s">
        <v>17</v>
      </c>
      <c r="I22" s="133">
        <v>1</v>
      </c>
      <c r="J22" s="136">
        <v>45</v>
      </c>
      <c r="K22" s="373">
        <v>10</v>
      </c>
      <c r="L22" s="34">
        <f t="shared" si="0"/>
        <v>450</v>
      </c>
      <c r="M22" s="496"/>
      <c r="N22" s="34">
        <f>J22*(1-$M$22)</f>
        <v>45</v>
      </c>
      <c r="O22" s="34">
        <f t="shared" si="2"/>
        <v>450</v>
      </c>
      <c r="P22" s="514">
        <v>3</v>
      </c>
      <c r="R22" s="98">
        <v>400</v>
      </c>
      <c r="S22" s="61"/>
    </row>
    <row r="23" spans="1:21" ht="37.5" customHeight="1" x14ac:dyDescent="0.2">
      <c r="A23" s="424" t="s">
        <v>478</v>
      </c>
      <c r="B23" s="425"/>
      <c r="C23" s="484"/>
      <c r="D23" s="182" t="s">
        <v>357</v>
      </c>
      <c r="E23" s="134" t="s">
        <v>17</v>
      </c>
      <c r="F23" s="135" t="s">
        <v>41</v>
      </c>
      <c r="G23" s="181" t="s">
        <v>522</v>
      </c>
      <c r="H23" s="133" t="s">
        <v>17</v>
      </c>
      <c r="I23" s="133">
        <v>1</v>
      </c>
      <c r="J23" s="136">
        <v>35</v>
      </c>
      <c r="K23" s="373">
        <v>10</v>
      </c>
      <c r="L23" s="34">
        <f t="shared" si="0"/>
        <v>350</v>
      </c>
      <c r="M23" s="497"/>
      <c r="N23" s="34">
        <f t="shared" ref="N23:N26" si="4">J23*(1-$M$22)</f>
        <v>35</v>
      </c>
      <c r="O23" s="34">
        <f t="shared" si="2"/>
        <v>350</v>
      </c>
      <c r="P23" s="515"/>
      <c r="R23" s="98">
        <v>300</v>
      </c>
      <c r="S23" s="61"/>
      <c r="U23" s="61"/>
    </row>
    <row r="24" spans="1:21" x14ac:dyDescent="0.2">
      <c r="A24" s="418" t="s">
        <v>479</v>
      </c>
      <c r="B24" s="419"/>
      <c r="C24" s="484"/>
      <c r="D24" s="429" t="s">
        <v>356</v>
      </c>
      <c r="E24" s="441" t="s">
        <v>17</v>
      </c>
      <c r="F24" s="441" t="s">
        <v>144</v>
      </c>
      <c r="G24" s="429" t="s">
        <v>522</v>
      </c>
      <c r="H24" s="441" t="s">
        <v>17</v>
      </c>
      <c r="I24" s="179" t="s">
        <v>219</v>
      </c>
      <c r="J24" s="186">
        <v>1.17</v>
      </c>
      <c r="K24" s="373">
        <v>100</v>
      </c>
      <c r="L24" s="34">
        <f t="shared" si="0"/>
        <v>117</v>
      </c>
      <c r="M24" s="497"/>
      <c r="N24" s="34">
        <f t="shared" si="4"/>
        <v>1.17</v>
      </c>
      <c r="O24" s="34">
        <f t="shared" si="2"/>
        <v>117</v>
      </c>
      <c r="P24" s="515"/>
      <c r="R24" s="98"/>
      <c r="S24" s="61"/>
      <c r="T24" s="61"/>
    </row>
    <row r="25" spans="1:21" x14ac:dyDescent="0.2">
      <c r="A25" s="420"/>
      <c r="B25" s="421"/>
      <c r="C25" s="484"/>
      <c r="D25" s="430"/>
      <c r="E25" s="442"/>
      <c r="F25" s="442"/>
      <c r="G25" s="430"/>
      <c r="H25" s="442"/>
      <c r="I25" s="179" t="s">
        <v>108</v>
      </c>
      <c r="J25" s="193">
        <v>1</v>
      </c>
      <c r="K25" s="366">
        <v>500</v>
      </c>
      <c r="L25" s="34">
        <f t="shared" si="0"/>
        <v>500</v>
      </c>
      <c r="M25" s="497"/>
      <c r="N25" s="34">
        <f t="shared" si="4"/>
        <v>1</v>
      </c>
      <c r="O25" s="34">
        <f t="shared" si="2"/>
        <v>500</v>
      </c>
      <c r="P25" s="515"/>
      <c r="R25" s="98">
        <v>65</v>
      </c>
      <c r="S25" s="61"/>
      <c r="T25" s="61"/>
    </row>
    <row r="26" spans="1:21" x14ac:dyDescent="0.2">
      <c r="A26" s="422"/>
      <c r="B26" s="423"/>
      <c r="C26" s="485"/>
      <c r="D26" s="431" t="s">
        <v>141</v>
      </c>
      <c r="E26" s="443"/>
      <c r="F26" s="443" t="s">
        <v>144</v>
      </c>
      <c r="G26" s="431" t="s">
        <v>143</v>
      </c>
      <c r="H26" s="443" t="s">
        <v>17</v>
      </c>
      <c r="I26" s="134" t="s">
        <v>218</v>
      </c>
      <c r="J26" s="40">
        <v>0.65</v>
      </c>
      <c r="K26" s="366">
        <v>100</v>
      </c>
      <c r="L26" s="34">
        <f t="shared" si="0"/>
        <v>65</v>
      </c>
      <c r="M26" s="498"/>
      <c r="N26" s="34">
        <f t="shared" si="4"/>
        <v>0.65</v>
      </c>
      <c r="O26" s="34">
        <f t="shared" si="2"/>
        <v>65</v>
      </c>
      <c r="P26" s="515"/>
      <c r="R26" s="98"/>
      <c r="S26" s="61"/>
      <c r="T26" s="61"/>
    </row>
    <row r="27" spans="1:21" s="39" customFormat="1" x14ac:dyDescent="0.2">
      <c r="A27" s="545"/>
      <c r="B27" s="547"/>
      <c r="C27" s="64" t="s">
        <v>233</v>
      </c>
      <c r="D27" s="143"/>
      <c r="E27" s="65"/>
      <c r="F27" s="65"/>
      <c r="G27" s="65"/>
      <c r="H27" s="65"/>
      <c r="I27" s="65"/>
      <c r="J27" s="69"/>
      <c r="K27" s="371"/>
      <c r="L27" s="393"/>
      <c r="M27" s="571"/>
      <c r="N27" s="405"/>
      <c r="O27" s="392"/>
      <c r="P27" s="67"/>
      <c r="R27" s="99"/>
      <c r="U27" s="61"/>
    </row>
    <row r="28" spans="1:21" ht="42.75" customHeight="1" x14ac:dyDescent="0.2">
      <c r="A28" s="424" t="s">
        <v>480</v>
      </c>
      <c r="B28" s="425"/>
      <c r="C28" s="426" t="s">
        <v>509</v>
      </c>
      <c r="D28" s="188" t="s">
        <v>517</v>
      </c>
      <c r="E28" s="206" t="s">
        <v>346</v>
      </c>
      <c r="F28" s="100" t="s">
        <v>235</v>
      </c>
      <c r="G28" s="181" t="s">
        <v>522</v>
      </c>
      <c r="H28" s="101" t="s">
        <v>126</v>
      </c>
      <c r="I28" s="96">
        <v>1</v>
      </c>
      <c r="J28" s="40">
        <v>34</v>
      </c>
      <c r="K28" s="366">
        <v>5</v>
      </c>
      <c r="L28" s="34">
        <f t="shared" si="0"/>
        <v>170</v>
      </c>
      <c r="M28" s="496"/>
      <c r="N28" s="34">
        <f>J28*(1-$M$28)</f>
        <v>34</v>
      </c>
      <c r="O28" s="34">
        <f t="shared" si="2"/>
        <v>170</v>
      </c>
      <c r="P28" s="536">
        <v>3</v>
      </c>
      <c r="R28" s="98">
        <v>340</v>
      </c>
    </row>
    <row r="29" spans="1:21" ht="41.25" customHeight="1" x14ac:dyDescent="0.2">
      <c r="A29" s="424" t="s">
        <v>481</v>
      </c>
      <c r="B29" s="425"/>
      <c r="C29" s="544"/>
      <c r="D29" s="188" t="s">
        <v>517</v>
      </c>
      <c r="E29" s="188" t="s">
        <v>346</v>
      </c>
      <c r="F29" s="181" t="s">
        <v>236</v>
      </c>
      <c r="G29" s="181" t="s">
        <v>522</v>
      </c>
      <c r="H29" s="181" t="s">
        <v>126</v>
      </c>
      <c r="I29" s="180">
        <v>1</v>
      </c>
      <c r="J29" s="193">
        <v>32</v>
      </c>
      <c r="K29" s="366">
        <v>30</v>
      </c>
      <c r="L29" s="34">
        <f t="shared" si="0"/>
        <v>960</v>
      </c>
      <c r="M29" s="497"/>
      <c r="N29" s="34">
        <f t="shared" ref="N29:N30" si="5">J29*(1-$M$28)</f>
        <v>32</v>
      </c>
      <c r="O29" s="34">
        <f t="shared" si="2"/>
        <v>960</v>
      </c>
      <c r="P29" s="537"/>
      <c r="R29" s="98">
        <v>896</v>
      </c>
    </row>
    <row r="30" spans="1:21" s="39" customFormat="1" ht="48" customHeight="1" x14ac:dyDescent="0.2">
      <c r="A30" s="424" t="s">
        <v>482</v>
      </c>
      <c r="B30" s="425"/>
      <c r="C30" s="428"/>
      <c r="D30" s="188" t="s">
        <v>345</v>
      </c>
      <c r="E30" s="188" t="s">
        <v>230</v>
      </c>
      <c r="F30" s="188" t="s">
        <v>344</v>
      </c>
      <c r="G30" s="181" t="s">
        <v>522</v>
      </c>
      <c r="H30" s="188" t="s">
        <v>343</v>
      </c>
      <c r="I30" s="180">
        <v>1</v>
      </c>
      <c r="J30" s="193">
        <v>25</v>
      </c>
      <c r="K30" s="366">
        <v>6</v>
      </c>
      <c r="L30" s="34">
        <f t="shared" si="0"/>
        <v>150</v>
      </c>
      <c r="M30" s="498"/>
      <c r="N30" s="34">
        <f t="shared" si="5"/>
        <v>25</v>
      </c>
      <c r="O30" s="34">
        <f t="shared" si="2"/>
        <v>150</v>
      </c>
      <c r="P30" s="538"/>
      <c r="R30" s="99">
        <v>320</v>
      </c>
    </row>
    <row r="31" spans="1:21" x14ac:dyDescent="0.2">
      <c r="A31" s="545"/>
      <c r="B31" s="546"/>
      <c r="C31" s="75" t="s">
        <v>234</v>
      </c>
      <c r="D31" s="143"/>
      <c r="E31" s="65"/>
      <c r="F31" s="65"/>
      <c r="G31" s="65"/>
      <c r="H31" s="65"/>
      <c r="I31" s="65"/>
      <c r="J31" s="69"/>
      <c r="K31" s="371"/>
      <c r="L31" s="328"/>
      <c r="M31" s="571"/>
      <c r="N31" s="405"/>
      <c r="O31" s="392"/>
      <c r="P31" s="67"/>
      <c r="R31" s="98"/>
    </row>
    <row r="32" spans="1:21" s="39" customFormat="1" ht="25.5" x14ac:dyDescent="0.2">
      <c r="A32" s="418" t="s">
        <v>483</v>
      </c>
      <c r="B32" s="419"/>
      <c r="C32" s="319" t="s">
        <v>128</v>
      </c>
      <c r="D32" s="313" t="s">
        <v>518</v>
      </c>
      <c r="E32" s="313" t="s">
        <v>237</v>
      </c>
      <c r="F32" s="313" t="s">
        <v>235</v>
      </c>
      <c r="G32" s="313" t="s">
        <v>522</v>
      </c>
      <c r="H32" s="313" t="s">
        <v>17</v>
      </c>
      <c r="I32" s="307">
        <v>1</v>
      </c>
      <c r="J32" s="323">
        <v>60</v>
      </c>
      <c r="K32" s="374">
        <v>1</v>
      </c>
      <c r="L32" s="34">
        <f t="shared" si="0"/>
        <v>60</v>
      </c>
      <c r="M32" s="575"/>
      <c r="N32" s="577">
        <f>J32*(1-M32)</f>
        <v>60</v>
      </c>
      <c r="O32" s="34">
        <f t="shared" si="2"/>
        <v>60</v>
      </c>
      <c r="P32" s="316">
        <v>3</v>
      </c>
      <c r="R32" s="99">
        <v>55</v>
      </c>
    </row>
    <row r="33" spans="1:18" x14ac:dyDescent="0.2">
      <c r="A33" s="545"/>
      <c r="B33" s="546"/>
      <c r="C33" s="75" t="s">
        <v>226</v>
      </c>
      <c r="D33" s="143"/>
      <c r="E33" s="65"/>
      <c r="F33" s="65"/>
      <c r="G33" s="65"/>
      <c r="H33" s="65"/>
      <c r="I33" s="65"/>
      <c r="J33" s="69"/>
      <c r="K33" s="371"/>
      <c r="L33" s="328"/>
      <c r="M33" s="571"/>
      <c r="N33" s="405"/>
      <c r="O33" s="392"/>
      <c r="P33" s="67"/>
      <c r="R33" s="98"/>
    </row>
    <row r="34" spans="1:18" s="39" customFormat="1" ht="42.75" customHeight="1" x14ac:dyDescent="0.2">
      <c r="A34" s="424" t="s">
        <v>475</v>
      </c>
      <c r="B34" s="425"/>
      <c r="C34" s="426" t="s">
        <v>130</v>
      </c>
      <c r="D34" s="180" t="s">
        <v>130</v>
      </c>
      <c r="E34" s="180" t="s">
        <v>132</v>
      </c>
      <c r="F34" s="180" t="s">
        <v>228</v>
      </c>
      <c r="G34" s="181" t="s">
        <v>522</v>
      </c>
      <c r="H34" s="181" t="s">
        <v>523</v>
      </c>
      <c r="I34" s="180">
        <v>1</v>
      </c>
      <c r="J34" s="193">
        <v>325</v>
      </c>
      <c r="K34" s="366">
        <v>1</v>
      </c>
      <c r="L34" s="34">
        <f t="shared" si="0"/>
        <v>325</v>
      </c>
      <c r="M34" s="496"/>
      <c r="N34" s="34">
        <f>J34*(1-$M$34)</f>
        <v>325</v>
      </c>
      <c r="O34" s="34">
        <f t="shared" si="2"/>
        <v>325</v>
      </c>
      <c r="P34" s="447">
        <v>5</v>
      </c>
      <c r="Q34" s="70"/>
      <c r="R34" s="99">
        <v>1625</v>
      </c>
    </row>
    <row r="35" spans="1:18" s="39" customFormat="1" ht="39.75" customHeight="1" x14ac:dyDescent="0.2">
      <c r="A35" s="424" t="s">
        <v>484</v>
      </c>
      <c r="B35" s="425"/>
      <c r="C35" s="427"/>
      <c r="D35" s="180" t="s">
        <v>130</v>
      </c>
      <c r="E35" s="180" t="s">
        <v>132</v>
      </c>
      <c r="F35" s="180" t="s">
        <v>338</v>
      </c>
      <c r="G35" s="181" t="s">
        <v>522</v>
      </c>
      <c r="H35" s="181" t="s">
        <v>523</v>
      </c>
      <c r="I35" s="180">
        <v>1</v>
      </c>
      <c r="J35" s="193">
        <v>110</v>
      </c>
      <c r="K35" s="366">
        <v>1</v>
      </c>
      <c r="L35" s="34">
        <f t="shared" si="0"/>
        <v>110</v>
      </c>
      <c r="M35" s="497"/>
      <c r="N35" s="34">
        <f t="shared" ref="N35:N36" si="6">J35*(1-$M$34)</f>
        <v>110</v>
      </c>
      <c r="O35" s="34">
        <f t="shared" si="2"/>
        <v>110</v>
      </c>
      <c r="P35" s="448"/>
      <c r="Q35" s="70"/>
      <c r="R35" s="99">
        <v>440</v>
      </c>
    </row>
    <row r="36" spans="1:18" ht="48" customHeight="1" x14ac:dyDescent="0.2">
      <c r="A36" s="424" t="s">
        <v>485</v>
      </c>
      <c r="B36" s="425"/>
      <c r="C36" s="427"/>
      <c r="D36" s="180" t="s">
        <v>130</v>
      </c>
      <c r="E36" s="189" t="s">
        <v>132</v>
      </c>
      <c r="F36" s="180" t="s">
        <v>225</v>
      </c>
      <c r="G36" s="181" t="s">
        <v>522</v>
      </c>
      <c r="H36" s="181" t="s">
        <v>523</v>
      </c>
      <c r="I36" s="180">
        <v>1</v>
      </c>
      <c r="J36" s="193">
        <v>95</v>
      </c>
      <c r="K36" s="366">
        <v>1</v>
      </c>
      <c r="L36" s="34">
        <f t="shared" si="0"/>
        <v>95</v>
      </c>
      <c r="M36" s="498"/>
      <c r="N36" s="34">
        <f t="shared" si="6"/>
        <v>95</v>
      </c>
      <c r="O36" s="34">
        <f t="shared" si="2"/>
        <v>95</v>
      </c>
      <c r="P36" s="448"/>
      <c r="Q36" s="70"/>
      <c r="R36" s="98">
        <v>95</v>
      </c>
    </row>
    <row r="37" spans="1:18" ht="15" customHeight="1" x14ac:dyDescent="0.2">
      <c r="A37" s="545"/>
      <c r="B37" s="546"/>
      <c r="C37" s="75" t="s">
        <v>227</v>
      </c>
      <c r="D37" s="143"/>
      <c r="E37" s="65"/>
      <c r="F37" s="65"/>
      <c r="G37" s="65"/>
      <c r="H37" s="65"/>
      <c r="I37" s="65"/>
      <c r="J37" s="69"/>
      <c r="K37" s="371"/>
      <c r="L37" s="328"/>
      <c r="M37" s="571"/>
      <c r="N37" s="405"/>
      <c r="O37" s="392"/>
      <c r="P37" s="67"/>
      <c r="R37" s="98"/>
    </row>
    <row r="38" spans="1:18" ht="31.5" customHeight="1" x14ac:dyDescent="0.2">
      <c r="A38" s="424" t="s">
        <v>486</v>
      </c>
      <c r="B38" s="425"/>
      <c r="C38" s="129" t="s">
        <v>510</v>
      </c>
      <c r="D38" s="181" t="s">
        <v>519</v>
      </c>
      <c r="E38" s="181" t="s">
        <v>17</v>
      </c>
      <c r="F38" s="181" t="s">
        <v>139</v>
      </c>
      <c r="G38" s="180" t="s">
        <v>220</v>
      </c>
      <c r="H38" s="181" t="s">
        <v>232</v>
      </c>
      <c r="I38" s="180">
        <v>1</v>
      </c>
      <c r="J38" s="193">
        <v>50</v>
      </c>
      <c r="K38" s="366">
        <v>4</v>
      </c>
      <c r="L38" s="34">
        <f t="shared" si="0"/>
        <v>200</v>
      </c>
      <c r="M38" s="575"/>
      <c r="N38" s="577">
        <f>J38*(1-M38)</f>
        <v>50</v>
      </c>
      <c r="O38" s="34">
        <f t="shared" si="2"/>
        <v>200</v>
      </c>
      <c r="P38" s="141">
        <v>5</v>
      </c>
      <c r="R38" s="98">
        <v>800</v>
      </c>
    </row>
    <row r="39" spans="1:18" x14ac:dyDescent="0.2">
      <c r="A39" s="545"/>
      <c r="B39" s="546"/>
      <c r="C39" s="76" t="s">
        <v>328</v>
      </c>
      <c r="D39" s="4"/>
      <c r="E39" s="3"/>
      <c r="F39" s="3"/>
      <c r="G39" s="3"/>
      <c r="H39" s="3"/>
      <c r="I39" s="3"/>
      <c r="J39" s="44"/>
      <c r="K39" s="375"/>
      <c r="L39" s="328"/>
      <c r="M39" s="576"/>
      <c r="N39" s="392"/>
      <c r="O39" s="392"/>
      <c r="P39" s="5"/>
      <c r="R39" s="98"/>
    </row>
    <row r="40" spans="1:18" ht="38.25" x14ac:dyDescent="0.2">
      <c r="A40" s="418" t="s">
        <v>487</v>
      </c>
      <c r="B40" s="419"/>
      <c r="C40" s="315" t="s">
        <v>8</v>
      </c>
      <c r="D40" s="314" t="s">
        <v>347</v>
      </c>
      <c r="E40" s="310" t="s">
        <v>17</v>
      </c>
      <c r="F40" s="310" t="s">
        <v>138</v>
      </c>
      <c r="G40" s="310" t="s">
        <v>522</v>
      </c>
      <c r="H40" s="310" t="s">
        <v>231</v>
      </c>
      <c r="I40" s="309">
        <v>1</v>
      </c>
      <c r="J40" s="321">
        <v>68</v>
      </c>
      <c r="K40" s="376">
        <v>8</v>
      </c>
      <c r="L40" s="34">
        <f t="shared" si="0"/>
        <v>544</v>
      </c>
      <c r="M40" s="496"/>
      <c r="N40" s="86">
        <f>J40*(1-$M$40)</f>
        <v>68</v>
      </c>
      <c r="O40" s="34">
        <f t="shared" si="2"/>
        <v>544</v>
      </c>
      <c r="P40" s="510">
        <v>3</v>
      </c>
      <c r="R40" s="98">
        <v>1155</v>
      </c>
    </row>
    <row r="41" spans="1:18" ht="51" x14ac:dyDescent="0.2">
      <c r="A41" s="424" t="s">
        <v>488</v>
      </c>
      <c r="B41" s="425"/>
      <c r="C41" s="144" t="s">
        <v>327</v>
      </c>
      <c r="D41" s="188" t="s">
        <v>520</v>
      </c>
      <c r="E41" s="139" t="s">
        <v>17</v>
      </c>
      <c r="F41" s="140" t="s">
        <v>521</v>
      </c>
      <c r="G41" s="140" t="s">
        <v>220</v>
      </c>
      <c r="H41" s="140" t="s">
        <v>231</v>
      </c>
      <c r="I41" s="180">
        <v>1</v>
      </c>
      <c r="J41" s="193">
        <v>65</v>
      </c>
      <c r="K41" s="330">
        <v>1</v>
      </c>
      <c r="L41" s="34">
        <f t="shared" si="0"/>
        <v>65</v>
      </c>
      <c r="M41" s="498"/>
      <c r="N41" s="86">
        <f>J41*(1-$M$40)</f>
        <v>65</v>
      </c>
      <c r="O41" s="34">
        <f t="shared" si="2"/>
        <v>65</v>
      </c>
      <c r="P41" s="510"/>
      <c r="R41" s="98">
        <v>1155</v>
      </c>
    </row>
    <row r="42" spans="1:18" s="63" customFormat="1" hidden="1" x14ac:dyDescent="0.2">
      <c r="A42" s="230"/>
      <c r="B42" s="231"/>
      <c r="C42" s="72"/>
      <c r="D42" s="21"/>
      <c r="E42" s="20"/>
      <c r="F42" s="20"/>
      <c r="G42" s="20"/>
      <c r="H42" s="20"/>
      <c r="I42" s="26"/>
      <c r="J42" s="26"/>
      <c r="K42" s="20"/>
      <c r="L42" s="20"/>
      <c r="M42" s="20"/>
      <c r="N42" s="20"/>
      <c r="O42" s="20"/>
      <c r="P42" s="20"/>
      <c r="R42" s="104"/>
    </row>
    <row r="43" spans="1:18" s="39" customFormat="1" hidden="1" x14ac:dyDescent="0.2">
      <c r="A43" s="230"/>
      <c r="B43" s="231"/>
      <c r="C43" s="1"/>
      <c r="D43" s="37"/>
      <c r="E43" s="38"/>
      <c r="F43" s="38"/>
      <c r="G43" s="38"/>
      <c r="H43" s="38"/>
      <c r="I43" s="15" t="s">
        <v>67</v>
      </c>
      <c r="J43" s="138" t="s">
        <v>71</v>
      </c>
      <c r="K43" s="247"/>
      <c r="R43" s="99"/>
    </row>
    <row r="44" spans="1:18" s="39" customFormat="1" ht="15.75" hidden="1" thickBot="1" x14ac:dyDescent="0.25">
      <c r="A44" s="230"/>
      <c r="B44" s="231"/>
      <c r="C44" s="1"/>
      <c r="D44" s="37"/>
      <c r="E44" s="38"/>
      <c r="F44" s="38"/>
      <c r="G44" s="38"/>
      <c r="H44" s="38"/>
      <c r="I44" s="13">
        <f>SUM($L$8:$L$41)</f>
        <v>12450.5</v>
      </c>
      <c r="J44" s="43">
        <f>SUM($L$8:$L$41)</f>
        <v>12450.5</v>
      </c>
      <c r="K44" s="35"/>
      <c r="R44" s="35"/>
    </row>
    <row r="45" spans="1:18" s="39" customFormat="1" x14ac:dyDescent="0.2">
      <c r="A45" s="230"/>
      <c r="B45" s="231"/>
      <c r="C45" s="1"/>
      <c r="D45" s="37"/>
      <c r="E45" s="38"/>
      <c r="F45" s="38"/>
      <c r="G45" s="38"/>
      <c r="H45" s="38"/>
      <c r="I45" s="35"/>
      <c r="J45" s="35"/>
      <c r="K45" s="35"/>
      <c r="R45" s="99"/>
    </row>
    <row r="46" spans="1:18" s="39" customFormat="1" x14ac:dyDescent="0.2">
      <c r="A46" s="230"/>
      <c r="B46" s="231"/>
      <c r="C46" s="52"/>
      <c r="D46" s="37"/>
      <c r="E46" s="38"/>
      <c r="F46" s="38"/>
      <c r="G46" s="38"/>
      <c r="H46" s="38"/>
      <c r="I46" s="35"/>
      <c r="J46" s="35"/>
      <c r="K46" s="35"/>
      <c r="R46" s="99"/>
    </row>
    <row r="47" spans="1:18" x14ac:dyDescent="0.2">
      <c r="A47" s="232"/>
      <c r="B47" s="233"/>
    </row>
    <row r="48" spans="1:18" x14ac:dyDescent="0.2">
      <c r="A48" s="232"/>
      <c r="B48" s="233"/>
    </row>
    <row r="49" spans="1:19" ht="16.5" thickBot="1" x14ac:dyDescent="0.25">
      <c r="A49" s="232"/>
      <c r="B49" s="233"/>
      <c r="D49" s="78"/>
      <c r="E49" s="79"/>
      <c r="F49" s="81" t="s">
        <v>217</v>
      </c>
      <c r="G49" s="79"/>
      <c r="H49" s="80"/>
      <c r="I49" s="553" t="s">
        <v>262</v>
      </c>
      <c r="J49" s="554"/>
      <c r="K49" s="554"/>
      <c r="L49" s="554"/>
      <c r="M49" s="554"/>
      <c r="N49" s="554"/>
      <c r="O49" s="554"/>
      <c r="P49" s="554"/>
    </row>
    <row r="50" spans="1:19" ht="68.25" customHeight="1" thickBot="1" x14ac:dyDescent="0.25">
      <c r="A50" s="232"/>
      <c r="B50" s="233"/>
      <c r="C50" s="39"/>
      <c r="D50" s="9" t="s">
        <v>129</v>
      </c>
      <c r="E50" s="9" t="s">
        <v>142</v>
      </c>
      <c r="F50" s="2" t="s">
        <v>12</v>
      </c>
      <c r="G50" s="2" t="s">
        <v>13</v>
      </c>
      <c r="H50" s="112" t="s">
        <v>61</v>
      </c>
      <c r="I50" s="112" t="s">
        <v>102</v>
      </c>
      <c r="J50" s="127" t="s">
        <v>524</v>
      </c>
      <c r="K50" s="33" t="s">
        <v>564</v>
      </c>
      <c r="L50" s="112" t="s">
        <v>145</v>
      </c>
      <c r="M50" s="377" t="s">
        <v>551</v>
      </c>
      <c r="N50" s="364" t="s">
        <v>562</v>
      </c>
      <c r="O50" s="365" t="s">
        <v>554</v>
      </c>
      <c r="P50" s="112" t="s">
        <v>146</v>
      </c>
      <c r="R50" s="42" t="s">
        <v>123</v>
      </c>
    </row>
    <row r="51" spans="1:19" ht="24" customHeight="1" x14ac:dyDescent="0.2">
      <c r="A51" s="531" t="s">
        <v>569</v>
      </c>
      <c r="B51" s="531"/>
      <c r="C51" s="531"/>
      <c r="D51" s="531"/>
      <c r="E51" s="531"/>
      <c r="F51" s="531"/>
      <c r="G51" s="531"/>
      <c r="H51" s="531"/>
      <c r="I51" s="531"/>
      <c r="J51" s="531"/>
      <c r="K51" s="531"/>
      <c r="L51" s="531"/>
      <c r="M51" s="531"/>
      <c r="N51" s="531"/>
      <c r="O51" s="531"/>
      <c r="P51" s="532"/>
      <c r="R51" s="98"/>
    </row>
    <row r="52" spans="1:19" s="39" customFormat="1" x14ac:dyDescent="0.2">
      <c r="A52" s="545"/>
      <c r="B52" s="546"/>
      <c r="C52" s="75" t="s">
        <v>233</v>
      </c>
      <c r="D52" s="143"/>
      <c r="E52" s="65"/>
      <c r="F52" s="65"/>
      <c r="G52" s="65"/>
      <c r="H52" s="65"/>
      <c r="I52" s="65"/>
      <c r="J52" s="69"/>
      <c r="K52" s="69"/>
      <c r="L52" s="65"/>
      <c r="M52" s="65"/>
      <c r="N52" s="65"/>
      <c r="O52" s="65"/>
      <c r="P52" s="67"/>
      <c r="R52" s="99"/>
    </row>
    <row r="53" spans="1:19" ht="41.25" customHeight="1" x14ac:dyDescent="0.2">
      <c r="A53" s="424" t="s">
        <v>489</v>
      </c>
      <c r="B53" s="425"/>
      <c r="C53" s="229" t="s">
        <v>511</v>
      </c>
      <c r="D53" s="188" t="s">
        <v>525</v>
      </c>
      <c r="E53" s="106" t="s">
        <v>529</v>
      </c>
      <c r="F53" s="188" t="s">
        <v>127</v>
      </c>
      <c r="G53" s="188" t="s">
        <v>522</v>
      </c>
      <c r="H53" s="188" t="s">
        <v>17</v>
      </c>
      <c r="I53" s="189">
        <v>1</v>
      </c>
      <c r="J53" s="92">
        <v>32</v>
      </c>
      <c r="K53" s="378">
        <v>6</v>
      </c>
      <c r="L53" s="41">
        <f>K53*J53</f>
        <v>192</v>
      </c>
      <c r="M53" s="502"/>
      <c r="N53" s="41">
        <f>J53*(1-$M$53)</f>
        <v>32</v>
      </c>
      <c r="O53" s="41">
        <f>N53*K53</f>
        <v>192</v>
      </c>
      <c r="P53" s="536">
        <v>3</v>
      </c>
      <c r="R53" s="98">
        <v>180</v>
      </c>
    </row>
    <row r="54" spans="1:19" ht="25.5" x14ac:dyDescent="0.2">
      <c r="A54" s="424" t="s">
        <v>490</v>
      </c>
      <c r="B54" s="425"/>
      <c r="C54" s="183" t="s">
        <v>512</v>
      </c>
      <c r="D54" s="188" t="s">
        <v>306</v>
      </c>
      <c r="E54" s="106" t="s">
        <v>307</v>
      </c>
      <c r="F54" s="206" t="s">
        <v>249</v>
      </c>
      <c r="G54" s="188" t="s">
        <v>522</v>
      </c>
      <c r="H54" s="206" t="s">
        <v>17</v>
      </c>
      <c r="I54" s="205">
        <v>1</v>
      </c>
      <c r="J54" s="92">
        <v>7.5</v>
      </c>
      <c r="K54" s="378">
        <v>1</v>
      </c>
      <c r="L54" s="41">
        <f t="shared" ref="L54:L55" si="7">K54*J54</f>
        <v>7.5</v>
      </c>
      <c r="M54" s="503"/>
      <c r="N54" s="41">
        <f t="shared" ref="N54:N55" si="8">J54*(1-$M$53)</f>
        <v>7.5</v>
      </c>
      <c r="O54" s="41">
        <f t="shared" ref="O54:O55" si="9">N54*K54</f>
        <v>7.5</v>
      </c>
      <c r="P54" s="537"/>
      <c r="R54" s="98">
        <v>1222</v>
      </c>
    </row>
    <row r="55" spans="1:19" ht="25.5" x14ac:dyDescent="0.2">
      <c r="A55" s="424" t="s">
        <v>491</v>
      </c>
      <c r="B55" s="425"/>
      <c r="C55" s="183" t="s">
        <v>513</v>
      </c>
      <c r="D55" s="188" t="s">
        <v>526</v>
      </c>
      <c r="E55" s="106" t="s">
        <v>256</v>
      </c>
      <c r="F55" s="206" t="s">
        <v>148</v>
      </c>
      <c r="G55" s="188" t="s">
        <v>522</v>
      </c>
      <c r="H55" s="206" t="s">
        <v>530</v>
      </c>
      <c r="I55" s="205">
        <v>1</v>
      </c>
      <c r="J55" s="92">
        <v>165</v>
      </c>
      <c r="K55" s="378">
        <v>1</v>
      </c>
      <c r="L55" s="41">
        <f t="shared" si="7"/>
        <v>165</v>
      </c>
      <c r="M55" s="504"/>
      <c r="N55" s="41">
        <f t="shared" si="8"/>
        <v>165</v>
      </c>
      <c r="O55" s="41">
        <f t="shared" si="9"/>
        <v>165</v>
      </c>
      <c r="P55" s="538"/>
      <c r="R55" s="98">
        <v>1580</v>
      </c>
    </row>
    <row r="56" spans="1:19" x14ac:dyDescent="0.2">
      <c r="A56" s="545"/>
      <c r="B56" s="546"/>
      <c r="C56" s="199" t="s">
        <v>350</v>
      </c>
      <c r="D56" s="234"/>
      <c r="E56" s="200"/>
      <c r="F56" s="200"/>
      <c r="G56" s="200"/>
      <c r="H56" s="200"/>
      <c r="I56" s="200"/>
      <c r="J56" s="201"/>
      <c r="K56" s="379"/>
      <c r="L56" s="200"/>
      <c r="M56" s="567"/>
      <c r="N56" s="200"/>
      <c r="O56" s="200"/>
      <c r="P56" s="67"/>
      <c r="R56" s="98"/>
    </row>
    <row r="57" spans="1:19" ht="51" x14ac:dyDescent="0.2">
      <c r="A57" s="424" t="s">
        <v>492</v>
      </c>
      <c r="B57" s="425"/>
      <c r="C57" s="229" t="s">
        <v>348</v>
      </c>
      <c r="D57" s="188" t="s">
        <v>351</v>
      </c>
      <c r="E57" s="188" t="s">
        <v>349</v>
      </c>
      <c r="F57" s="188" t="s">
        <v>148</v>
      </c>
      <c r="G57" s="188" t="s">
        <v>522</v>
      </c>
      <c r="H57" s="188" t="s">
        <v>17</v>
      </c>
      <c r="I57" s="205">
        <v>1</v>
      </c>
      <c r="J57" s="92">
        <v>30</v>
      </c>
      <c r="K57" s="378">
        <v>1</v>
      </c>
      <c r="L57" s="41">
        <f>K57*J57</f>
        <v>30</v>
      </c>
      <c r="M57" s="568"/>
      <c r="N57" s="41">
        <f>J57*(1-M57)</f>
        <v>30</v>
      </c>
      <c r="O57" s="41">
        <f>N57*K57</f>
        <v>30</v>
      </c>
      <c r="P57" s="130">
        <v>3</v>
      </c>
      <c r="R57" s="98">
        <v>300</v>
      </c>
      <c r="S57" s="105"/>
    </row>
    <row r="58" spans="1:19" x14ac:dyDescent="0.2">
      <c r="A58" s="545"/>
      <c r="B58" s="546"/>
      <c r="C58" s="75" t="s">
        <v>226</v>
      </c>
      <c r="D58" s="143"/>
      <c r="E58" s="65"/>
      <c r="F58" s="65"/>
      <c r="G58" s="65"/>
      <c r="H58" s="65"/>
      <c r="I58" s="65"/>
      <c r="J58" s="69"/>
      <c r="K58" s="371"/>
      <c r="L58" s="65"/>
      <c r="M58" s="566"/>
      <c r="N58" s="65"/>
      <c r="O58" s="65"/>
      <c r="P58" s="67"/>
      <c r="R58" s="98"/>
    </row>
    <row r="59" spans="1:19" ht="18.75" customHeight="1" x14ac:dyDescent="0.2">
      <c r="A59" s="424" t="s">
        <v>493</v>
      </c>
      <c r="B59" s="425"/>
      <c r="C59" s="192" t="s">
        <v>131</v>
      </c>
      <c r="D59" s="180" t="s">
        <v>131</v>
      </c>
      <c r="E59" s="180" t="s">
        <v>17</v>
      </c>
      <c r="F59" s="180" t="s">
        <v>229</v>
      </c>
      <c r="G59" s="181" t="s">
        <v>522</v>
      </c>
      <c r="H59" s="180" t="s">
        <v>133</v>
      </c>
      <c r="I59" s="180">
        <v>1</v>
      </c>
      <c r="J59" s="193">
        <v>85</v>
      </c>
      <c r="K59" s="366">
        <v>5</v>
      </c>
      <c r="L59" s="34">
        <f>K59*J59</f>
        <v>425</v>
      </c>
      <c r="M59" s="416"/>
      <c r="N59" s="361">
        <f>J59*(1-M59)</f>
        <v>85</v>
      </c>
      <c r="O59" s="361">
        <f>N59*K59</f>
        <v>425</v>
      </c>
      <c r="P59" s="111">
        <v>5</v>
      </c>
      <c r="R59" s="98">
        <v>410</v>
      </c>
    </row>
    <row r="60" spans="1:19" x14ac:dyDescent="0.2">
      <c r="A60" s="545"/>
      <c r="B60" s="546"/>
      <c r="C60" s="76" t="s">
        <v>137</v>
      </c>
      <c r="D60" s="4"/>
      <c r="E60" s="3"/>
      <c r="F60" s="3"/>
      <c r="G60" s="3"/>
      <c r="H60" s="3"/>
      <c r="I60" s="3"/>
      <c r="J60" s="44"/>
      <c r="K60" s="375"/>
      <c r="L60" s="3"/>
      <c r="M60" s="569"/>
      <c r="N60" s="3"/>
      <c r="O60" s="3"/>
      <c r="P60" s="5"/>
      <c r="R60" s="98"/>
    </row>
    <row r="61" spans="1:19" ht="38.25" x14ac:dyDescent="0.2">
      <c r="A61" s="424" t="s">
        <v>494</v>
      </c>
      <c r="B61" s="425"/>
      <c r="C61" s="118" t="s">
        <v>8</v>
      </c>
      <c r="D61" s="102" t="s">
        <v>308</v>
      </c>
      <c r="E61" s="123" t="s">
        <v>17</v>
      </c>
      <c r="F61" s="122" t="s">
        <v>239</v>
      </c>
      <c r="G61" s="122" t="s">
        <v>522</v>
      </c>
      <c r="H61" s="122" t="s">
        <v>231</v>
      </c>
      <c r="I61" s="119">
        <v>1</v>
      </c>
      <c r="J61" s="120">
        <v>64</v>
      </c>
      <c r="K61" s="374">
        <v>1</v>
      </c>
      <c r="L61" s="34">
        <f>K61*J61</f>
        <v>64</v>
      </c>
      <c r="M61" s="570"/>
      <c r="N61" s="360">
        <f>J61*(1-M61)</f>
        <v>64</v>
      </c>
      <c r="O61" s="360">
        <f>N61*K61</f>
        <v>64</v>
      </c>
      <c r="P61" s="121">
        <v>3</v>
      </c>
      <c r="R61" s="98">
        <v>183</v>
      </c>
    </row>
    <row r="62" spans="1:19" ht="24" customHeight="1" x14ac:dyDescent="0.2">
      <c r="A62" s="533" t="s">
        <v>261</v>
      </c>
      <c r="B62" s="534"/>
      <c r="C62" s="534"/>
      <c r="D62" s="534"/>
      <c r="E62" s="534"/>
      <c r="F62" s="534"/>
      <c r="G62" s="534"/>
      <c r="H62" s="534"/>
      <c r="I62" s="534"/>
      <c r="J62" s="534"/>
      <c r="K62" s="534"/>
      <c r="L62" s="534"/>
      <c r="M62" s="534"/>
      <c r="N62" s="534"/>
      <c r="O62" s="534"/>
      <c r="P62" s="535"/>
      <c r="R62" s="98"/>
    </row>
    <row r="63" spans="1:19" x14ac:dyDescent="0.2">
      <c r="A63" s="545"/>
      <c r="B63" s="546"/>
      <c r="C63" s="75" t="s">
        <v>384</v>
      </c>
      <c r="D63" s="65"/>
      <c r="E63" s="65"/>
      <c r="F63" s="65"/>
      <c r="G63" s="65"/>
      <c r="H63" s="65"/>
      <c r="I63" s="65"/>
      <c r="J63" s="69"/>
      <c r="K63" s="371"/>
      <c r="L63" s="65"/>
      <c r="M63" s="566"/>
      <c r="N63" s="65"/>
      <c r="O63" s="65"/>
      <c r="P63" s="67"/>
      <c r="R63" s="98"/>
    </row>
    <row r="64" spans="1:19" s="39" customFormat="1" ht="51" x14ac:dyDescent="0.2">
      <c r="A64" s="424" t="s">
        <v>495</v>
      </c>
      <c r="B64" s="425"/>
      <c r="C64" s="484" t="s">
        <v>500</v>
      </c>
      <c r="D64" s="236" t="s">
        <v>259</v>
      </c>
      <c r="E64" s="237" t="s">
        <v>17</v>
      </c>
      <c r="F64" s="236" t="s">
        <v>260</v>
      </c>
      <c r="G64" s="191" t="s">
        <v>522</v>
      </c>
      <c r="H64" s="238" t="s">
        <v>531</v>
      </c>
      <c r="I64" s="156">
        <v>1</v>
      </c>
      <c r="J64" s="239">
        <v>115</v>
      </c>
      <c r="K64" s="380">
        <v>1</v>
      </c>
      <c r="L64" s="240">
        <f>K64*J64</f>
        <v>115</v>
      </c>
      <c r="M64" s="496"/>
      <c r="N64" s="240">
        <f>J64*(1-$M$64)</f>
        <v>115</v>
      </c>
      <c r="O64" s="240">
        <f>N64*K64</f>
        <v>115</v>
      </c>
      <c r="P64" s="510">
        <v>5</v>
      </c>
      <c r="R64" s="99">
        <v>430</v>
      </c>
    </row>
    <row r="65" spans="1:18" s="39" customFormat="1" ht="51" x14ac:dyDescent="0.2">
      <c r="A65" s="424" t="s">
        <v>496</v>
      </c>
      <c r="B65" s="425"/>
      <c r="C65" s="484"/>
      <c r="D65" s="236" t="s">
        <v>257</v>
      </c>
      <c r="E65" s="237" t="s">
        <v>17</v>
      </c>
      <c r="F65" s="236" t="s">
        <v>258</v>
      </c>
      <c r="G65" s="191" t="s">
        <v>522</v>
      </c>
      <c r="H65" s="238" t="s">
        <v>532</v>
      </c>
      <c r="I65" s="156">
        <v>1</v>
      </c>
      <c r="J65" s="239">
        <v>145.5</v>
      </c>
      <c r="K65" s="380">
        <v>1</v>
      </c>
      <c r="L65" s="240">
        <f t="shared" ref="L65:L70" si="10">K65*J65</f>
        <v>145.5</v>
      </c>
      <c r="M65" s="497"/>
      <c r="N65" s="240">
        <f t="shared" ref="N65:N70" si="11">J65*(1-$M$64)</f>
        <v>145.5</v>
      </c>
      <c r="O65" s="240">
        <f t="shared" ref="O65:O70" si="12">N65*K65</f>
        <v>145.5</v>
      </c>
      <c r="P65" s="510"/>
      <c r="R65" s="99">
        <v>300</v>
      </c>
    </row>
    <row r="66" spans="1:18" s="39" customFormat="1" ht="51" x14ac:dyDescent="0.2">
      <c r="A66" s="424" t="s">
        <v>497</v>
      </c>
      <c r="B66" s="425"/>
      <c r="C66" s="484"/>
      <c r="D66" s="236" t="s">
        <v>330</v>
      </c>
      <c r="E66" s="237" t="s">
        <v>17</v>
      </c>
      <c r="F66" s="236" t="s">
        <v>334</v>
      </c>
      <c r="G66" s="191" t="s">
        <v>522</v>
      </c>
      <c r="H66" s="238" t="s">
        <v>533</v>
      </c>
      <c r="I66" s="156">
        <v>1</v>
      </c>
      <c r="J66" s="239">
        <v>590</v>
      </c>
      <c r="K66" s="380">
        <v>1</v>
      </c>
      <c r="L66" s="240">
        <f t="shared" si="10"/>
        <v>590</v>
      </c>
      <c r="M66" s="497"/>
      <c r="N66" s="240">
        <f t="shared" si="11"/>
        <v>590</v>
      </c>
      <c r="O66" s="240">
        <f t="shared" si="12"/>
        <v>590</v>
      </c>
      <c r="P66" s="510"/>
      <c r="R66" s="99"/>
    </row>
    <row r="67" spans="1:18" s="39" customFormat="1" ht="51" x14ac:dyDescent="0.2">
      <c r="A67" s="424" t="s">
        <v>498</v>
      </c>
      <c r="B67" s="425"/>
      <c r="C67" s="484"/>
      <c r="D67" s="236" t="s">
        <v>331</v>
      </c>
      <c r="E67" s="237" t="s">
        <v>17</v>
      </c>
      <c r="F67" s="236" t="s">
        <v>335</v>
      </c>
      <c r="G67" s="191" t="s">
        <v>522</v>
      </c>
      <c r="H67" s="238" t="s">
        <v>336</v>
      </c>
      <c r="I67" s="156">
        <v>1</v>
      </c>
      <c r="J67" s="239">
        <v>528</v>
      </c>
      <c r="K67" s="380">
        <v>1</v>
      </c>
      <c r="L67" s="240">
        <f t="shared" si="10"/>
        <v>528</v>
      </c>
      <c r="M67" s="497"/>
      <c r="N67" s="240">
        <f t="shared" si="11"/>
        <v>528</v>
      </c>
      <c r="O67" s="240">
        <f t="shared" si="12"/>
        <v>528</v>
      </c>
      <c r="P67" s="510"/>
      <c r="R67" s="99"/>
    </row>
    <row r="68" spans="1:18" s="39" customFormat="1" ht="25.5" x14ac:dyDescent="0.2">
      <c r="A68" s="424" t="s">
        <v>499</v>
      </c>
      <c r="B68" s="425"/>
      <c r="C68" s="485"/>
      <c r="D68" s="236" t="s">
        <v>332</v>
      </c>
      <c r="E68" s="237" t="s">
        <v>17</v>
      </c>
      <c r="F68" s="236" t="s">
        <v>333</v>
      </c>
      <c r="G68" s="191" t="s">
        <v>522</v>
      </c>
      <c r="H68" s="238" t="s">
        <v>337</v>
      </c>
      <c r="I68" s="156">
        <v>1</v>
      </c>
      <c r="J68" s="239">
        <v>60</v>
      </c>
      <c r="K68" s="380">
        <v>18</v>
      </c>
      <c r="L68" s="240">
        <f t="shared" si="10"/>
        <v>1080</v>
      </c>
      <c r="M68" s="497"/>
      <c r="N68" s="240">
        <f t="shared" si="11"/>
        <v>60</v>
      </c>
      <c r="O68" s="240">
        <f t="shared" si="12"/>
        <v>1080</v>
      </c>
      <c r="P68" s="510"/>
      <c r="R68" s="99"/>
    </row>
    <row r="69" spans="1:18" s="39" customFormat="1" ht="114.75" x14ac:dyDescent="0.2">
      <c r="A69" s="424" t="s">
        <v>501</v>
      </c>
      <c r="B69" s="425"/>
      <c r="C69" s="476" t="s">
        <v>310</v>
      </c>
      <c r="D69" s="241" t="s">
        <v>527</v>
      </c>
      <c r="E69" s="242" t="s">
        <v>250</v>
      </c>
      <c r="F69" s="241" t="s">
        <v>251</v>
      </c>
      <c r="G69" s="191" t="s">
        <v>522</v>
      </c>
      <c r="H69" s="243" t="s">
        <v>534</v>
      </c>
      <c r="I69" s="244">
        <v>1</v>
      </c>
      <c r="J69" s="245">
        <v>30</v>
      </c>
      <c r="K69" s="381">
        <v>30</v>
      </c>
      <c r="L69" s="240">
        <f t="shared" si="10"/>
        <v>900</v>
      </c>
      <c r="M69" s="497"/>
      <c r="N69" s="240">
        <f t="shared" si="11"/>
        <v>30</v>
      </c>
      <c r="O69" s="240">
        <f t="shared" si="12"/>
        <v>900</v>
      </c>
      <c r="P69" s="510"/>
      <c r="R69" s="99">
        <v>800.4</v>
      </c>
    </row>
    <row r="70" spans="1:18" s="39" customFormat="1" ht="63.75" customHeight="1" x14ac:dyDescent="0.2">
      <c r="A70" s="424" t="s">
        <v>502</v>
      </c>
      <c r="B70" s="425"/>
      <c r="C70" s="478"/>
      <c r="D70" s="241" t="s">
        <v>353</v>
      </c>
      <c r="E70" s="242" t="s">
        <v>352</v>
      </c>
      <c r="F70" s="241" t="s">
        <v>355</v>
      </c>
      <c r="G70" s="191" t="s">
        <v>522</v>
      </c>
      <c r="H70" s="243" t="s">
        <v>354</v>
      </c>
      <c r="I70" s="244">
        <v>1</v>
      </c>
      <c r="J70" s="245">
        <v>130</v>
      </c>
      <c r="K70" s="381">
        <v>4</v>
      </c>
      <c r="L70" s="240">
        <f t="shared" si="10"/>
        <v>520</v>
      </c>
      <c r="M70" s="498"/>
      <c r="N70" s="240">
        <f t="shared" si="11"/>
        <v>130</v>
      </c>
      <c r="O70" s="240">
        <f t="shared" si="12"/>
        <v>520</v>
      </c>
      <c r="P70" s="510"/>
      <c r="R70" s="99">
        <v>800.4</v>
      </c>
    </row>
    <row r="71" spans="1:18" x14ac:dyDescent="0.2">
      <c r="A71" s="545"/>
      <c r="B71" s="547"/>
      <c r="C71" s="64" t="s">
        <v>226</v>
      </c>
      <c r="D71" s="65"/>
      <c r="E71" s="65"/>
      <c r="F71" s="65"/>
      <c r="G71" s="65"/>
      <c r="H71" s="65"/>
      <c r="I71" s="65"/>
      <c r="J71" s="69"/>
      <c r="K71" s="371"/>
      <c r="L71" s="65"/>
      <c r="M71" s="566"/>
      <c r="N71" s="65"/>
      <c r="O71" s="65"/>
      <c r="P71" s="67"/>
      <c r="R71" s="98"/>
    </row>
    <row r="72" spans="1:18" ht="33" customHeight="1" x14ac:dyDescent="0.2">
      <c r="A72" s="418" t="s">
        <v>503</v>
      </c>
      <c r="B72" s="419"/>
      <c r="C72" s="476" t="s">
        <v>130</v>
      </c>
      <c r="D72" s="314" t="s">
        <v>130</v>
      </c>
      <c r="E72" s="314" t="s">
        <v>245</v>
      </c>
      <c r="F72" s="314" t="s">
        <v>240</v>
      </c>
      <c r="G72" s="314" t="s">
        <v>522</v>
      </c>
      <c r="H72" s="314" t="s">
        <v>312</v>
      </c>
      <c r="I72" s="311">
        <v>1</v>
      </c>
      <c r="J72" s="324">
        <v>100</v>
      </c>
      <c r="K72" s="378">
        <v>1</v>
      </c>
      <c r="L72" s="235">
        <f>K72*J72</f>
        <v>100</v>
      </c>
      <c r="M72" s="502"/>
      <c r="N72" s="235">
        <f>J72*(1-$M$72)</f>
        <v>100</v>
      </c>
      <c r="O72" s="235">
        <f>N72*K72</f>
        <v>100</v>
      </c>
      <c r="P72" s="447">
        <v>5</v>
      </c>
      <c r="R72" s="98">
        <v>880</v>
      </c>
    </row>
    <row r="73" spans="1:18" ht="51" x14ac:dyDescent="0.2">
      <c r="A73" s="424" t="s">
        <v>504</v>
      </c>
      <c r="B73" s="425"/>
      <c r="C73" s="477"/>
      <c r="D73" s="189" t="s">
        <v>130</v>
      </c>
      <c r="E73" s="188" t="s">
        <v>245</v>
      </c>
      <c r="F73" s="189" t="s">
        <v>228</v>
      </c>
      <c r="G73" s="191" t="s">
        <v>522</v>
      </c>
      <c r="H73" s="188" t="s">
        <v>339</v>
      </c>
      <c r="I73" s="189">
        <v>1</v>
      </c>
      <c r="J73" s="92">
        <v>325</v>
      </c>
      <c r="K73" s="378">
        <v>1</v>
      </c>
      <c r="L73" s="235">
        <f t="shared" ref="L73:L76" si="13">K73*J73</f>
        <v>325</v>
      </c>
      <c r="M73" s="503"/>
      <c r="N73" s="235">
        <f t="shared" ref="N73:N76" si="14">J73*(1-$M$72)</f>
        <v>325</v>
      </c>
      <c r="O73" s="235">
        <f t="shared" ref="O73:O76" si="15">N73*K73</f>
        <v>325</v>
      </c>
      <c r="P73" s="448"/>
      <c r="R73" s="98"/>
    </row>
    <row r="74" spans="1:18" ht="51" x14ac:dyDescent="0.2">
      <c r="A74" s="424" t="s">
        <v>505</v>
      </c>
      <c r="B74" s="425"/>
      <c r="C74" s="478"/>
      <c r="D74" s="189" t="s">
        <v>130</v>
      </c>
      <c r="E74" s="188" t="s">
        <v>245</v>
      </c>
      <c r="F74" s="189" t="s">
        <v>338</v>
      </c>
      <c r="G74" s="191" t="s">
        <v>522</v>
      </c>
      <c r="H74" s="188" t="s">
        <v>339</v>
      </c>
      <c r="I74" s="189">
        <v>1</v>
      </c>
      <c r="J74" s="92">
        <v>110</v>
      </c>
      <c r="K74" s="378">
        <v>1</v>
      </c>
      <c r="L74" s="235">
        <f t="shared" si="13"/>
        <v>110</v>
      </c>
      <c r="M74" s="503"/>
      <c r="N74" s="235">
        <f t="shared" si="14"/>
        <v>110</v>
      </c>
      <c r="O74" s="235">
        <f t="shared" si="15"/>
        <v>110</v>
      </c>
      <c r="P74" s="448"/>
      <c r="R74" s="98"/>
    </row>
    <row r="75" spans="1:18" ht="76.5" x14ac:dyDescent="0.2">
      <c r="A75" s="424" t="s">
        <v>506</v>
      </c>
      <c r="B75" s="425"/>
      <c r="C75" s="184" t="s">
        <v>243</v>
      </c>
      <c r="D75" s="189" t="s">
        <v>130</v>
      </c>
      <c r="E75" s="189" t="s">
        <v>17</v>
      </c>
      <c r="F75" s="189" t="s">
        <v>244</v>
      </c>
      <c r="G75" s="191" t="s">
        <v>522</v>
      </c>
      <c r="H75" s="188" t="s">
        <v>535</v>
      </c>
      <c r="I75" s="189">
        <v>1</v>
      </c>
      <c r="J75" s="92">
        <v>105</v>
      </c>
      <c r="K75" s="378">
        <v>1</v>
      </c>
      <c r="L75" s="235">
        <f>K75*J75</f>
        <v>105</v>
      </c>
      <c r="M75" s="503"/>
      <c r="N75" s="235">
        <f t="shared" si="14"/>
        <v>105</v>
      </c>
      <c r="O75" s="235">
        <f t="shared" si="15"/>
        <v>105</v>
      </c>
      <c r="P75" s="448"/>
      <c r="R75" s="98">
        <v>306</v>
      </c>
    </row>
    <row r="76" spans="1:18" ht="25.5" x14ac:dyDescent="0.2">
      <c r="A76" s="424" t="s">
        <v>507</v>
      </c>
      <c r="B76" s="425"/>
      <c r="C76" s="229" t="s">
        <v>514</v>
      </c>
      <c r="D76" s="188" t="s">
        <v>528</v>
      </c>
      <c r="E76" s="188" t="s">
        <v>241</v>
      </c>
      <c r="F76" s="206" t="s">
        <v>242</v>
      </c>
      <c r="G76" s="191" t="s">
        <v>522</v>
      </c>
      <c r="H76" s="206" t="s">
        <v>17</v>
      </c>
      <c r="I76" s="189">
        <v>1</v>
      </c>
      <c r="J76" s="94">
        <v>54</v>
      </c>
      <c r="K76" s="382">
        <v>1</v>
      </c>
      <c r="L76" s="235">
        <f t="shared" si="13"/>
        <v>54</v>
      </c>
      <c r="M76" s="504"/>
      <c r="N76" s="235">
        <f t="shared" si="14"/>
        <v>54</v>
      </c>
      <c r="O76" s="235">
        <f t="shared" si="15"/>
        <v>54</v>
      </c>
      <c r="P76" s="449"/>
      <c r="R76" s="98">
        <v>852</v>
      </c>
    </row>
    <row r="77" spans="1:18" ht="15.75" thickBot="1" x14ac:dyDescent="0.25">
      <c r="A77" s="345"/>
      <c r="B77" s="345"/>
      <c r="C77" s="320"/>
      <c r="D77" s="383"/>
      <c r="E77" s="383"/>
      <c r="F77" s="383"/>
      <c r="G77" s="21"/>
      <c r="H77" s="383"/>
      <c r="I77" s="345"/>
      <c r="J77" s="384"/>
      <c r="K77" s="385"/>
      <c r="L77" s="362"/>
      <c r="M77" s="362"/>
      <c r="N77" s="362"/>
      <c r="O77" s="362"/>
      <c r="P77" s="88"/>
      <c r="R77" s="98"/>
    </row>
    <row r="78" spans="1:18" ht="15.75" thickBot="1" x14ac:dyDescent="0.25">
      <c r="A78" s="345"/>
      <c r="B78" s="345"/>
      <c r="C78" s="320"/>
      <c r="D78" s="383"/>
      <c r="E78" s="383"/>
      <c r="F78" s="383"/>
      <c r="G78" s="550" t="s">
        <v>555</v>
      </c>
      <c r="H78" s="551"/>
      <c r="I78" s="552"/>
      <c r="J78" s="259">
        <f>SUM(L8:L76)</f>
        <v>17906.5</v>
      </c>
      <c r="K78" s="260"/>
      <c r="L78" s="261"/>
      <c r="M78" s="262"/>
      <c r="N78" s="262" t="s">
        <v>588</v>
      </c>
      <c r="O78" s="263">
        <f>SUM(O8:O76)</f>
        <v>17906.5</v>
      </c>
      <c r="P78" s="88"/>
      <c r="R78" s="98"/>
    </row>
    <row r="79" spans="1:18" x14ac:dyDescent="0.2">
      <c r="A79" s="345"/>
      <c r="B79" s="345"/>
      <c r="C79" s="320"/>
      <c r="D79" s="383"/>
      <c r="E79" s="383"/>
      <c r="F79" s="383"/>
      <c r="G79" s="264"/>
      <c r="H79" s="39"/>
      <c r="I79" s="265" t="s">
        <v>556</v>
      </c>
      <c r="J79" s="266">
        <f>J78*0.21</f>
        <v>3760.3649999999998</v>
      </c>
      <c r="K79" s="267"/>
      <c r="L79" s="20"/>
      <c r="M79" s="268"/>
      <c r="N79" s="268" t="s">
        <v>556</v>
      </c>
      <c r="O79" s="266">
        <f>O78*0.21</f>
        <v>3760.3649999999998</v>
      </c>
      <c r="P79" s="88"/>
      <c r="R79" s="98"/>
    </row>
    <row r="80" spans="1:18" x14ac:dyDescent="0.2">
      <c r="A80" s="345"/>
      <c r="B80" s="345"/>
      <c r="C80" s="320"/>
      <c r="D80" s="383"/>
      <c r="E80" s="383"/>
      <c r="F80" s="383"/>
      <c r="G80" s="550" t="s">
        <v>557</v>
      </c>
      <c r="H80" s="551"/>
      <c r="I80" s="552"/>
      <c r="J80" s="269">
        <f>J78+J79</f>
        <v>21666.864999999998</v>
      </c>
      <c r="K80" s="270"/>
      <c r="L80" s="10"/>
      <c r="M80" s="271"/>
      <c r="N80" s="271" t="s">
        <v>590</v>
      </c>
      <c r="O80" s="269">
        <f>O78+O79</f>
        <v>21666.864999999998</v>
      </c>
      <c r="P80" s="88"/>
      <c r="R80" s="98"/>
    </row>
    <row r="81" spans="1:18" x14ac:dyDescent="0.2">
      <c r="A81" s="345"/>
      <c r="B81" s="345"/>
      <c r="C81" s="320"/>
      <c r="D81" s="383"/>
      <c r="E81" s="383"/>
      <c r="F81" s="383"/>
      <c r="G81" s="21"/>
      <c r="H81" s="383"/>
      <c r="I81" s="345"/>
      <c r="J81" s="384"/>
      <c r="K81" s="385"/>
      <c r="L81" s="362"/>
      <c r="M81" s="362"/>
      <c r="N81" s="362"/>
      <c r="O81" s="362"/>
      <c r="P81" s="88"/>
      <c r="R81" s="98"/>
    </row>
    <row r="82" spans="1:18" x14ac:dyDescent="0.2">
      <c r="A82" s="345"/>
      <c r="B82" s="345"/>
      <c r="C82" s="320"/>
      <c r="D82" s="383"/>
      <c r="E82" s="383"/>
      <c r="F82" s="383"/>
      <c r="G82" s="21"/>
      <c r="H82" s="383"/>
      <c r="I82" s="345"/>
      <c r="J82" s="384"/>
      <c r="K82" s="385"/>
      <c r="L82" s="362"/>
      <c r="M82" s="362"/>
      <c r="N82" s="362"/>
      <c r="O82" s="362"/>
      <c r="P82" s="88"/>
      <c r="R82" s="98"/>
    </row>
    <row r="83" spans="1:18" s="39" customFormat="1" x14ac:dyDescent="0.2">
      <c r="A83" s="230"/>
      <c r="B83" s="231"/>
      <c r="C83" s="131"/>
      <c r="D83" s="87"/>
      <c r="E83" s="132"/>
      <c r="F83" s="87"/>
      <c r="G83" s="21"/>
      <c r="H83" s="91"/>
      <c r="I83" s="91"/>
      <c r="J83" s="91"/>
      <c r="K83" s="91"/>
      <c r="L83" s="91"/>
      <c r="M83" s="91"/>
      <c r="N83" s="91"/>
      <c r="O83" s="91"/>
      <c r="P83" s="88"/>
      <c r="R83" s="99"/>
    </row>
    <row r="84" spans="1:18" s="39" customFormat="1" ht="17.25" customHeight="1" x14ac:dyDescent="0.2">
      <c r="A84" s="230"/>
      <c r="B84" s="231"/>
      <c r="C84" s="417" t="s">
        <v>579</v>
      </c>
      <c r="D84" s="417"/>
      <c r="E84" s="417"/>
      <c r="F84" s="417"/>
      <c r="G84" s="417"/>
      <c r="H84" s="417"/>
      <c r="I84" s="417"/>
      <c r="J84" s="417"/>
      <c r="K84" s="417"/>
      <c r="L84" s="417"/>
      <c r="M84" s="306"/>
      <c r="N84" s="306"/>
      <c r="O84" s="306"/>
      <c r="R84" s="35"/>
    </row>
    <row r="85" spans="1:18" s="39" customFormat="1" x14ac:dyDescent="0.2">
      <c r="A85" s="63"/>
      <c r="B85" s="165"/>
      <c r="C85" s="417"/>
      <c r="D85" s="417"/>
      <c r="E85" s="417"/>
      <c r="F85" s="417"/>
      <c r="G85" s="417"/>
      <c r="H85" s="417"/>
      <c r="I85" s="417"/>
      <c r="J85" s="417"/>
      <c r="K85" s="417"/>
      <c r="L85" s="417"/>
      <c r="M85" s="306"/>
      <c r="N85" s="306"/>
      <c r="O85" s="306"/>
      <c r="R85" s="35"/>
    </row>
    <row r="86" spans="1:18" s="39" customFormat="1" ht="17.25" x14ac:dyDescent="0.2">
      <c r="A86" s="63"/>
      <c r="B86" s="165"/>
      <c r="C86" s="409" t="s">
        <v>580</v>
      </c>
      <c r="D86" s="37"/>
      <c r="E86" s="38"/>
      <c r="F86" s="38"/>
      <c r="G86" s="38"/>
      <c r="H86" s="38"/>
      <c r="I86" s="35"/>
      <c r="J86" s="35"/>
      <c r="K86" s="35"/>
      <c r="L86" s="410"/>
      <c r="R86" s="35"/>
    </row>
    <row r="87" spans="1:18" s="39" customFormat="1" ht="17.25" customHeight="1" x14ac:dyDescent="0.2">
      <c r="A87" s="63"/>
      <c r="B87" s="165"/>
      <c r="C87" s="417" t="s">
        <v>581</v>
      </c>
      <c r="D87" s="417"/>
      <c r="E87" s="417"/>
      <c r="F87" s="417"/>
      <c r="G87" s="417"/>
      <c r="H87" s="417"/>
      <c r="I87" s="417"/>
      <c r="J87" s="417"/>
      <c r="K87" s="417"/>
      <c r="L87" s="417"/>
      <c r="R87" s="35"/>
    </row>
    <row r="88" spans="1:18" s="39" customFormat="1" x14ac:dyDescent="0.2">
      <c r="A88" s="63"/>
      <c r="B88" s="165"/>
      <c r="C88" s="417"/>
      <c r="D88" s="417"/>
      <c r="E88" s="417"/>
      <c r="F88" s="417"/>
      <c r="G88" s="417"/>
      <c r="H88" s="417"/>
      <c r="I88" s="417"/>
      <c r="J88" s="417"/>
      <c r="K88" s="417"/>
      <c r="L88" s="417"/>
      <c r="R88" s="35"/>
    </row>
    <row r="89" spans="1:18" s="39" customFormat="1" x14ac:dyDescent="0.2">
      <c r="A89" s="63"/>
      <c r="B89" s="165"/>
      <c r="C89" s="417"/>
      <c r="D89" s="417"/>
      <c r="E89" s="417"/>
      <c r="F89" s="417"/>
      <c r="G89" s="417"/>
      <c r="H89" s="417"/>
      <c r="I89" s="417"/>
      <c r="J89" s="417"/>
      <c r="K89" s="417"/>
      <c r="L89" s="417"/>
      <c r="R89" s="35"/>
    </row>
    <row r="90" spans="1:18" s="39" customFormat="1" x14ac:dyDescent="0.2">
      <c r="A90" s="63"/>
      <c r="B90" s="165"/>
      <c r="C90" s="52"/>
      <c r="D90" s="37"/>
      <c r="E90" s="38"/>
      <c r="F90" s="38"/>
      <c r="G90" s="38"/>
      <c r="H90" s="38"/>
      <c r="I90" s="35"/>
      <c r="J90" s="142"/>
      <c r="K90" s="142"/>
      <c r="R90" s="35"/>
    </row>
    <row r="91" spans="1:18" s="39" customFormat="1" x14ac:dyDescent="0.2">
      <c r="A91" s="63"/>
      <c r="B91" s="165"/>
      <c r="C91" s="52"/>
      <c r="D91" s="37"/>
      <c r="E91" s="38"/>
      <c r="F91" s="38"/>
      <c r="G91" s="38"/>
      <c r="H91" s="38"/>
      <c r="I91" s="35"/>
      <c r="J91" s="142"/>
      <c r="K91" s="142"/>
      <c r="R91" s="35"/>
    </row>
    <row r="92" spans="1:18" s="39" customFormat="1" x14ac:dyDescent="0.2">
      <c r="A92" s="63"/>
      <c r="B92" s="165"/>
      <c r="C92" s="52"/>
      <c r="D92" s="37"/>
      <c r="E92" s="38"/>
      <c r="F92" s="38"/>
      <c r="G92" s="38"/>
      <c r="H92" s="38"/>
      <c r="I92" s="35"/>
      <c r="J92" s="142"/>
      <c r="K92" s="142"/>
      <c r="R92" s="35"/>
    </row>
    <row r="93" spans="1:18" s="39" customFormat="1" x14ac:dyDescent="0.2">
      <c r="A93" s="63"/>
      <c r="B93" s="165"/>
      <c r="C93" s="52"/>
      <c r="D93" s="37"/>
      <c r="E93" s="38"/>
      <c r="F93" s="38"/>
      <c r="G93" s="38"/>
      <c r="H93" s="38"/>
      <c r="I93" s="35"/>
      <c r="J93" s="142"/>
      <c r="K93" s="142"/>
      <c r="R93" s="35"/>
    </row>
    <row r="94" spans="1:18" s="39" customFormat="1" x14ac:dyDescent="0.2">
      <c r="A94" s="63"/>
      <c r="B94" s="165"/>
      <c r="C94" s="52"/>
      <c r="D94" s="37"/>
      <c r="E94" s="38"/>
      <c r="F94" s="38"/>
      <c r="G94" s="38"/>
      <c r="H94" s="38"/>
      <c r="I94" s="35"/>
      <c r="J94" s="142"/>
      <c r="K94" s="142"/>
      <c r="R94" s="35"/>
    </row>
  </sheetData>
  <sheetProtection algorithmName="SHA-512" hashValue="NZlO6XedHztf1s/bihb3j2WC+AZJ5inLk6w0zrp7oJHDmP4iecNG5bqhfkWrVEQNU0Ai3aPpBWHE8D56lGvs3w==" saltValue="1piOJtw/uYJXWFjqkVYfZw==" spinCount="100000" sheet="1" objects="1" scenarios="1"/>
  <autoFilter ref="C5:P41"/>
  <sortState ref="H146:L158">
    <sortCondition ref="H146"/>
  </sortState>
  <mergeCells count="116">
    <mergeCell ref="M72:M76"/>
    <mergeCell ref="P72:P76"/>
    <mergeCell ref="A6:L6"/>
    <mergeCell ref="N6:P6"/>
    <mergeCell ref="C87:L89"/>
    <mergeCell ref="G78:I78"/>
    <mergeCell ref="G80:I80"/>
    <mergeCell ref="A75:B75"/>
    <mergeCell ref="A76:B76"/>
    <mergeCell ref="I4:P4"/>
    <mergeCell ref="I49:P49"/>
    <mergeCell ref="C84:L85"/>
    <mergeCell ref="A72:B72"/>
    <mergeCell ref="A73:B73"/>
    <mergeCell ref="A74:B74"/>
    <mergeCell ref="A63:B63"/>
    <mergeCell ref="A71:B71"/>
    <mergeCell ref="A64:B64"/>
    <mergeCell ref="A65:B65"/>
    <mergeCell ref="A66:B66"/>
    <mergeCell ref="A67:B67"/>
    <mergeCell ref="A68:B68"/>
    <mergeCell ref="A69:B69"/>
    <mergeCell ref="A70:B70"/>
    <mergeCell ref="A37:B37"/>
    <mergeCell ref="A7:B7"/>
    <mergeCell ref="A14:B14"/>
    <mergeCell ref="A59:B59"/>
    <mergeCell ref="A61:B61"/>
    <mergeCell ref="A60:B60"/>
    <mergeCell ref="A38:B38"/>
    <mergeCell ref="A40:B40"/>
    <mergeCell ref="A41:B41"/>
    <mergeCell ref="A53:B53"/>
    <mergeCell ref="A54:B54"/>
    <mergeCell ref="A30:B30"/>
    <mergeCell ref="A32:B32"/>
    <mergeCell ref="A34:B34"/>
    <mergeCell ref="A35:B35"/>
    <mergeCell ref="A36:B36"/>
    <mergeCell ref="A31:B31"/>
    <mergeCell ref="A33:B33"/>
    <mergeCell ref="C28:C30"/>
    <mergeCell ref="A17:B17"/>
    <mergeCell ref="A21:B21"/>
    <mergeCell ref="A27:B27"/>
    <mergeCell ref="A55:B55"/>
    <mergeCell ref="A57:B57"/>
    <mergeCell ref="P64:P70"/>
    <mergeCell ref="C64:C68"/>
    <mergeCell ref="C34:C36"/>
    <mergeCell ref="C69:C70"/>
    <mergeCell ref="A39:B39"/>
    <mergeCell ref="A52:B52"/>
    <mergeCell ref="A56:B56"/>
    <mergeCell ref="A58:B58"/>
    <mergeCell ref="H18:H20"/>
    <mergeCell ref="M18:M20"/>
    <mergeCell ref="M22:M26"/>
    <mergeCell ref="M28:M30"/>
    <mergeCell ref="M34:M36"/>
    <mergeCell ref="M40:M41"/>
    <mergeCell ref="M53:M55"/>
    <mergeCell ref="M64:M70"/>
    <mergeCell ref="C11:C13"/>
    <mergeCell ref="D11:D13"/>
    <mergeCell ref="E11:E13"/>
    <mergeCell ref="F11:F13"/>
    <mergeCell ref="G15:G16"/>
    <mergeCell ref="E18:E20"/>
    <mergeCell ref="C22:C26"/>
    <mergeCell ref="D18:D20"/>
    <mergeCell ref="C15:C16"/>
    <mergeCell ref="D15:D16"/>
    <mergeCell ref="E15:E16"/>
    <mergeCell ref="F15:F16"/>
    <mergeCell ref="F24:F26"/>
    <mergeCell ref="G24:G26"/>
    <mergeCell ref="C18:C20"/>
    <mergeCell ref="D24:D26"/>
    <mergeCell ref="H15:H16"/>
    <mergeCell ref="H24:H26"/>
    <mergeCell ref="P53:P55"/>
    <mergeCell ref="P8:P13"/>
    <mergeCell ref="P15:P16"/>
    <mergeCell ref="P28:P30"/>
    <mergeCell ref="P40:P41"/>
    <mergeCell ref="P22:P26"/>
    <mergeCell ref="P18:P20"/>
    <mergeCell ref="P34:P36"/>
    <mergeCell ref="M8:M13"/>
    <mergeCell ref="M15:M16"/>
    <mergeCell ref="D8:D10"/>
    <mergeCell ref="E8:E10"/>
    <mergeCell ref="F8:F10"/>
    <mergeCell ref="H11:H13"/>
    <mergeCell ref="E24:E26"/>
    <mergeCell ref="A51:P51"/>
    <mergeCell ref="A62:P62"/>
    <mergeCell ref="C72:C74"/>
    <mergeCell ref="A5:B5"/>
    <mergeCell ref="A8:B10"/>
    <mergeCell ref="A11:B13"/>
    <mergeCell ref="A15:B16"/>
    <mergeCell ref="A18:B20"/>
    <mergeCell ref="A22:B22"/>
    <mergeCell ref="A23:B23"/>
    <mergeCell ref="A24:B26"/>
    <mergeCell ref="A28:B28"/>
    <mergeCell ref="A29:B29"/>
    <mergeCell ref="C8:C10"/>
    <mergeCell ref="H8:H10"/>
    <mergeCell ref="G8:G10"/>
    <mergeCell ref="G18:G20"/>
    <mergeCell ref="F18:F20"/>
    <mergeCell ref="G11:G13"/>
  </mergeCells>
  <printOptions horizontalCentered="1"/>
  <pageMargins left="0.25" right="0.25" top="0.75" bottom="0.75" header="0.3" footer="0.3"/>
  <pageSetup paperSize="8" scale="57" fitToHeight="2" orientation="portrait" r:id="rId1"/>
  <rowBreaks count="1" manualBreakCount="1">
    <brk id="48"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23"/>
  <sheetViews>
    <sheetView view="pageBreakPreview" zoomScale="90" zoomScaleNormal="85" zoomScaleSheetLayoutView="90" workbookViewId="0">
      <selection activeCell="I8" sqref="I8:J8"/>
    </sheetView>
  </sheetViews>
  <sheetFormatPr defaultRowHeight="15" x14ac:dyDescent="0.2"/>
  <cols>
    <col min="1" max="1" width="9.109375" style="54" bestFit="1" customWidth="1"/>
    <col min="2" max="2" width="17.33203125" style="54" customWidth="1"/>
    <col min="3" max="3" width="12.21875" style="54" customWidth="1"/>
    <col min="4" max="4" width="31.44140625" style="54" customWidth="1"/>
    <col min="5" max="5" width="17.21875" style="55" customWidth="1"/>
    <col min="6" max="6" width="13.21875" style="55" customWidth="1"/>
    <col min="7" max="7" width="21.77734375" style="55" customWidth="1"/>
    <col min="8" max="8" width="10.21875" style="55" customWidth="1"/>
    <col min="9" max="9" width="11.44140625" style="54" customWidth="1"/>
    <col min="10" max="10" width="10.6640625" style="56" customWidth="1"/>
    <col min="11" max="11" width="9.44140625" style="54" bestFit="1" customWidth="1"/>
    <col min="12" max="12" width="14" style="54" customWidth="1"/>
    <col min="13" max="14" width="9.44140625" style="54" customWidth="1"/>
    <col min="15" max="15" width="12" style="54" customWidth="1"/>
    <col min="16" max="16" width="2.6640625" style="54" customWidth="1"/>
    <col min="17" max="17" width="11.88671875" style="54" hidden="1" customWidth="1"/>
    <col min="18" max="18" width="16.6640625" style="54" bestFit="1" customWidth="1"/>
    <col min="19" max="16384" width="8.88671875" style="54"/>
  </cols>
  <sheetData>
    <row r="2" spans="1:17" x14ac:dyDescent="0.2">
      <c r="B2" s="53" t="s">
        <v>577</v>
      </c>
    </row>
    <row r="4" spans="1:17" ht="16.5" thickBot="1" x14ac:dyDescent="0.25">
      <c r="C4" s="77"/>
      <c r="D4" s="78"/>
      <c r="E4" s="81" t="s">
        <v>269</v>
      </c>
      <c r="F4" s="81"/>
      <c r="G4" s="80"/>
      <c r="H4" s="555" t="s">
        <v>262</v>
      </c>
      <c r="I4" s="555"/>
      <c r="J4" s="555"/>
      <c r="K4" s="555"/>
      <c r="L4" s="555"/>
      <c r="M4" s="555"/>
      <c r="N4" s="555"/>
      <c r="O4" s="555"/>
    </row>
    <row r="5" spans="1:17" ht="78" customHeight="1" thickBot="1" x14ac:dyDescent="0.25">
      <c r="A5" s="308" t="s">
        <v>385</v>
      </c>
      <c r="B5" s="2" t="s">
        <v>386</v>
      </c>
      <c r="C5" s="2" t="s">
        <v>16</v>
      </c>
      <c r="D5" s="9" t="s">
        <v>264</v>
      </c>
      <c r="E5" s="9" t="s">
        <v>11</v>
      </c>
      <c r="F5" s="2" t="s">
        <v>263</v>
      </c>
      <c r="G5" s="113" t="s">
        <v>266</v>
      </c>
      <c r="H5" s="113" t="s">
        <v>102</v>
      </c>
      <c r="I5" s="33" t="s">
        <v>568</v>
      </c>
      <c r="J5" s="33" t="s">
        <v>564</v>
      </c>
      <c r="K5" s="113" t="s">
        <v>567</v>
      </c>
      <c r="L5" s="251" t="s">
        <v>551</v>
      </c>
      <c r="M5" s="255" t="s">
        <v>562</v>
      </c>
      <c r="N5" s="256" t="s">
        <v>554</v>
      </c>
      <c r="O5" s="113" t="s">
        <v>146</v>
      </c>
      <c r="Q5" s="42" t="s">
        <v>123</v>
      </c>
    </row>
    <row r="6" spans="1:17" ht="22.5" customHeight="1" thickBot="1" x14ac:dyDescent="0.25">
      <c r="A6" s="534" t="s">
        <v>321</v>
      </c>
      <c r="B6" s="534"/>
      <c r="C6" s="534"/>
      <c r="D6" s="534"/>
      <c r="E6" s="534"/>
      <c r="F6" s="534"/>
      <c r="G6" s="534"/>
      <c r="H6" s="534"/>
      <c r="I6" s="534"/>
      <c r="J6" s="534"/>
      <c r="K6" s="535"/>
      <c r="L6" s="252" t="s">
        <v>552</v>
      </c>
      <c r="M6" s="557"/>
      <c r="N6" s="558"/>
      <c r="O6" s="559"/>
      <c r="Q6" s="98"/>
    </row>
    <row r="7" spans="1:17" ht="24" customHeight="1" x14ac:dyDescent="0.2">
      <c r="A7" s="388"/>
      <c r="B7" s="76" t="s">
        <v>320</v>
      </c>
      <c r="C7" s="124"/>
      <c r="D7" s="124"/>
      <c r="E7" s="125"/>
      <c r="F7" s="124"/>
      <c r="G7" s="125"/>
      <c r="H7" s="124"/>
      <c r="I7" s="124"/>
      <c r="J7" s="125"/>
      <c r="K7" s="125"/>
      <c r="L7" s="124"/>
      <c r="M7" s="124"/>
      <c r="N7" s="124"/>
      <c r="O7" s="126"/>
      <c r="Q7" s="98"/>
    </row>
    <row r="8" spans="1:17" s="39" customFormat="1" ht="63.75" x14ac:dyDescent="0.2">
      <c r="A8" s="387" t="s">
        <v>566</v>
      </c>
      <c r="B8" s="327" t="s">
        <v>267</v>
      </c>
      <c r="C8" s="312" t="s">
        <v>1</v>
      </c>
      <c r="D8" s="325" t="s">
        <v>268</v>
      </c>
      <c r="E8" s="326" t="s">
        <v>17</v>
      </c>
      <c r="F8" s="325" t="s">
        <v>265</v>
      </c>
      <c r="G8" s="325" t="s">
        <v>270</v>
      </c>
      <c r="H8" s="194" t="s">
        <v>224</v>
      </c>
      <c r="I8" s="193">
        <v>250</v>
      </c>
      <c r="J8" s="85">
        <v>6</v>
      </c>
      <c r="K8" s="34">
        <f>J8*I8</f>
        <v>1500</v>
      </c>
      <c r="L8" s="565"/>
      <c r="M8" s="34">
        <f>I8*(1-$L$8)</f>
        <v>250</v>
      </c>
      <c r="N8" s="34">
        <f>M8*J8</f>
        <v>1500</v>
      </c>
      <c r="O8" s="317">
        <v>5</v>
      </c>
      <c r="Q8" s="99">
        <v>3600</v>
      </c>
    </row>
    <row r="9" spans="1:17" s="63" customFormat="1" ht="15.75" thickBot="1" x14ac:dyDescent="0.25">
      <c r="B9" s="72"/>
      <c r="C9" s="20"/>
      <c r="D9" s="21"/>
      <c r="E9" s="20"/>
      <c r="F9" s="20"/>
      <c r="G9" s="20"/>
      <c r="H9" s="22"/>
      <c r="I9" s="22"/>
      <c r="J9" s="22"/>
      <c r="K9" s="39"/>
      <c r="L9" s="39"/>
      <c r="M9" s="39"/>
      <c r="N9" s="39"/>
      <c r="O9" s="39"/>
      <c r="Q9" s="104"/>
    </row>
    <row r="10" spans="1:17" s="63" customFormat="1" ht="15.75" thickBot="1" x14ac:dyDescent="0.25">
      <c r="B10" s="72"/>
      <c r="C10" s="20"/>
      <c r="D10" s="21"/>
      <c r="E10" s="20"/>
      <c r="F10" s="550" t="s">
        <v>555</v>
      </c>
      <c r="G10" s="551"/>
      <c r="H10" s="552"/>
      <c r="I10" s="259">
        <f>K8</f>
        <v>1500</v>
      </c>
      <c r="J10" s="260"/>
      <c r="K10" s="261"/>
      <c r="L10" s="262"/>
      <c r="M10" s="262" t="s">
        <v>588</v>
      </c>
      <c r="N10" s="263">
        <f>SUM(N8)</f>
        <v>1500</v>
      </c>
      <c r="O10" s="39"/>
      <c r="Q10" s="104"/>
    </row>
    <row r="11" spans="1:17" s="63" customFormat="1" x14ac:dyDescent="0.2">
      <c r="B11" s="72"/>
      <c r="C11" s="20"/>
      <c r="D11" s="21"/>
      <c r="E11" s="20"/>
      <c r="F11" s="264"/>
      <c r="G11" s="39"/>
      <c r="H11" s="265" t="s">
        <v>556</v>
      </c>
      <c r="I11" s="266">
        <f>I10*0.21</f>
        <v>315</v>
      </c>
      <c r="J11" s="267"/>
      <c r="K11" s="20"/>
      <c r="L11" s="268"/>
      <c r="M11" s="268" t="s">
        <v>556</v>
      </c>
      <c r="N11" s="266">
        <f>N10*0.21</f>
        <v>315</v>
      </c>
      <c r="O11" s="39"/>
      <c r="Q11" s="104"/>
    </row>
    <row r="12" spans="1:17" s="39" customFormat="1" x14ac:dyDescent="0.2">
      <c r="B12" s="114"/>
      <c r="C12" s="37"/>
      <c r="D12" s="37"/>
      <c r="E12" s="38"/>
      <c r="F12" s="550" t="s">
        <v>557</v>
      </c>
      <c r="G12" s="551"/>
      <c r="H12" s="552"/>
      <c r="I12" s="269">
        <f>I10+I11</f>
        <v>1815</v>
      </c>
      <c r="J12" s="270"/>
      <c r="K12" s="10"/>
      <c r="L12" s="271"/>
      <c r="M12" s="271" t="s">
        <v>590</v>
      </c>
      <c r="N12" s="269">
        <f>N10+N11</f>
        <v>1815</v>
      </c>
      <c r="Q12" s="99"/>
    </row>
    <row r="13" spans="1:17" s="39" customFormat="1" x14ac:dyDescent="0.2">
      <c r="B13" s="114"/>
      <c r="C13" s="37"/>
      <c r="D13" s="37"/>
      <c r="E13" s="38"/>
      <c r="F13" s="38"/>
      <c r="G13" s="38"/>
      <c r="H13" s="35"/>
      <c r="I13" s="35"/>
      <c r="J13" s="36"/>
      <c r="Q13" s="99"/>
    </row>
    <row r="14" spans="1:17" s="39" customFormat="1" ht="17.25" x14ac:dyDescent="0.2">
      <c r="B14" s="52" t="s">
        <v>536</v>
      </c>
      <c r="C14" s="37"/>
      <c r="D14" s="37"/>
      <c r="E14" s="38"/>
      <c r="F14" s="38"/>
      <c r="G14" s="38"/>
      <c r="H14" s="38"/>
      <c r="I14" s="35"/>
      <c r="J14" s="35"/>
      <c r="K14" s="35"/>
      <c r="L14" s="35"/>
      <c r="M14" s="35"/>
      <c r="N14" s="35"/>
      <c r="Q14" s="99"/>
    </row>
    <row r="15" spans="1:17" s="39" customFormat="1" ht="17.25" x14ac:dyDescent="0.2">
      <c r="B15" s="52" t="s">
        <v>553</v>
      </c>
      <c r="C15" s="37"/>
      <c r="D15" s="37"/>
      <c r="E15" s="38"/>
      <c r="F15" s="38"/>
      <c r="G15" s="38"/>
      <c r="H15" s="38"/>
      <c r="I15" s="35"/>
      <c r="J15" s="35"/>
      <c r="K15" s="35"/>
      <c r="L15" s="35"/>
      <c r="M15" s="35"/>
      <c r="N15" s="35"/>
      <c r="Q15" s="99"/>
    </row>
    <row r="16" spans="1:17" s="39" customFormat="1" x14ac:dyDescent="0.2">
      <c r="B16" s="556" t="s">
        <v>565</v>
      </c>
      <c r="C16" s="556"/>
      <c r="D16" s="556"/>
      <c r="E16" s="556"/>
      <c r="F16" s="556"/>
      <c r="G16" s="556"/>
      <c r="H16" s="556"/>
      <c r="I16" s="556"/>
      <c r="J16" s="556"/>
      <c r="K16" s="556"/>
      <c r="L16" s="556"/>
      <c r="M16" s="556"/>
      <c r="N16" s="556"/>
      <c r="Q16" s="99"/>
    </row>
    <row r="17" spans="2:17" s="39" customFormat="1" x14ac:dyDescent="0.2">
      <c r="B17" s="556"/>
      <c r="C17" s="556"/>
      <c r="D17" s="556"/>
      <c r="E17" s="556"/>
      <c r="F17" s="556"/>
      <c r="G17" s="556"/>
      <c r="H17" s="556"/>
      <c r="I17" s="556"/>
      <c r="J17" s="556"/>
      <c r="K17" s="556"/>
      <c r="L17" s="556"/>
      <c r="M17" s="556"/>
      <c r="N17" s="556"/>
      <c r="Q17" s="99"/>
    </row>
    <row r="18" spans="2:17" s="39" customFormat="1" x14ac:dyDescent="0.2">
      <c r="B18" s="556"/>
      <c r="C18" s="556"/>
      <c r="D18" s="556"/>
      <c r="E18" s="556"/>
      <c r="F18" s="556"/>
      <c r="G18" s="556"/>
      <c r="H18" s="556"/>
      <c r="I18" s="556"/>
      <c r="J18" s="556"/>
      <c r="K18" s="556"/>
      <c r="L18" s="556"/>
      <c r="M18" s="556"/>
      <c r="N18" s="556"/>
      <c r="Q18" s="99"/>
    </row>
    <row r="19" spans="2:17" s="39" customFormat="1" x14ac:dyDescent="0.2">
      <c r="B19" s="114"/>
      <c r="C19" s="37"/>
      <c r="D19" s="37"/>
      <c r="E19" s="38"/>
      <c r="F19" s="38"/>
      <c r="G19" s="38"/>
      <c r="H19" s="35"/>
      <c r="I19" s="142"/>
      <c r="J19" s="36"/>
      <c r="Q19" s="99"/>
    </row>
    <row r="20" spans="2:17" x14ac:dyDescent="0.2">
      <c r="J20" s="36"/>
    </row>
    <row r="21" spans="2:17" x14ac:dyDescent="0.2">
      <c r="J21" s="36"/>
    </row>
    <row r="22" spans="2:17" x14ac:dyDescent="0.2">
      <c r="J22" s="36"/>
    </row>
    <row r="23" spans="2:17" x14ac:dyDescent="0.2">
      <c r="J23" s="36"/>
    </row>
  </sheetData>
  <sheetProtection sheet="1" objects="1" scenarios="1"/>
  <mergeCells count="6">
    <mergeCell ref="H4:O4"/>
    <mergeCell ref="B16:N18"/>
    <mergeCell ref="A6:K6"/>
    <mergeCell ref="M6:O6"/>
    <mergeCell ref="F10:H10"/>
    <mergeCell ref="F12:H12"/>
  </mergeCells>
  <printOptions horizontalCentered="1"/>
  <pageMargins left="0.25" right="0.25" top="0.75" bottom="0.75" header="0.3" footer="0.3"/>
  <pageSetup paperSize="8" scale="8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27"/>
  <sheetViews>
    <sheetView view="pageBreakPreview" zoomScale="90" zoomScaleNormal="85" zoomScaleSheetLayoutView="90" workbookViewId="0">
      <selection activeCell="L24" sqref="L24"/>
    </sheetView>
  </sheetViews>
  <sheetFormatPr defaultRowHeight="15" x14ac:dyDescent="0.2"/>
  <cols>
    <col min="1" max="2" width="4.44140625" style="54" customWidth="1"/>
    <col min="3" max="3" width="17.33203125" style="54" customWidth="1"/>
    <col min="4" max="4" width="10.6640625" style="54" customWidth="1"/>
    <col min="5" max="5" width="14" style="54" customWidth="1"/>
    <col min="6" max="6" width="9.6640625" style="55" customWidth="1"/>
    <col min="7" max="7" width="12.33203125" style="55" customWidth="1"/>
    <col min="8" max="8" width="10.77734375" style="55" customWidth="1"/>
    <col min="9" max="9" width="21.77734375" style="55" customWidth="1"/>
    <col min="10" max="10" width="10.21875" style="55" customWidth="1"/>
    <col min="11" max="15" width="11.33203125" style="54" customWidth="1"/>
    <col min="16" max="16" width="9.44140625" style="54" bestFit="1" customWidth="1"/>
    <col min="17" max="17" width="18.109375" style="54" bestFit="1" customWidth="1"/>
    <col min="18" max="18" width="18.109375" style="54" customWidth="1"/>
    <col min="19" max="16384" width="8.88671875" style="54"/>
  </cols>
  <sheetData>
    <row r="2" spans="1:18" ht="30" customHeight="1" x14ac:dyDescent="0.2">
      <c r="C2" s="53" t="s">
        <v>578</v>
      </c>
      <c r="D2" s="53"/>
      <c r="E2" s="53"/>
      <c r="F2" s="53"/>
      <c r="G2" s="53"/>
      <c r="H2" s="53"/>
    </row>
    <row r="4" spans="1:18" ht="15.75" x14ac:dyDescent="0.2">
      <c r="D4" s="77"/>
      <c r="E4" s="78"/>
      <c r="F4" s="81" t="s">
        <v>387</v>
      </c>
      <c r="G4" s="81"/>
      <c r="H4" s="81"/>
      <c r="I4" s="80"/>
      <c r="J4" s="555" t="s">
        <v>262</v>
      </c>
      <c r="K4" s="555"/>
      <c r="L4" s="555"/>
      <c r="M4" s="555"/>
      <c r="N4" s="555"/>
      <c r="O4" s="555"/>
      <c r="P4" s="555"/>
      <c r="Q4" s="555"/>
    </row>
    <row r="5" spans="1:18" ht="45.75" customHeight="1" thickBot="1" x14ac:dyDescent="0.25">
      <c r="A5" s="519" t="s">
        <v>385</v>
      </c>
      <c r="B5" s="520"/>
      <c r="C5" s="2" t="s">
        <v>386</v>
      </c>
      <c r="D5" s="2" t="s">
        <v>16</v>
      </c>
      <c r="E5" s="9" t="s">
        <v>264</v>
      </c>
      <c r="F5" s="9" t="s">
        <v>322</v>
      </c>
      <c r="G5" s="2" t="s">
        <v>276</v>
      </c>
      <c r="H5" s="113" t="s">
        <v>13</v>
      </c>
      <c r="I5" s="113" t="s">
        <v>266</v>
      </c>
      <c r="J5" s="318" t="s">
        <v>102</v>
      </c>
      <c r="K5" s="249" t="s">
        <v>524</v>
      </c>
      <c r="L5" s="249" t="s">
        <v>564</v>
      </c>
      <c r="M5" s="249" t="s">
        <v>550</v>
      </c>
      <c r="N5" s="389" t="s">
        <v>551</v>
      </c>
      <c r="O5" s="390" t="s">
        <v>562</v>
      </c>
      <c r="P5" s="391" t="s">
        <v>554</v>
      </c>
      <c r="Q5" s="318" t="s">
        <v>146</v>
      </c>
      <c r="R5" s="1"/>
    </row>
    <row r="6" spans="1:18" ht="52.5" customHeight="1" thickBot="1" x14ac:dyDescent="0.25">
      <c r="A6" s="160"/>
      <c r="B6" s="164"/>
      <c r="C6" s="115" t="s">
        <v>321</v>
      </c>
      <c r="D6" s="48"/>
      <c r="E6" s="48"/>
      <c r="F6" s="48"/>
      <c r="G6" s="48"/>
      <c r="H6" s="48"/>
      <c r="I6" s="48"/>
      <c r="J6" s="48"/>
      <c r="K6" s="48"/>
      <c r="L6" s="48"/>
      <c r="M6" s="48"/>
      <c r="N6" s="252" t="s">
        <v>552</v>
      </c>
      <c r="O6" s="253"/>
      <c r="P6" s="253"/>
      <c r="Q6" s="49"/>
      <c r="R6" s="344"/>
    </row>
    <row r="7" spans="1:18" x14ac:dyDescent="0.2">
      <c r="A7" s="562" t="s">
        <v>311</v>
      </c>
      <c r="B7" s="563"/>
      <c r="C7" s="563"/>
      <c r="D7" s="563"/>
      <c r="E7" s="563"/>
      <c r="F7" s="563"/>
      <c r="G7" s="563"/>
      <c r="H7" s="563"/>
      <c r="I7" s="563"/>
      <c r="J7" s="563"/>
      <c r="K7" s="563"/>
      <c r="L7" s="563"/>
      <c r="M7" s="563"/>
      <c r="N7" s="563"/>
      <c r="O7" s="563"/>
      <c r="P7" s="563"/>
      <c r="Q7" s="564"/>
      <c r="R7" s="386"/>
    </row>
    <row r="8" spans="1:18" s="39" customFormat="1" x14ac:dyDescent="0.2">
      <c r="A8" s="418" t="s">
        <v>548</v>
      </c>
      <c r="B8" s="419"/>
      <c r="C8" s="560" t="s">
        <v>271</v>
      </c>
      <c r="D8" s="511" t="s">
        <v>1</v>
      </c>
      <c r="E8" s="561" t="s">
        <v>272</v>
      </c>
      <c r="F8" s="561" t="s">
        <v>274</v>
      </c>
      <c r="G8" s="561" t="s">
        <v>273</v>
      </c>
      <c r="H8" s="561" t="s">
        <v>277</v>
      </c>
      <c r="I8" s="561" t="s">
        <v>549</v>
      </c>
      <c r="J8" s="117" t="s">
        <v>278</v>
      </c>
      <c r="K8" s="128">
        <v>21</v>
      </c>
      <c r="L8" s="85">
        <v>1</v>
      </c>
      <c r="M8" s="250">
        <f>L8*K8</f>
        <v>21</v>
      </c>
      <c r="N8" s="496"/>
      <c r="O8" s="406">
        <f>K8*(1-$N$8)</f>
        <v>21</v>
      </c>
      <c r="P8" s="257">
        <f>(O8*L8)</f>
        <v>21</v>
      </c>
      <c r="Q8" s="447">
        <v>8</v>
      </c>
      <c r="R8" s="88"/>
    </row>
    <row r="9" spans="1:18" s="39" customFormat="1" x14ac:dyDescent="0.2">
      <c r="A9" s="420"/>
      <c r="B9" s="421"/>
      <c r="C9" s="560"/>
      <c r="D9" s="511"/>
      <c r="E9" s="561"/>
      <c r="F9" s="561"/>
      <c r="G9" s="561"/>
      <c r="H9" s="561"/>
      <c r="I9" s="561"/>
      <c r="J9" s="117" t="s">
        <v>279</v>
      </c>
      <c r="K9" s="128">
        <v>17.5</v>
      </c>
      <c r="L9" s="31">
        <v>150</v>
      </c>
      <c r="M9" s="250">
        <f t="shared" ref="M9:M12" si="0">L9*K9</f>
        <v>2625</v>
      </c>
      <c r="N9" s="497"/>
      <c r="O9" s="406">
        <f t="shared" ref="O9:O12" si="1">K9*(1-$N$8)</f>
        <v>17.5</v>
      </c>
      <c r="P9" s="258">
        <f t="shared" ref="P9:P12" si="2">(O9*L9)</f>
        <v>2625</v>
      </c>
      <c r="Q9" s="448"/>
      <c r="R9" s="88"/>
    </row>
    <row r="10" spans="1:18" s="39" customFormat="1" ht="21.75" customHeight="1" x14ac:dyDescent="0.2">
      <c r="A10" s="420"/>
      <c r="B10" s="421"/>
      <c r="C10" s="560"/>
      <c r="D10" s="511"/>
      <c r="E10" s="561"/>
      <c r="F10" s="561" t="s">
        <v>274</v>
      </c>
      <c r="G10" s="561" t="s">
        <v>273</v>
      </c>
      <c r="H10" s="561" t="s">
        <v>277</v>
      </c>
      <c r="I10" s="561" t="s">
        <v>275</v>
      </c>
      <c r="J10" s="194" t="s">
        <v>280</v>
      </c>
      <c r="K10" s="193">
        <v>16.5</v>
      </c>
      <c r="L10" s="31">
        <v>1</v>
      </c>
      <c r="M10" s="250">
        <f t="shared" si="0"/>
        <v>16.5</v>
      </c>
      <c r="N10" s="497"/>
      <c r="O10" s="406">
        <f t="shared" si="1"/>
        <v>16.5</v>
      </c>
      <c r="P10" s="258">
        <f t="shared" si="2"/>
        <v>16.5</v>
      </c>
      <c r="Q10" s="448"/>
      <c r="R10" s="88"/>
    </row>
    <row r="11" spans="1:18" s="39" customFormat="1" ht="21.75" customHeight="1" x14ac:dyDescent="0.2">
      <c r="A11" s="420"/>
      <c r="B11" s="421"/>
      <c r="C11" s="560"/>
      <c r="D11" s="511"/>
      <c r="E11" s="561"/>
      <c r="F11" s="561"/>
      <c r="G11" s="561"/>
      <c r="H11" s="561"/>
      <c r="I11" s="561"/>
      <c r="J11" s="117" t="s">
        <v>325</v>
      </c>
      <c r="K11" s="40">
        <v>15.5</v>
      </c>
      <c r="L11" s="31">
        <v>1</v>
      </c>
      <c r="M11" s="250">
        <f t="shared" si="0"/>
        <v>15.5</v>
      </c>
      <c r="N11" s="497"/>
      <c r="O11" s="406">
        <f t="shared" si="1"/>
        <v>15.5</v>
      </c>
      <c r="P11" s="258">
        <f t="shared" si="2"/>
        <v>15.5</v>
      </c>
      <c r="Q11" s="448"/>
      <c r="R11" s="88"/>
    </row>
    <row r="12" spans="1:18" s="39" customFormat="1" x14ac:dyDescent="0.2">
      <c r="A12" s="422"/>
      <c r="B12" s="423"/>
      <c r="C12" s="560"/>
      <c r="D12" s="511"/>
      <c r="E12" s="561"/>
      <c r="F12" s="561"/>
      <c r="G12" s="561"/>
      <c r="H12" s="561"/>
      <c r="I12" s="561"/>
      <c r="J12" s="117" t="s">
        <v>324</v>
      </c>
      <c r="K12" s="128">
        <v>15</v>
      </c>
      <c r="L12" s="31">
        <v>1</v>
      </c>
      <c r="M12" s="250">
        <f t="shared" si="0"/>
        <v>15</v>
      </c>
      <c r="N12" s="498"/>
      <c r="O12" s="406">
        <f t="shared" si="1"/>
        <v>15</v>
      </c>
      <c r="P12" s="258">
        <f t="shared" si="2"/>
        <v>15</v>
      </c>
      <c r="Q12" s="449"/>
      <c r="R12" s="88"/>
    </row>
    <row r="13" spans="1:18" s="63" customFormat="1" ht="15.75" hidden="1" customHeight="1" thickBot="1" x14ac:dyDescent="0.25">
      <c r="C13" s="72"/>
      <c r="D13" s="20"/>
      <c r="E13" s="21"/>
      <c r="F13" s="20"/>
      <c r="G13" s="20"/>
      <c r="H13" s="20"/>
      <c r="I13" s="20"/>
      <c r="J13" s="26"/>
      <c r="K13" s="26"/>
      <c r="L13" s="20"/>
      <c r="M13" s="20"/>
      <c r="N13" s="254"/>
      <c r="O13" s="20"/>
      <c r="P13" s="39"/>
      <c r="Q13" s="39"/>
      <c r="R13" s="39"/>
    </row>
    <row r="14" spans="1:18" s="39" customFormat="1" hidden="1" x14ac:dyDescent="0.2">
      <c r="C14" s="1"/>
      <c r="D14" s="37"/>
      <c r="E14" s="37"/>
      <c r="F14" s="38"/>
      <c r="G14" s="38"/>
      <c r="H14" s="38"/>
      <c r="I14" s="38"/>
      <c r="J14" s="15" t="s">
        <v>67</v>
      </c>
      <c r="K14" s="16" t="s">
        <v>71</v>
      </c>
      <c r="L14" s="247"/>
      <c r="M14" s="247"/>
      <c r="N14" s="247"/>
      <c r="O14" s="247"/>
    </row>
    <row r="15" spans="1:18" s="39" customFormat="1" ht="15.75" hidden="1" thickBot="1" x14ac:dyDescent="0.25">
      <c r="C15" s="1"/>
      <c r="D15" s="37"/>
      <c r="E15" s="37"/>
      <c r="F15" s="38"/>
      <c r="G15" s="38"/>
      <c r="H15" s="38"/>
      <c r="I15" s="38"/>
      <c r="J15" s="13">
        <f>SUM($P$7:$P$12)</f>
        <v>2693</v>
      </c>
      <c r="K15" s="14">
        <f>SUM($P$7:$P$12)</f>
        <v>2693</v>
      </c>
      <c r="L15" s="35"/>
      <c r="M15" s="35"/>
      <c r="N15" s="35"/>
      <c r="O15" s="35"/>
    </row>
    <row r="16" spans="1:18" s="39" customFormat="1" ht="15.75" thickBot="1" x14ac:dyDescent="0.25">
      <c r="C16" s="1"/>
      <c r="D16" s="37"/>
      <c r="E16" s="37"/>
      <c r="F16" s="38"/>
      <c r="G16" s="38"/>
      <c r="H16" s="38"/>
      <c r="I16" s="38"/>
      <c r="J16" s="35"/>
      <c r="K16" s="35"/>
      <c r="L16" s="35"/>
      <c r="M16" s="35"/>
      <c r="N16" s="35"/>
      <c r="O16" s="35"/>
    </row>
    <row r="17" spans="3:16" s="39" customFormat="1" ht="15.75" thickBot="1" x14ac:dyDescent="0.25">
      <c r="C17" s="1"/>
      <c r="D17" s="37"/>
      <c r="E17" s="37"/>
      <c r="F17" s="38"/>
      <c r="G17" s="38"/>
      <c r="H17" s="550" t="s">
        <v>555</v>
      </c>
      <c r="I17" s="551"/>
      <c r="J17" s="552"/>
      <c r="K17" s="259">
        <f>M8+M9+M10+M11+M12</f>
        <v>2693</v>
      </c>
      <c r="L17" s="260"/>
      <c r="M17" s="261"/>
      <c r="N17" s="262"/>
      <c r="O17" s="262" t="s">
        <v>588</v>
      </c>
      <c r="P17" s="263">
        <f>SUM(P8:P12)</f>
        <v>2693</v>
      </c>
    </row>
    <row r="18" spans="3:16" s="39" customFormat="1" x14ac:dyDescent="0.2">
      <c r="C18" s="1"/>
      <c r="D18" s="37"/>
      <c r="E18" s="37"/>
      <c r="F18" s="38"/>
      <c r="G18" s="38"/>
      <c r="H18" s="264"/>
      <c r="J18" s="265" t="s">
        <v>556</v>
      </c>
      <c r="K18" s="266">
        <f>K17*0.21</f>
        <v>565.53</v>
      </c>
      <c r="L18" s="267"/>
      <c r="M18" s="20"/>
      <c r="N18" s="268"/>
      <c r="O18" s="268" t="s">
        <v>556</v>
      </c>
      <c r="P18" s="266">
        <f>P17*0.21</f>
        <v>565.53</v>
      </c>
    </row>
    <row r="19" spans="3:16" s="39" customFormat="1" x14ac:dyDescent="0.2">
      <c r="C19" s="1"/>
      <c r="D19" s="37"/>
      <c r="E19" s="37"/>
      <c r="F19" s="38"/>
      <c r="G19" s="38"/>
      <c r="H19" s="550" t="s">
        <v>557</v>
      </c>
      <c r="I19" s="551"/>
      <c r="J19" s="552"/>
      <c r="K19" s="269">
        <f>K17+K18</f>
        <v>3258.5299999999997</v>
      </c>
      <c r="L19" s="270"/>
      <c r="M19" s="10"/>
      <c r="N19" s="271"/>
      <c r="O19" s="271" t="s">
        <v>590</v>
      </c>
      <c r="P19" s="269">
        <f>P17+P18</f>
        <v>3258.5299999999997</v>
      </c>
    </row>
    <row r="20" spans="3:16" s="39" customFormat="1" x14ac:dyDescent="0.2">
      <c r="C20" s="1"/>
      <c r="D20" s="37"/>
      <c r="E20" s="37"/>
      <c r="F20" s="38"/>
      <c r="G20" s="38"/>
      <c r="H20" s="38"/>
      <c r="I20" s="38"/>
      <c r="J20" s="35"/>
      <c r="K20" s="35"/>
      <c r="L20" s="35"/>
      <c r="M20" s="35"/>
      <c r="N20" s="35"/>
      <c r="O20" s="35"/>
    </row>
    <row r="21" spans="3:16" s="39" customFormat="1" x14ac:dyDescent="0.2">
      <c r="C21" s="1"/>
      <c r="D21" s="37"/>
      <c r="E21" s="37"/>
      <c r="F21" s="38"/>
      <c r="G21" s="38"/>
      <c r="H21" s="38"/>
      <c r="I21" s="38"/>
      <c r="J21" s="35"/>
      <c r="K21" s="35"/>
      <c r="L21" s="35"/>
      <c r="M21" s="35"/>
      <c r="N21" s="35"/>
      <c r="O21" s="35"/>
    </row>
    <row r="22" spans="3:16" s="39" customFormat="1" x14ac:dyDescent="0.2">
      <c r="C22" s="114"/>
      <c r="D22" s="37"/>
      <c r="E22" s="37"/>
      <c r="F22" s="38"/>
      <c r="G22" s="38"/>
      <c r="H22" s="38"/>
      <c r="I22" s="38"/>
      <c r="J22" s="35"/>
      <c r="K22" s="35"/>
      <c r="L22" s="35"/>
      <c r="M22" s="35"/>
      <c r="N22" s="35"/>
      <c r="O22" s="35"/>
    </row>
    <row r="23" spans="3:16" s="39" customFormat="1" ht="17.25" x14ac:dyDescent="0.2">
      <c r="C23" s="52" t="s">
        <v>536</v>
      </c>
      <c r="D23" s="37"/>
      <c r="E23" s="37"/>
      <c r="F23" s="38"/>
      <c r="G23" s="38"/>
      <c r="H23" s="38"/>
      <c r="I23" s="38"/>
      <c r="J23" s="35"/>
      <c r="K23" s="35"/>
      <c r="L23" s="35"/>
      <c r="M23" s="35"/>
      <c r="N23" s="35"/>
      <c r="O23" s="35"/>
    </row>
    <row r="24" spans="3:16" s="39" customFormat="1" ht="17.25" x14ac:dyDescent="0.2">
      <c r="C24" s="52" t="s">
        <v>553</v>
      </c>
      <c r="D24" s="37"/>
      <c r="E24" s="37"/>
      <c r="F24" s="38"/>
      <c r="G24" s="38"/>
      <c r="H24" s="38"/>
      <c r="I24" s="38"/>
      <c r="J24" s="35"/>
      <c r="K24" s="35"/>
      <c r="L24" s="35"/>
      <c r="M24" s="35"/>
      <c r="N24" s="35"/>
      <c r="O24" s="35"/>
    </row>
    <row r="25" spans="3:16" s="39" customFormat="1" ht="17.25" customHeight="1" x14ac:dyDescent="0.2">
      <c r="C25" s="556" t="s">
        <v>565</v>
      </c>
      <c r="D25" s="556"/>
      <c r="E25" s="556"/>
      <c r="F25" s="556"/>
      <c r="G25" s="556"/>
      <c r="H25" s="556"/>
      <c r="I25" s="556"/>
      <c r="J25" s="556"/>
      <c r="K25" s="556"/>
      <c r="L25" s="556"/>
      <c r="M25" s="556"/>
      <c r="N25" s="556"/>
      <c r="O25" s="556"/>
    </row>
    <row r="26" spans="3:16" x14ac:dyDescent="0.2">
      <c r="C26" s="556"/>
      <c r="D26" s="556"/>
      <c r="E26" s="556"/>
      <c r="F26" s="556"/>
      <c r="G26" s="556"/>
      <c r="H26" s="556"/>
      <c r="I26" s="556"/>
      <c r="J26" s="556"/>
      <c r="K26" s="556"/>
      <c r="L26" s="556"/>
      <c r="M26" s="556"/>
      <c r="N26" s="556"/>
      <c r="O26" s="556"/>
    </row>
    <row r="27" spans="3:16" x14ac:dyDescent="0.2">
      <c r="C27" s="556"/>
      <c r="D27" s="556"/>
      <c r="E27" s="556"/>
      <c r="F27" s="556"/>
      <c r="G27" s="556"/>
      <c r="H27" s="556"/>
      <c r="I27" s="556"/>
      <c r="J27" s="556"/>
      <c r="K27" s="556"/>
      <c r="L27" s="556"/>
      <c r="M27" s="556"/>
      <c r="N27" s="556"/>
      <c r="O27" s="556"/>
    </row>
  </sheetData>
  <sheetProtection algorithmName="SHA-512" hashValue="ggYAQAdP/OyzPOk+1I54a8yjeZLZeB7Og9aJHqq4JbPkDiRRhFEIt/MOX9aQcXcPPytMHWmz4t187mFQLAGCcA==" saltValue="USyEslpBAWsu8TWTBROsqA==" spinCount="100000" sheet="1" objects="1" scenarios="1"/>
  <autoFilter ref="A5:Q5"/>
  <mergeCells count="16">
    <mergeCell ref="C25:O27"/>
    <mergeCell ref="J4:Q4"/>
    <mergeCell ref="H17:J17"/>
    <mergeCell ref="H19:J19"/>
    <mergeCell ref="A5:B5"/>
    <mergeCell ref="Q8:Q12"/>
    <mergeCell ref="C8:C12"/>
    <mergeCell ref="D8:D12"/>
    <mergeCell ref="F8:F12"/>
    <mergeCell ref="G8:G12"/>
    <mergeCell ref="H8:H12"/>
    <mergeCell ref="I8:I12"/>
    <mergeCell ref="E8:E12"/>
    <mergeCell ref="A8:B12"/>
    <mergeCell ref="N8:N12"/>
    <mergeCell ref="A7:Q7"/>
  </mergeCells>
  <printOptions horizontalCentered="1"/>
  <pageMargins left="0.25" right="0.25" top="0.75" bottom="0.75" header="0.3" footer="0.3"/>
  <pageSetup paperSize="8"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4</vt:i4>
      </vt:variant>
      <vt:variant>
        <vt:lpstr>Intervals amb nom</vt:lpstr>
      </vt:variant>
      <vt:variant>
        <vt:i4>4</vt:i4>
      </vt:variant>
    </vt:vector>
  </HeadingPairs>
  <TitlesOfParts>
    <vt:vector size="8" baseType="lpstr">
      <vt:lpstr>LOT 1</vt:lpstr>
      <vt:lpstr>LOT 2</vt:lpstr>
      <vt:lpstr>LOT 3</vt:lpstr>
      <vt:lpstr>LOT 4</vt:lpstr>
      <vt:lpstr>'LOT 1'!Àrea_d'impressió</vt:lpstr>
      <vt:lpstr>'LOT 2'!Àrea_d'impressió</vt:lpstr>
      <vt:lpstr>'LOT 3'!Àrea_d'impressió</vt:lpstr>
      <vt:lpstr>'LOT 4'!Àrea_d'impressió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Rosor Segura i Casadevall</dc:creator>
  <cp:lastModifiedBy>zak</cp:lastModifiedBy>
  <cp:lastPrinted>2024-06-02T07:59:32Z</cp:lastPrinted>
  <dcterms:created xsi:type="dcterms:W3CDTF">2020-04-14T14:24:34Z</dcterms:created>
  <dcterms:modified xsi:type="dcterms:W3CDTF">2024-07-02T12:40:33Z</dcterms:modified>
</cp:coreProperties>
</file>