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SGGI\03-HOTELERIA\RESTAURACIÓ\2023 Licitació restauració\2024-04-18 v3\"/>
    </mc:Choice>
  </mc:AlternateContent>
  <xr:revisionPtr revIDLastSave="0" documentId="13_ncr:1_{816A6E1A-BE3E-4994-A46C-5335A8EE95C9}" xr6:coauthVersionLast="47" xr6:coauthVersionMax="47" xr10:uidLastSave="{00000000-0000-0000-0000-000000000000}"/>
  <bookViews>
    <workbookView xWindow="-120" yWindow="-120" windowWidth="29040" windowHeight="15840" activeTab="3" xr2:uid="{6EA9F679-8DA1-45F4-8F0C-C46C3E723AD2}"/>
  </bookViews>
  <sheets>
    <sheet name="OE" sheetId="13" r:id="rId1"/>
    <sheet name="PC Pacients" sheetId="5" r:id="rId2"/>
    <sheet name="Cafeteria treballadors" sheetId="7" r:id="rId3"/>
    <sheet name="Extres Planta" sheetId="4" r:id="rId4"/>
    <sheet name="Cafeteria públic" sheetId="9" r:id="rId5"/>
    <sheet name="Vending" sheetId="11" r:id="rId6"/>
    <sheet name="Caterings Cafeteria" sheetId="12" r:id="rId7"/>
  </sheets>
  <definedNames>
    <definedName name="_xlnm._FilterDatabase" localSheetId="4" hidden="1">'Cafeteria públic'!$A$14:$H$200</definedName>
    <definedName name="_xlnm._FilterDatabase" localSheetId="2" hidden="1">'Cafeteria treballadors'!$A$14:$H$181</definedName>
    <definedName name="_xlnm._FilterDatabase" localSheetId="6" hidden="1">'Caterings Cafeteria'!$A$14:$G$19</definedName>
    <definedName name="_xlnm._FilterDatabase" localSheetId="3" hidden="1">'Extres Planta'!$A$14:$G$75</definedName>
    <definedName name="_xlnm._FilterDatabase" localSheetId="5" hidden="1">Vending!$A$14:$E$165</definedName>
    <definedName name="_xlnm.Print_Area" localSheetId="4">'Cafeteria públic'!$A$1:$F$214</definedName>
    <definedName name="_xlnm.Print_Area" localSheetId="2">'Cafeteria treballadors'!$A$1:$F$195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4" l="1"/>
  <c r="F15" i="4"/>
  <c r="C16" i="13" l="1"/>
  <c r="E30" i="5"/>
  <c r="E21" i="5"/>
  <c r="D19" i="5"/>
  <c r="D28" i="5" s="1"/>
  <c r="F24" i="5"/>
  <c r="F25" i="5"/>
  <c r="F26" i="5"/>
  <c r="F27" i="5"/>
  <c r="F16" i="5"/>
  <c r="F17" i="5"/>
  <c r="F18" i="5"/>
  <c r="F15" i="5"/>
  <c r="F28" i="5" l="1"/>
  <c r="F19" i="5"/>
  <c r="C19" i="5" l="1"/>
  <c r="E200" i="9" l="1"/>
  <c r="E143" i="9"/>
  <c r="C28" i="5"/>
  <c r="A32" i="12" l="1"/>
  <c r="A174" i="11"/>
  <c r="A209" i="9"/>
  <c r="A88" i="4"/>
  <c r="A190" i="7"/>
  <c r="A39" i="5"/>
  <c r="B12" i="12"/>
  <c r="E11" i="12"/>
  <c r="B11" i="12"/>
  <c r="E10" i="12"/>
  <c r="B10" i="12"/>
  <c r="E6" i="12"/>
  <c r="B6" i="12"/>
  <c r="B12" i="11"/>
  <c r="E11" i="11"/>
  <c r="B11" i="11"/>
  <c r="E10" i="11"/>
  <c r="B10" i="11"/>
  <c r="E6" i="11"/>
  <c r="B6" i="11"/>
  <c r="B12" i="9"/>
  <c r="E11" i="9"/>
  <c r="B11" i="9"/>
  <c r="E10" i="9"/>
  <c r="B10" i="9"/>
  <c r="E6" i="9"/>
  <c r="B6" i="9"/>
  <c r="B12" i="4"/>
  <c r="E11" i="4"/>
  <c r="B11" i="4"/>
  <c r="E10" i="4"/>
  <c r="B10" i="4"/>
  <c r="E6" i="4"/>
  <c r="B6" i="4"/>
  <c r="B12" i="7"/>
  <c r="E11" i="7"/>
  <c r="B11" i="7"/>
  <c r="E10" i="7"/>
  <c r="B10" i="7"/>
  <c r="E6" i="7"/>
  <c r="B6" i="7"/>
  <c r="E11" i="5"/>
  <c r="E10" i="5"/>
  <c r="E6" i="5"/>
  <c r="B12" i="5"/>
  <c r="B11" i="5"/>
  <c r="B10" i="5"/>
  <c r="B6" i="5"/>
  <c r="E20" i="13" l="1"/>
  <c r="E16" i="13"/>
  <c r="E174" i="7"/>
  <c r="C75" i="7" l="1"/>
  <c r="E75" i="7" s="1"/>
  <c r="C38" i="7" l="1"/>
  <c r="C37" i="7"/>
  <c r="C150" i="9"/>
  <c r="C75" i="9"/>
  <c r="C149" i="9"/>
  <c r="C101" i="9"/>
  <c r="C54" i="9"/>
  <c r="C78" i="9"/>
  <c r="C120" i="9"/>
  <c r="C154" i="9"/>
  <c r="C143" i="9"/>
  <c r="C112" i="9"/>
  <c r="C111" i="9"/>
  <c r="C124" i="9"/>
  <c r="C115" i="9"/>
  <c r="C190" i="9"/>
  <c r="C177" i="9"/>
  <c r="C28" i="9"/>
  <c r="C195" i="9"/>
  <c r="C21" i="9"/>
  <c r="E22" i="9"/>
  <c r="C147" i="9"/>
  <c r="C122" i="9"/>
  <c r="C60" i="9"/>
  <c r="E21" i="9"/>
  <c r="C197" i="9"/>
  <c r="C151" i="9"/>
  <c r="C77" i="9"/>
  <c r="E48" i="9"/>
  <c r="C126" i="9"/>
  <c r="E96" i="9"/>
  <c r="E97" i="9"/>
  <c r="E98" i="9"/>
  <c r="E99" i="9"/>
  <c r="E100" i="9"/>
  <c r="E101" i="9"/>
  <c r="E106" i="9"/>
  <c r="E185" i="9"/>
  <c r="E186" i="9"/>
  <c r="E198" i="9"/>
  <c r="E77" i="4"/>
  <c r="C18" i="13" s="1"/>
  <c r="E124" i="9" l="1"/>
  <c r="C148" i="9"/>
  <c r="C169" i="9"/>
  <c r="E149" i="9"/>
  <c r="C164" i="9"/>
  <c r="E196" i="9"/>
  <c r="C87" i="9"/>
  <c r="C145" i="9"/>
  <c r="E197" i="9"/>
  <c r="C136" i="9"/>
  <c r="C180" i="9"/>
  <c r="C47" i="9"/>
  <c r="E202" i="9" s="1"/>
  <c r="C19" i="13" s="1"/>
  <c r="E183" i="9"/>
  <c r="E187" i="9"/>
  <c r="C183" i="9"/>
  <c r="E184" i="9" s="1"/>
  <c r="C95" i="9"/>
  <c r="E43" i="9"/>
  <c r="C73" i="9"/>
  <c r="E81" i="9"/>
  <c r="C42" i="9"/>
  <c r="C69" i="9"/>
  <c r="E193" i="9" l="1"/>
  <c r="E194" i="9"/>
  <c r="E195" i="9"/>
  <c r="E139" i="9"/>
  <c r="E161" i="9"/>
  <c r="E129" i="7"/>
  <c r="E148" i="7"/>
  <c r="E21" i="12"/>
  <c r="G17" i="12"/>
  <c r="G16" i="12"/>
  <c r="G15" i="12"/>
  <c r="E15" i="12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182" i="9"/>
  <c r="E181" i="9"/>
  <c r="E180" i="9"/>
  <c r="E192" i="9"/>
  <c r="E191" i="9"/>
  <c r="E190" i="9"/>
  <c r="E177" i="9"/>
  <c r="E176" i="9"/>
  <c r="E175" i="9"/>
  <c r="E174" i="9"/>
  <c r="E171" i="9"/>
  <c r="E170" i="9"/>
  <c r="E169" i="9"/>
  <c r="E168" i="9"/>
  <c r="E167" i="9"/>
  <c r="E166" i="9"/>
  <c r="E165" i="9"/>
  <c r="E164" i="9"/>
  <c r="E160" i="9"/>
  <c r="E159" i="9"/>
  <c r="E158" i="9"/>
  <c r="E157" i="9"/>
  <c r="E156" i="9"/>
  <c r="E155" i="9"/>
  <c r="E153" i="9"/>
  <c r="E152" i="9"/>
  <c r="E151" i="9"/>
  <c r="E150" i="9"/>
  <c r="E148" i="9"/>
  <c r="E147" i="9"/>
  <c r="E146" i="9"/>
  <c r="E145" i="9"/>
  <c r="E144" i="9"/>
  <c r="E142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3" i="9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E108" i="9"/>
  <c r="E107" i="9"/>
  <c r="E105" i="9"/>
  <c r="E104" i="9"/>
  <c r="E95" i="9"/>
  <c r="E94" i="9"/>
  <c r="E91" i="9"/>
  <c r="E90" i="9"/>
  <c r="E89" i="9"/>
  <c r="E88" i="9"/>
  <c r="E87" i="9"/>
  <c r="E86" i="9"/>
  <c r="E85" i="9"/>
  <c r="E82" i="9"/>
  <c r="E78" i="9"/>
  <c r="E77" i="9"/>
  <c r="E75" i="9"/>
  <c r="E74" i="9"/>
  <c r="E73" i="9"/>
  <c r="E70" i="9"/>
  <c r="E69" i="9"/>
  <c r="E68" i="9"/>
  <c r="E65" i="9"/>
  <c r="E64" i="9"/>
  <c r="E63" i="9"/>
  <c r="E62" i="9"/>
  <c r="E61" i="9"/>
  <c r="E60" i="9"/>
  <c r="E59" i="9"/>
  <c r="E58" i="9"/>
  <c r="E57" i="9"/>
  <c r="E56" i="9"/>
  <c r="E55" i="9"/>
  <c r="E54" i="9"/>
  <c r="E53" i="9"/>
  <c r="E52" i="9"/>
  <c r="E51" i="9"/>
  <c r="E50" i="9"/>
  <c r="E49" i="9"/>
  <c r="E47" i="9"/>
  <c r="E46" i="9"/>
  <c r="E45" i="9"/>
  <c r="E44" i="9"/>
  <c r="E42" i="9"/>
  <c r="E41" i="9"/>
  <c r="E39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0" i="9"/>
  <c r="E19" i="9"/>
  <c r="E18" i="9"/>
  <c r="E17" i="9"/>
  <c r="E16" i="9"/>
  <c r="E15" i="9"/>
  <c r="E137" i="7"/>
  <c r="E138" i="7"/>
  <c r="E139" i="7"/>
  <c r="E140" i="7"/>
  <c r="E178" i="7"/>
  <c r="E179" i="7"/>
  <c r="E34" i="7"/>
  <c r="E33" i="7"/>
  <c r="E19" i="12" l="1"/>
  <c r="E40" i="9"/>
  <c r="E19" i="13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15" i="4"/>
  <c r="E161" i="7"/>
  <c r="E158" i="7"/>
  <c r="E157" i="7"/>
  <c r="E156" i="7"/>
  <c r="E155" i="7"/>
  <c r="E154" i="7"/>
  <c r="E153" i="7"/>
  <c r="E152" i="7"/>
  <c r="E147" i="7"/>
  <c r="E146" i="7"/>
  <c r="E145" i="7"/>
  <c r="E144" i="7"/>
  <c r="E143" i="7"/>
  <c r="E142" i="7"/>
  <c r="E141" i="7"/>
  <c r="E136" i="7"/>
  <c r="E135" i="7"/>
  <c r="E134" i="7"/>
  <c r="E133" i="7"/>
  <c r="E132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3" i="7"/>
  <c r="E92" i="7"/>
  <c r="E91" i="7"/>
  <c r="E90" i="7"/>
  <c r="E89" i="7"/>
  <c r="E86" i="7"/>
  <c r="E85" i="7"/>
  <c r="E84" i="7"/>
  <c r="E83" i="7"/>
  <c r="E82" i="7"/>
  <c r="E81" i="7"/>
  <c r="E80" i="7"/>
  <c r="E71" i="7"/>
  <c r="E70" i="7"/>
  <c r="E65" i="7"/>
  <c r="E64" i="7"/>
  <c r="E63" i="7"/>
  <c r="E60" i="7"/>
  <c r="E59" i="7"/>
  <c r="E58" i="7"/>
  <c r="E57" i="7"/>
  <c r="E56" i="7"/>
  <c r="E55" i="7"/>
  <c r="E54" i="7"/>
  <c r="E53" i="7"/>
  <c r="E51" i="7"/>
  <c r="E50" i="7"/>
  <c r="E49" i="7"/>
  <c r="E48" i="7"/>
  <c r="E47" i="7"/>
  <c r="E46" i="7"/>
  <c r="E45" i="7"/>
  <c r="E41" i="7"/>
  <c r="E40" i="7"/>
  <c r="E38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77" i="7"/>
  <c r="E176" i="7"/>
  <c r="E175" i="7"/>
  <c r="C171" i="7"/>
  <c r="E171" i="7" s="1"/>
  <c r="C170" i="7"/>
  <c r="E170" i="7" s="1"/>
  <c r="C169" i="7"/>
  <c r="E169" i="7" s="1"/>
  <c r="C168" i="7"/>
  <c r="E168" i="7" s="1"/>
  <c r="C167" i="7"/>
  <c r="E167" i="7" s="1"/>
  <c r="C163" i="7"/>
  <c r="C164" i="7"/>
  <c r="E162" i="7" s="1"/>
  <c r="C151" i="7"/>
  <c r="E151" i="7" s="1"/>
  <c r="E76" i="7"/>
  <c r="C72" i="7"/>
  <c r="E72" i="7" s="1"/>
  <c r="C68" i="7"/>
  <c r="C69" i="7"/>
  <c r="E68" i="7" s="1"/>
  <c r="C39" i="7"/>
  <c r="C44" i="7"/>
  <c r="E44" i="7" s="1"/>
  <c r="C43" i="7"/>
  <c r="E42" i="7" s="1"/>
  <c r="E164" i="7" l="1"/>
  <c r="E69" i="7"/>
  <c r="E52" i="7"/>
  <c r="E183" i="7"/>
  <c r="E163" i="7"/>
  <c r="E39" i="7"/>
  <c r="E43" i="7"/>
  <c r="E37" i="7"/>
  <c r="E181" i="7"/>
  <c r="E17" i="13" s="1"/>
  <c r="C17" i="13" l="1"/>
  <c r="E58" i="4"/>
  <c r="E69" i="4"/>
  <c r="E68" i="4"/>
  <c r="E44" i="4"/>
  <c r="E74" i="4"/>
  <c r="E73" i="4"/>
  <c r="E67" i="4"/>
  <c r="E66" i="4"/>
  <c r="E65" i="4"/>
  <c r="E64" i="4"/>
  <c r="E63" i="4"/>
  <c r="E62" i="4"/>
  <c r="E37" i="4"/>
  <c r="E36" i="4"/>
  <c r="E61" i="4"/>
  <c r="E60" i="4"/>
  <c r="E57" i="4"/>
  <c r="E56" i="4"/>
  <c r="E54" i="4"/>
  <c r="E53" i="4"/>
  <c r="E52" i="4"/>
  <c r="E28" i="4"/>
  <c r="E51" i="4"/>
  <c r="E23" i="4"/>
  <c r="E59" i="4"/>
  <c r="E50" i="4"/>
  <c r="E49" i="4"/>
  <c r="E48" i="4"/>
  <c r="E47" i="4"/>
  <c r="E46" i="4"/>
  <c r="E45" i="4"/>
  <c r="E43" i="4"/>
  <c r="E41" i="4"/>
  <c r="E42" i="4"/>
  <c r="E40" i="4"/>
  <c r="E39" i="4"/>
  <c r="E38" i="4"/>
  <c r="E35" i="4"/>
  <c r="E34" i="4"/>
  <c r="E33" i="4"/>
  <c r="E32" i="4"/>
  <c r="E29" i="4"/>
  <c r="E27" i="4"/>
  <c r="E26" i="4"/>
  <c r="E25" i="4"/>
  <c r="E24" i="4"/>
  <c r="E22" i="4"/>
  <c r="E21" i="4"/>
  <c r="E20" i="4"/>
  <c r="E19" i="4"/>
  <c r="E31" i="4"/>
  <c r="E30" i="4"/>
  <c r="E72" i="4"/>
  <c r="E70" i="4"/>
  <c r="E71" i="4"/>
  <c r="E18" i="4"/>
  <c r="E17" i="4"/>
  <c r="E16" i="4"/>
  <c r="E15" i="4"/>
  <c r="E55" i="4"/>
  <c r="E75" i="4" l="1"/>
  <c r="E18" i="13" s="1"/>
</calcChain>
</file>

<file path=xl/sharedStrings.xml><?xml version="1.0" encoding="utf-8"?>
<sst xmlns="http://schemas.openxmlformats.org/spreadsheetml/2006/main" count="815" uniqueCount="465">
  <si>
    <t>DADES DE LA PERSONA PROPOSANT</t>
  </si>
  <si>
    <t>Nom i cognom:</t>
  </si>
  <si>
    <t>DNI:</t>
  </si>
  <si>
    <t xml:space="preserve">DADES DE L'EMPRESA </t>
  </si>
  <si>
    <t>Nom de la raó social:</t>
  </si>
  <si>
    <t>NIF:</t>
  </si>
  <si>
    <t>Adreça:</t>
  </si>
  <si>
    <t>Telèfon:</t>
  </si>
  <si>
    <t>Correu electrònic:</t>
  </si>
  <si>
    <t xml:space="preserve">La persona les dades de la qual s'esmenten més amunt es compromet, en nom propi o de l'empresa que representa, a fer-se càrrec dels serveis descrits per l'import consignat en aquesta proposició econòmica. </t>
  </si>
  <si>
    <t>Lloc, data i signatura de la persona declarant</t>
  </si>
  <si>
    <t>Segell del licitador</t>
  </si>
  <si>
    <t>* Omplir només les cel·les en groc</t>
  </si>
  <si>
    <t>Preu Ofertat                          s/IVA</t>
  </si>
  <si>
    <t>Descripció</t>
  </si>
  <si>
    <t>Consum anual                 estimat</t>
  </si>
  <si>
    <t>Preu màxim licitació s/IVA</t>
  </si>
  <si>
    <t>Cost anual                                     s/IVA</t>
  </si>
  <si>
    <t>Actimel individual</t>
  </si>
  <si>
    <t>Briox</t>
  </si>
  <si>
    <t>Colacao sobre</t>
  </si>
  <si>
    <t>Farigola 33 cl.</t>
  </si>
  <si>
    <t>Gelatina</t>
  </si>
  <si>
    <t>Ketchup sobre monodosis</t>
  </si>
  <si>
    <t>Sacarina sobre</t>
  </si>
  <si>
    <t>Sal sobre</t>
  </si>
  <si>
    <t>Sopa individual</t>
  </si>
  <si>
    <t>TOTAL ANUAL OFERTAT S/IVA ….........................................................................</t>
  </si>
  <si>
    <t>IMPORT MÀXIM LICITACIÓ ....................................................</t>
  </si>
  <si>
    <t>SERVEIS DE RESTAURACIÓ PER A PACIENTS, PER A L'EXPLOTACIÓ DELS MENJADORS I CAFETERIES LABORAL I DE PÚBLIC I LES MÀQUINES DE VENDING DE L’ICO A L’HOSPITAL DURAN I REYNALS</t>
  </si>
  <si>
    <t>%</t>
  </si>
  <si>
    <t>PENSIÓ COMPLERTA PACIENTS</t>
  </si>
  <si>
    <t>Preu màxim licitació                            s/IVA</t>
  </si>
  <si>
    <t>Àpat</t>
  </si>
  <si>
    <t>Esmorzar</t>
  </si>
  <si>
    <t>Dinar</t>
  </si>
  <si>
    <t>Berenar</t>
  </si>
  <si>
    <t>Sopar</t>
  </si>
  <si>
    <t>ANNEX 0E1_PENSIÓ COMPLERTA PACIENTS / PERSONAL DE GUÀRDIA</t>
  </si>
  <si>
    <t>PENSIÓ COMPLERTA PERSONAL DE GUÀRDIA</t>
  </si>
  <si>
    <r>
      <rPr>
        <b/>
        <sz val="8"/>
        <color theme="0"/>
        <rFont val="Tahoma"/>
        <family val="2"/>
      </rPr>
      <t xml:space="preserve">CAFES I INFUSIONS </t>
    </r>
  </si>
  <si>
    <r>
      <rPr>
        <sz val="8"/>
        <color theme="1"/>
        <rFont val="Tahoma"/>
        <family val="2"/>
      </rPr>
      <t xml:space="preserve">Got de llet </t>
    </r>
  </si>
  <si>
    <r>
      <rPr>
        <sz val="8"/>
        <color theme="1"/>
        <rFont val="Tahoma"/>
        <family val="2"/>
      </rPr>
      <t xml:space="preserve">Got de llet sense lactosa </t>
    </r>
  </si>
  <si>
    <r>
      <rPr>
        <sz val="8"/>
        <color theme="1"/>
        <rFont val="Tahoma"/>
        <family val="2"/>
      </rPr>
      <t xml:space="preserve">Camamilla </t>
    </r>
  </si>
  <si>
    <r>
      <rPr>
        <sz val="8"/>
        <color theme="1"/>
        <rFont val="Tahoma"/>
        <family val="2"/>
      </rPr>
      <t xml:space="preserve">Poleo </t>
    </r>
  </si>
  <si>
    <r>
      <rPr>
        <sz val="8"/>
        <color theme="1"/>
        <rFont val="Tahoma"/>
        <family val="2"/>
      </rPr>
      <t xml:space="preserve">Llet amb Xocolata amb pols </t>
    </r>
  </si>
  <si>
    <r>
      <rPr>
        <sz val="8"/>
        <color theme="1"/>
        <rFont val="Tahoma"/>
        <family val="2"/>
      </rPr>
      <t xml:space="preserve">Tallat </t>
    </r>
  </si>
  <si>
    <r>
      <rPr>
        <sz val="8"/>
        <color theme="1"/>
        <rFont val="Tahoma"/>
        <family val="2"/>
      </rPr>
      <t xml:space="preserve">Tallat descaf. Sobre </t>
    </r>
  </si>
  <si>
    <r>
      <rPr>
        <sz val="8"/>
        <color theme="1"/>
        <rFont val="Tahoma"/>
        <family val="2"/>
      </rPr>
      <t xml:space="preserve">Te </t>
    </r>
  </si>
  <si>
    <r>
      <rPr>
        <sz val="8"/>
        <color theme="1"/>
        <rFont val="Tahoma"/>
        <family val="2"/>
      </rPr>
      <t xml:space="preserve">Te amb llet </t>
    </r>
  </si>
  <si>
    <r>
      <rPr>
        <sz val="8"/>
        <color theme="1"/>
        <rFont val="Tahoma"/>
        <family val="2"/>
      </rPr>
      <t xml:space="preserve">Te amb suc de taronja </t>
    </r>
  </si>
  <si>
    <r>
      <rPr>
        <b/>
        <sz val="8"/>
        <color theme="0"/>
        <rFont val="Tahoma"/>
        <family val="2"/>
      </rPr>
      <t xml:space="preserve">BOLLERIA PASTISSERIA </t>
    </r>
  </si>
  <si>
    <r>
      <rPr>
        <sz val="8"/>
        <color theme="1"/>
        <rFont val="Tahoma"/>
        <family val="2"/>
      </rPr>
      <t xml:space="preserve">Berlina de crema </t>
    </r>
  </si>
  <si>
    <r>
      <rPr>
        <sz val="8"/>
        <color theme="1"/>
        <rFont val="Tahoma"/>
        <family val="2"/>
      </rPr>
      <t xml:space="preserve">Berlina de xocolate </t>
    </r>
  </si>
  <si>
    <r>
      <rPr>
        <sz val="8"/>
        <color theme="1"/>
        <rFont val="Tahoma"/>
        <family val="2"/>
      </rPr>
      <t xml:space="preserve">Croissant </t>
    </r>
  </si>
  <si>
    <r>
      <rPr>
        <sz val="8"/>
        <color theme="1"/>
        <rFont val="Tahoma"/>
        <family val="2"/>
      </rPr>
      <t xml:space="preserve">Croissant de xocolate </t>
    </r>
  </si>
  <si>
    <r>
      <rPr>
        <sz val="8"/>
        <color theme="1"/>
        <rFont val="Tahoma"/>
        <family val="2"/>
      </rPr>
      <t xml:space="preserve">Berlina </t>
    </r>
  </si>
  <si>
    <r>
      <rPr>
        <sz val="8"/>
        <color theme="1"/>
        <rFont val="Tahoma"/>
        <family val="2"/>
      </rPr>
      <t xml:space="preserve">Ensaimada </t>
    </r>
  </si>
  <si>
    <r>
      <rPr>
        <sz val="8"/>
        <color theme="1"/>
        <rFont val="Tahoma"/>
        <family val="2"/>
      </rPr>
      <t xml:space="preserve">Ensaimada farcida </t>
    </r>
  </si>
  <si>
    <r>
      <rPr>
        <sz val="8"/>
        <color theme="1"/>
        <rFont val="Tahoma"/>
        <family val="2"/>
      </rPr>
      <t xml:space="preserve">Magdalenes </t>
    </r>
  </si>
  <si>
    <r>
      <rPr>
        <sz val="8"/>
        <color theme="1"/>
        <rFont val="Tahoma"/>
        <family val="2"/>
      </rPr>
      <t xml:space="preserve">Mini croissant xocolate </t>
    </r>
  </si>
  <si>
    <r>
      <rPr>
        <sz val="8"/>
        <color theme="1"/>
        <rFont val="Tahoma"/>
        <family val="2"/>
      </rPr>
      <t xml:space="preserve">Mini ensaimada </t>
    </r>
  </si>
  <si>
    <r>
      <rPr>
        <sz val="8"/>
        <color theme="1"/>
        <rFont val="Tahoma"/>
        <family val="2"/>
      </rPr>
      <t xml:space="preserve">Muffins xocolate, nous o pera </t>
    </r>
  </si>
  <si>
    <r>
      <rPr>
        <sz val="8"/>
        <color theme="1"/>
        <rFont val="Tahoma"/>
        <family val="2"/>
      </rPr>
      <t xml:space="preserve">Palmeres </t>
    </r>
  </si>
  <si>
    <r>
      <rPr>
        <sz val="8"/>
        <color theme="1"/>
        <rFont val="Tahoma"/>
        <family val="2"/>
      </rPr>
      <t xml:space="preserve">Palmeres de xocolata </t>
    </r>
  </si>
  <si>
    <t xml:space="preserve">Panet 80 gr. </t>
  </si>
  <si>
    <t xml:space="preserve">Panet amb tomàquet </t>
  </si>
  <si>
    <t xml:space="preserve">Panet 40 gr. </t>
  </si>
  <si>
    <t xml:space="preserve">Canya cabell d'angel, xocolata o crema </t>
  </si>
  <si>
    <t xml:space="preserve">Pasta de poma </t>
  </si>
  <si>
    <t xml:space="preserve">Torrades </t>
  </si>
  <si>
    <t xml:space="preserve">Torrades amb mantega i melmelada </t>
  </si>
  <si>
    <t xml:space="preserve">Xuxo </t>
  </si>
  <si>
    <t xml:space="preserve">AIGUES MINERALS </t>
  </si>
  <si>
    <t xml:space="preserve">Aigua 1,5 l. </t>
  </si>
  <si>
    <t xml:space="preserve">Aigua amb gas </t>
  </si>
  <si>
    <t xml:space="preserve">Aigua 0,33 cl. </t>
  </si>
  <si>
    <t xml:space="preserve">REFRESCOS </t>
  </si>
  <si>
    <t xml:space="preserve">Beguda isotònica </t>
  </si>
  <si>
    <t xml:space="preserve">Batut de xocolata </t>
  </si>
  <si>
    <t xml:space="preserve">Refresc de llauna </t>
  </si>
  <si>
    <t xml:space="preserve">Suc natural taronja 200 cc. </t>
  </si>
  <si>
    <t xml:space="preserve">Suc vida 200 c.c. </t>
  </si>
  <si>
    <t xml:space="preserve">CERVESSES I CAVA </t>
  </si>
  <si>
    <t xml:space="preserve">Cervessa llauna </t>
  </si>
  <si>
    <t xml:space="preserve">POSTRES </t>
  </si>
  <si>
    <t xml:space="preserve">Flam </t>
  </si>
  <si>
    <t xml:space="preserve">Fruita del temps </t>
  </si>
  <si>
    <t xml:space="preserve">Fruita trocejada </t>
  </si>
  <si>
    <t xml:space="preserve">Iogurt desnatat </t>
  </si>
  <si>
    <t xml:space="preserve">Iogurt al gust </t>
  </si>
  <si>
    <t xml:space="preserve">Natilles i cremes </t>
  </si>
  <si>
    <t xml:space="preserve">REBOSTERIA I PASTISERIA EMPAQUETADA </t>
  </si>
  <si>
    <t xml:space="preserve">Bollicao o similar </t>
  </si>
  <si>
    <t xml:space="preserve">Donnetes o similar </t>
  </si>
  <si>
    <t xml:space="preserve">Filipino xoc. Blanca o similar </t>
  </si>
  <si>
    <t xml:space="preserve">Filipino xoc. Negre o similar </t>
  </si>
  <si>
    <t xml:space="preserve">Magdalena 2 U. llarga </t>
  </si>
  <si>
    <t>ENTREPANS  (mínim 80grs)</t>
  </si>
  <si>
    <t xml:space="preserve">Bikini </t>
  </si>
  <si>
    <t xml:space="preserve">Bikini especial ( amb pernil pais ) </t>
  </si>
  <si>
    <t xml:space="preserve">Briox vegetal </t>
  </si>
  <si>
    <t xml:space="preserve">Croissant pernil i formatge </t>
  </si>
  <si>
    <r>
      <rPr>
        <sz val="8"/>
        <color theme="1"/>
        <rFont val="Tahoma"/>
        <family val="2"/>
      </rPr>
      <t xml:space="preserve">Entrepà anxoves </t>
    </r>
  </si>
  <si>
    <r>
      <rPr>
        <sz val="8"/>
        <color theme="1"/>
        <rFont val="Tahoma"/>
        <family val="2"/>
      </rPr>
      <t xml:space="preserve">Entrepà anxoves i formatge </t>
    </r>
  </si>
  <si>
    <r>
      <rPr>
        <sz val="8"/>
        <color theme="1"/>
        <rFont val="Tahoma"/>
        <family val="2"/>
      </rPr>
      <t xml:space="preserve">Entrepà bacon </t>
    </r>
  </si>
  <si>
    <t xml:space="preserve">Entrepà pollastre vegetal </t>
  </si>
  <si>
    <r>
      <rPr>
        <b/>
        <sz val="8"/>
        <color theme="0"/>
        <rFont val="Tahoma"/>
        <family val="2"/>
      </rPr>
      <t xml:space="preserve">MITJOS ENTREPANS </t>
    </r>
    <r>
      <rPr>
        <sz val="12"/>
        <color theme="0"/>
        <rFont val="Calibri"/>
        <family val="2"/>
        <scheme val="minor"/>
      </rPr>
      <t xml:space="preserve"> (mínim 50grs)</t>
    </r>
  </si>
  <si>
    <t xml:space="preserve">Mig pernil salat </t>
  </si>
  <si>
    <r>
      <rPr>
        <b/>
        <sz val="8"/>
        <color theme="0"/>
        <rFont val="Tahoma"/>
        <family val="2"/>
      </rPr>
      <t xml:space="preserve">GELATS </t>
    </r>
  </si>
  <si>
    <r>
      <rPr>
        <sz val="8"/>
        <color theme="1"/>
        <rFont val="Tahoma"/>
        <family val="2"/>
      </rPr>
      <t xml:space="preserve">Bombó </t>
    </r>
  </si>
  <si>
    <r>
      <rPr>
        <sz val="8"/>
        <color theme="1"/>
        <rFont val="Tahoma"/>
        <family val="2"/>
      </rPr>
      <t xml:space="preserve">Con xocolata </t>
    </r>
  </si>
  <si>
    <r>
      <rPr>
        <sz val="8"/>
        <color theme="1"/>
        <rFont val="Tahoma"/>
        <family val="2"/>
      </rPr>
      <t xml:space="preserve">Polo glaç llimona </t>
    </r>
  </si>
  <si>
    <r>
      <rPr>
        <sz val="8"/>
        <color theme="1"/>
        <rFont val="Tahoma"/>
        <family val="2"/>
      </rPr>
      <t xml:space="preserve">Vaset </t>
    </r>
  </si>
  <si>
    <r>
      <rPr>
        <sz val="8"/>
        <color theme="1"/>
        <rFont val="Tahoma"/>
        <family val="2"/>
      </rPr>
      <t xml:space="preserve">Bombó (Ametllat ) </t>
    </r>
  </si>
  <si>
    <r>
      <rPr>
        <sz val="8"/>
        <color theme="1"/>
        <rFont val="Tahoma"/>
        <family val="2"/>
      </rPr>
      <t xml:space="preserve">Con (llimona o vainilla ) </t>
    </r>
  </si>
  <si>
    <r>
      <rPr>
        <sz val="8"/>
        <color theme="1"/>
        <rFont val="Tahoma"/>
        <family val="2"/>
      </rPr>
      <t xml:space="preserve">Con 0% sucre </t>
    </r>
  </si>
  <si>
    <r>
      <rPr>
        <b/>
        <sz val="8"/>
        <color theme="0"/>
        <rFont val="Tahoma"/>
        <family val="2"/>
      </rPr>
      <t xml:space="preserve">SNACKS I VARIS </t>
    </r>
  </si>
  <si>
    <r>
      <rPr>
        <sz val="8"/>
        <color theme="1"/>
        <rFont val="Tahoma"/>
        <family val="2"/>
      </rPr>
      <t xml:space="preserve">Cacahuets </t>
    </r>
  </si>
  <si>
    <t xml:space="preserve">Patates fregides o similar </t>
  </si>
  <si>
    <t xml:space="preserve">Fruits secs </t>
  </si>
  <si>
    <r>
      <rPr>
        <sz val="8"/>
        <color theme="1"/>
        <rFont val="Tahoma"/>
        <family val="2"/>
      </rPr>
      <t xml:space="preserve">Grisines </t>
    </r>
  </si>
  <si>
    <r>
      <rPr>
        <b/>
        <sz val="8"/>
        <color theme="0"/>
        <rFont val="Tahoma"/>
        <family val="2"/>
      </rPr>
      <t xml:space="preserve">PREUS MENÚ TREBALLADORS ICO </t>
    </r>
  </si>
  <si>
    <t>Menú complet</t>
  </si>
  <si>
    <t>Menú entrepà</t>
  </si>
  <si>
    <t>Menú 1r plat</t>
  </si>
  <si>
    <t>Menú 2n plat</t>
  </si>
  <si>
    <r>
      <rPr>
        <sz val="8"/>
        <color theme="1"/>
        <rFont val="Tahoma"/>
        <family val="2"/>
      </rPr>
      <t xml:space="preserve">Complement llauna refresc </t>
    </r>
  </si>
  <si>
    <r>
      <rPr>
        <b/>
        <sz val="8"/>
        <color theme="0"/>
        <rFont val="Tahoma"/>
        <family val="2"/>
      </rPr>
      <t xml:space="preserve">PREUS MENÚ TREBALLADORS ALTRES EMPRESAS </t>
    </r>
  </si>
  <si>
    <t>Tapa compostable</t>
  </si>
  <si>
    <t>Got compostable</t>
  </si>
  <si>
    <t>Mig beicon</t>
  </si>
  <si>
    <t>Mig  llom</t>
  </si>
  <si>
    <t>Mig formatge</t>
  </si>
  <si>
    <t xml:space="preserve">Mig frankfurt   </t>
  </si>
  <si>
    <t>Mig llonganissa</t>
  </si>
  <si>
    <t>Mig fuet</t>
  </si>
  <si>
    <t>Mig pernil dolç</t>
  </si>
  <si>
    <t>Mig pollastre vegetal</t>
  </si>
  <si>
    <t>Mig tonyina</t>
  </si>
  <si>
    <t>Mig sobrassada</t>
  </si>
  <si>
    <t>Mig truita francesa</t>
  </si>
  <si>
    <t>Mig truita francesa farcida</t>
  </si>
  <si>
    <t>Mig truita patates</t>
  </si>
  <si>
    <t>Mig xoriço</t>
  </si>
  <si>
    <t>Mig vegetal</t>
  </si>
  <si>
    <t xml:space="preserve">Con (3 sabors ) </t>
  </si>
  <si>
    <t>Take away 1/2 menú</t>
  </si>
  <si>
    <t>Take away 1 menú</t>
  </si>
  <si>
    <t>ANNEX 0E3_PREUS EXTRES</t>
  </si>
  <si>
    <t>ANNEX 0E4_CAFETERIA PÚBLIC</t>
  </si>
  <si>
    <t>Mig pernil país</t>
  </si>
  <si>
    <t>Menú dos segons</t>
  </si>
  <si>
    <t>Primer plat</t>
  </si>
  <si>
    <t>Segon plat</t>
  </si>
  <si>
    <t>COMPLEMENTS MENÚ</t>
  </si>
  <si>
    <t>Amanida</t>
  </si>
  <si>
    <t>Ració patates casolana</t>
  </si>
  <si>
    <t>Amanida variada (envasada)</t>
  </si>
  <si>
    <t>CERVESA</t>
  </si>
  <si>
    <t xml:space="preserve">Cervesa llauna </t>
  </si>
  <si>
    <t>ANNEX 0E5_VENDING</t>
  </si>
  <si>
    <t xml:space="preserve">DONETTES 4 CHOCO. </t>
  </si>
  <si>
    <t>MIKADO 39gr</t>
  </si>
  <si>
    <t xml:space="preserve">ARISFRESC FRUTA </t>
  </si>
  <si>
    <t>MOCAY LATTE VASO 200 ML</t>
  </si>
  <si>
    <t>MOKACCINO LAVAZZA CONSUMICION</t>
  </si>
  <si>
    <t xml:space="preserve">ARTESANAS PIPAS VELARTE </t>
  </si>
  <si>
    <t>OLIVA VELARTE PALITOS</t>
  </si>
  <si>
    <t>BICENTURY CHOCOLATE SACIALIS</t>
  </si>
  <si>
    <t>PALITOS INTEGRALES TOTXETS</t>
  </si>
  <si>
    <t>OREO IMPULSO</t>
  </si>
  <si>
    <t>PAUSA CIOK SIN GLUTEN</t>
  </si>
  <si>
    <t>MARIE LU DIGESTIVE</t>
  </si>
  <si>
    <t>NATUCHIPS TOMATE, QUESO, OREGA</t>
  </si>
  <si>
    <t>LAY´S PUNTO DE SAL</t>
  </si>
  <si>
    <t xml:space="preserve">JAMON RUFLES </t>
  </si>
  <si>
    <t>VIDRIO MELOCOTON 200 PASCUAL</t>
  </si>
  <si>
    <t>MARGARITAS 150GR.</t>
  </si>
  <si>
    <t>MIX 5 115 GR.</t>
  </si>
  <si>
    <t>SMINT TABS MENTA</t>
  </si>
  <si>
    <t>BARRITAS ARROZ/MAIZ/CHOCOLATE 17 GR</t>
  </si>
  <si>
    <t>BARRITA ARROZ/QUINOA CHOC/LECHE 18 GR</t>
  </si>
  <si>
    <t xml:space="preserve">ECO VEGALIA MEDITERRANEO </t>
  </si>
  <si>
    <t>TENTEMPIE LM</t>
  </si>
  <si>
    <t>COCA-COLA Lata 33cl</t>
  </si>
  <si>
    <t>FAVORITOS RED&amp;WHITE 75 GR</t>
  </si>
  <si>
    <t>CHOCOLATE VALOR 70% SIN AZUCAR 35 GR</t>
  </si>
  <si>
    <t>MILKA LU 35GR.</t>
  </si>
  <si>
    <t>BOL FRUTA MIX  200GR. ARISFREC</t>
  </si>
  <si>
    <t>BOL DE PIÑA 200 GR. ARISFRESC</t>
  </si>
  <si>
    <t>VITAMIN WELL AWAKE 50 CL</t>
  </si>
  <si>
    <t>MILOLA AVELLANA Y CHIP CHOCOLATE</t>
  </si>
  <si>
    <t>MILOLA LIMON Y CHIA</t>
  </si>
  <si>
    <t>ECO MILOLA NARANJA SIN GLUTEN</t>
  </si>
  <si>
    <t>BIFRUTAS TROPICAL ORIGINAL 330</t>
  </si>
  <si>
    <t>SOLAN DE CABRA  AGUA  0.5l.</t>
  </si>
  <si>
    <t>VIDRIO PIÑA 200 PASCUAL</t>
  </si>
  <si>
    <t>ECO KOMBUCHA TE VERDE</t>
  </si>
  <si>
    <t>ECO MINI GALLETAS CHOCO BIO</t>
  </si>
  <si>
    <t>ALMENDRA ECOLOGICA</t>
  </si>
  <si>
    <t xml:space="preserve">CAFE EXPRESO IRISH CONSUMICION </t>
  </si>
  <si>
    <t>CONCHAS</t>
  </si>
  <si>
    <t>PALMERA GIGANTE 80 GR CODAN</t>
  </si>
  <si>
    <t>PLUM-CAKES</t>
  </si>
  <si>
    <t>SMOOTHIE MANGO-MARACUYA 330 ML</t>
  </si>
  <si>
    <t>MISTER CORN ORIGINAL 60 GR.</t>
  </si>
  <si>
    <t>ECO COCONUT ORIGINAL</t>
  </si>
  <si>
    <t>NUEZ GRANO 30 GR.</t>
  </si>
  <si>
    <t>PET 500 AGUA ROSA SOLAN</t>
  </si>
  <si>
    <t>RED BULL ENERGY DRINK</t>
  </si>
  <si>
    <t>PEPSI LATA 33</t>
  </si>
  <si>
    <t>KAS NARANJA LATA 33</t>
  </si>
  <si>
    <t>NATWINS GRANOLA COOKIE MANZ 38 GR</t>
  </si>
  <si>
    <t>ACTIVIA MIX&amp;GO 170gr</t>
  </si>
  <si>
    <t xml:space="preserve">YOGUR LIQUIDO PASCUAL FRESA </t>
  </si>
  <si>
    <t>ENSALADA IFRESH</t>
  </si>
  <si>
    <t>NACKYS MEDITERRANEA</t>
  </si>
  <si>
    <t>RED BULL S/AZUCAR 25 ML.</t>
  </si>
  <si>
    <t>M&amp;M´S CACAHUETE</t>
  </si>
  <si>
    <t xml:space="preserve">CAFE EXPRES MAURICE CONSUMICION </t>
  </si>
  <si>
    <t>CAFE LARGO MAURICE CONSUMICION</t>
  </si>
  <si>
    <t xml:space="preserve">CAFE CORTADO MAURI CONSUMICION </t>
  </si>
  <si>
    <t>CAFE C LECHE MAURICE CONSUMICION.</t>
  </si>
  <si>
    <t xml:space="preserve">MANCHADO MAURICE CONSUMICION </t>
  </si>
  <si>
    <t>LECHE CONSUMICION</t>
  </si>
  <si>
    <t>DESCAFEINADO SOLO CONSUMICION</t>
  </si>
  <si>
    <t>DESCAFEINADO LARGO CONSUMICION</t>
  </si>
  <si>
    <t xml:space="preserve">DESCAFEINADO CORTADO CONSUMICION </t>
  </si>
  <si>
    <t xml:space="preserve">DESCAFEINADO LECHE CONSUMICION </t>
  </si>
  <si>
    <t>CAFE COMERCIO JUSTO CONSUMICION</t>
  </si>
  <si>
    <t>CAFE LARGO COMERCIO JUSTO CONSUMICION</t>
  </si>
  <si>
    <t>CAFE CORTADO COMERCIO JUSTO CONSUMICION</t>
  </si>
  <si>
    <t>CAFE CON LECHE COMERCIO JUSTO CONSUMICION</t>
  </si>
  <si>
    <t>NATWINS ALMEDRA, CHOCO, YOGUR</t>
  </si>
  <si>
    <t>PET ZERO  COCA COLA 500</t>
  </si>
  <si>
    <t>PRINCIPE 80G CHOCO</t>
  </si>
  <si>
    <t>ECO CHIPS GARBANZOS 80 GR</t>
  </si>
  <si>
    <t>ECO NUEZ 100 GRS- MEDINA</t>
  </si>
  <si>
    <t>ECO COOLIFE BIO CAPUCCINO</t>
  </si>
  <si>
    <t>BIO MINI CHOCO CHIPS. ECO</t>
  </si>
  <si>
    <t>SNATTS PIPAS 40 GR</t>
  </si>
  <si>
    <t>AQUARIUS NARANJA Lata 33cl</t>
  </si>
  <si>
    <t>NESTEA Lata 33cl</t>
  </si>
  <si>
    <t>BLOOMER</t>
  </si>
  <si>
    <t>AQUARIUS LIBRE LIMÓN Lata 33cl</t>
  </si>
  <si>
    <t>ENSALADA  ALUBIAS Y VERDURAS  250 GR</t>
  </si>
  <si>
    <t>ENSALADA QUINOA TOMATE 250 GR</t>
  </si>
  <si>
    <t>LEIBNIZ CHOCO MINIS 125G</t>
  </si>
  <si>
    <t>MOCAY CAPUCHINO VASO 200 ML</t>
  </si>
  <si>
    <t>MONSTER ENERGY ORIGINAL Lata 50cl</t>
  </si>
  <si>
    <t>FILIPINOS BLANCO</t>
  </si>
  <si>
    <t>SANDWICH VARIOS</t>
  </si>
  <si>
    <t>CHOCOBOM BLANCO 100 GR</t>
  </si>
  <si>
    <t xml:space="preserve">TORT. ARROZ BAÑAD. CHOCO NEGRO </t>
  </si>
  <si>
    <t>CHOCOBOM LECHE 100GR.</t>
  </si>
  <si>
    <t>BRIOCH 2 UND. LM</t>
  </si>
  <si>
    <t>KIT-KAT</t>
  </si>
  <si>
    <t>TWIX</t>
  </si>
  <si>
    <t>HUMMUS CON PAN DE PITA 120GR</t>
  </si>
  <si>
    <t>LIMON LEVITE 0.5 FONT VELLA</t>
  </si>
  <si>
    <t>PET 500 FANTA NARANJA</t>
  </si>
  <si>
    <t xml:space="preserve">AGUA 1.500 FONT VELLA </t>
  </si>
  <si>
    <t>CORNY 0% CHOCO-LECHE</t>
  </si>
  <si>
    <t>GOURMET LAY´S</t>
  </si>
  <si>
    <t xml:space="preserve">NACKIS TORTITAS ARROZ CHOCO. </t>
  </si>
  <si>
    <t>FINISSIMAS PECHUGA DE PAVO 115GR</t>
  </si>
  <si>
    <t>PET COCA COLA 500</t>
  </si>
  <si>
    <t>BISOLAN MULTIFRUTA AGUA</t>
  </si>
  <si>
    <t>RISKETOS 80 GR</t>
  </si>
  <si>
    <t>GUBLINS HOSTELERIA 55 GR</t>
  </si>
  <si>
    <t>TRIDENT SENSES WATERMELON</t>
  </si>
  <si>
    <t>ECO KOMBUCHA FRUTOS ROJOS 250 ML</t>
  </si>
  <si>
    <t>CAFE RISTRETTO LAVAZZA CONSUMICION</t>
  </si>
  <si>
    <t>SNICKERS 50gr.</t>
  </si>
  <si>
    <t>AUARA AGUA 0.5L.</t>
  </si>
  <si>
    <t>NOCILLA COOKIES 40 GR</t>
  </si>
  <si>
    <t>MILKA SHAKE VASO 200 ML</t>
  </si>
  <si>
    <t>KINDER BUENO</t>
  </si>
  <si>
    <t>TOSTADAS TRIGO SARRACENO 14 GR</t>
  </si>
  <si>
    <t xml:space="preserve">ECO MINI TORTITAS DE MAIZ </t>
  </si>
  <si>
    <t>ECO PALOMITAS SAL DEL HIMALAYA</t>
  </si>
  <si>
    <t>AGUA CON GAS FONTER</t>
  </si>
  <si>
    <t>ECO CHOCOLATE NEGRO 73 %</t>
  </si>
  <si>
    <t>CORNY BIG BANANA BARRITA 50 GR</t>
  </si>
  <si>
    <t>BOMBONIUS 80 GR CODAN</t>
  </si>
  <si>
    <t>PET NAR. AQUARIUS 500</t>
  </si>
  <si>
    <t>CAPUCHINO MAURICE CONSUMICION</t>
  </si>
  <si>
    <t xml:space="preserve">DESCAFEINADO CAPUCHINO CONSUMICION </t>
  </si>
  <si>
    <t>CHOCO LECHE MOCACHINO CONSUMICION</t>
  </si>
  <si>
    <t>RPET 500 AGUA FONT VELLA</t>
  </si>
  <si>
    <t xml:space="preserve">BORGES NATURA 35GR. </t>
  </si>
  <si>
    <t xml:space="preserve">TE AL LIMÓN CONSUMICION </t>
  </si>
  <si>
    <t xml:space="preserve">CHOCOLATE NARANJA CONSUMICION </t>
  </si>
  <si>
    <t>CAPUCHINO IRISH CONSUMICION</t>
  </si>
  <si>
    <t>CHOCOLATE DARK HOT CONSUMICION</t>
  </si>
  <si>
    <t>ORBIT GRAGEA REFRESH MENTA</t>
  </si>
  <si>
    <t>CHOCOLATE CONSUMICION</t>
  </si>
  <si>
    <t>CAFE VAINILLA CONSUMICION</t>
  </si>
  <si>
    <t>CAPUCHINO VAINILLA CONSUMICION</t>
  </si>
  <si>
    <t xml:space="preserve">CAFE AVELLANA CONSUMICION </t>
  </si>
  <si>
    <t>CAPUCHINO AVELLANA CONSUMICION</t>
  </si>
  <si>
    <t xml:space="preserve">EXPRESO LAVAZZA CONSUMICION </t>
  </si>
  <si>
    <t>CAFE LARGO LAVAZZA CONSUMICION</t>
  </si>
  <si>
    <t>CAFE CORTADO LAVAZZA CONSUMICION</t>
  </si>
  <si>
    <t>CAFE C LECHE LAVAZZA CONSUMICION</t>
  </si>
  <si>
    <t xml:space="preserve">CAPUCHINO LAVAZZA CONSUMICION </t>
  </si>
  <si>
    <t>CHOCOLATE EXTRA GOURMET CONSUMICION</t>
  </si>
  <si>
    <t>HERO MANZA FRESA PLAT ECO 100 GR</t>
  </si>
  <si>
    <t xml:space="preserve">LANJARON SPORT 0.75 AGUA </t>
  </si>
  <si>
    <t>ALMENDRA FRITA SALADA BORGES 30 GR.</t>
  </si>
  <si>
    <t>ALMENDRAS MATUTANO</t>
  </si>
  <si>
    <t>COLA CAO ENERGY 200</t>
  </si>
  <si>
    <t>Preu màxim licitació PV Públic</t>
  </si>
  <si>
    <t>Consum Anual</t>
  </si>
  <si>
    <t>Suplement pa amb pipes - normal</t>
  </si>
  <si>
    <t>Suplement pa de pipes - mig</t>
  </si>
  <si>
    <t>Consum</t>
  </si>
  <si>
    <t>Pack esmorzar (entrepà fred o bikini +  cafè / tè / ..)</t>
  </si>
  <si>
    <t>Preu Ofertat                          s/IVA
Màxim 3 decimals</t>
  </si>
  <si>
    <t>Oli en monodòsis</t>
  </si>
  <si>
    <t>Aigua 1,5 l</t>
  </si>
  <si>
    <t>Aigua 33cc</t>
  </si>
  <si>
    <t>Aigua gelificada</t>
  </si>
  <si>
    <t>Tonyina en llauna pequeña</t>
  </si>
  <si>
    <t>Sucre (sobre)</t>
  </si>
  <si>
    <t>Torradetes (paquet 2un)</t>
  </si>
  <si>
    <t>Entrepà calent</t>
  </si>
  <si>
    <t>Entrepà fred</t>
  </si>
  <si>
    <t>Cafè</t>
  </si>
  <si>
    <t>Cafè amb canyella</t>
  </si>
  <si>
    <t>Cafè amb llet</t>
  </si>
  <si>
    <t>Cereals Dextrinats (caixa)</t>
  </si>
  <si>
    <t>Cereals Dextrinats (ració)</t>
  </si>
  <si>
    <t>Cereals paquete (ració)</t>
  </si>
  <si>
    <t>Clara d'ou/ou dur</t>
  </si>
  <si>
    <t>Menú acompanyant</t>
  </si>
  <si>
    <t>Suplement pa amb pipes/xapata - normal</t>
  </si>
  <si>
    <t>Suplement pa amb pipes/xapata - mig</t>
  </si>
  <si>
    <t>Bol compostable</t>
  </si>
  <si>
    <t xml:space="preserve">Cafè descaf. Sobre </t>
  </si>
  <si>
    <t xml:space="preserve">Cafè descaf. Màquina </t>
  </si>
  <si>
    <t xml:space="preserve">Cafè express </t>
  </si>
  <si>
    <t xml:space="preserve">Cafè amb llet </t>
  </si>
  <si>
    <t xml:space="preserve">Cafè amb llet descaf. Màquina </t>
  </si>
  <si>
    <t xml:space="preserve">Cafè amb llet descaf. Sobre </t>
  </si>
  <si>
    <t>Cervesa llauna sense alcohol</t>
  </si>
  <si>
    <t>Croissant pernil + formatge</t>
  </si>
  <si>
    <t>Donut xocolata</t>
  </si>
  <si>
    <t xml:space="preserve">Donut </t>
  </si>
  <si>
    <t>Oli en sobres</t>
  </si>
  <si>
    <t>Coberts fusta</t>
  </si>
  <si>
    <t>PREUS MENÚ + PACKS ESPECIAL</t>
  </si>
  <si>
    <t>Galetes</t>
  </si>
  <si>
    <t>Mig pernil ibèric</t>
  </si>
  <si>
    <t>Menú Hospital de dia</t>
  </si>
  <si>
    <t>Esmorzar extraccions</t>
  </si>
  <si>
    <t>Magdalenes integrals</t>
  </si>
  <si>
    <t>Extra llet amb soja</t>
  </si>
  <si>
    <t xml:space="preserve">Pastís formatge i nabius </t>
  </si>
  <si>
    <t xml:space="preserve">Pastís Sacher </t>
  </si>
  <si>
    <t xml:space="preserve">Pastís Santiago </t>
  </si>
  <si>
    <t xml:space="preserve">Pastís poma </t>
  </si>
  <si>
    <t>Extra llet sense lactosa</t>
  </si>
  <si>
    <t>Mig beicon i formatge</t>
  </si>
  <si>
    <t>Mig tonyina i formatge</t>
  </si>
  <si>
    <t>Til·la</t>
  </si>
  <si>
    <t xml:space="preserve">Smoothie </t>
  </si>
  <si>
    <t>Espesant 20 gr.</t>
  </si>
  <si>
    <t>Espesant pot 250 gr.</t>
  </si>
  <si>
    <t>Flam d'ou</t>
  </si>
  <si>
    <t>Fruita almibar ració</t>
  </si>
  <si>
    <t>Fruita peça</t>
  </si>
  <si>
    <t xml:space="preserve">Galetes paquet </t>
  </si>
  <si>
    <t>Gelat got 125 ml</t>
  </si>
  <si>
    <t>Infusió sobre</t>
  </si>
  <si>
    <t>Llet desnatada 1L</t>
  </si>
  <si>
    <t>Llet sense lactosa 200ml</t>
  </si>
  <si>
    <t>Llet minibrick 200ml</t>
  </si>
  <si>
    <t>Llet sense lactosa desnatada brick 1L</t>
  </si>
  <si>
    <t>Maionesa sobre monodosis</t>
  </si>
  <si>
    <t>Poma al forn</t>
  </si>
  <si>
    <t>Camamilla llimona</t>
  </si>
  <si>
    <t>Margarina porció individual</t>
  </si>
  <si>
    <t>Codony porció</t>
  </si>
  <si>
    <t>Melmelada tarrina 17gr</t>
  </si>
  <si>
    <t>Mostassa sobre monodosis</t>
  </si>
  <si>
    <t>Natilles</t>
  </si>
  <si>
    <t>Pa de motlle (2 llesques)</t>
  </si>
  <si>
    <t>Panet</t>
  </si>
  <si>
    <t>Proteina ració</t>
  </si>
  <si>
    <t>Formatge mantxec ració</t>
  </si>
  <si>
    <t>Formatge ració</t>
  </si>
  <si>
    <t>Refresc llauna</t>
  </si>
  <si>
    <t>Segon plat carta</t>
  </si>
  <si>
    <t>Primer plato carta</t>
  </si>
  <si>
    <t>Sobre cafè descafeinat</t>
  </si>
  <si>
    <t>Trituradoindividual Adult</t>
  </si>
  <si>
    <t>Vinagre sobre monodòsis</t>
  </si>
  <si>
    <t>Iogurt sabors</t>
  </si>
  <si>
    <t>Suc de fruites brick 1L</t>
  </si>
  <si>
    <t xml:space="preserve">Suc de fruites individual </t>
  </si>
  <si>
    <t>Pernil dolç ració</t>
  </si>
  <si>
    <t xml:space="preserve">Tallat descaf. Màquina </t>
  </si>
  <si>
    <t xml:space="preserve">Postres del dia </t>
  </si>
  <si>
    <t xml:space="preserve">Entrepà llonganissa </t>
  </si>
  <si>
    <t xml:space="preserve">Entrepà pernil dolç </t>
  </si>
  <si>
    <t xml:space="preserve">Entrepà pernil dolç i formatge </t>
  </si>
  <si>
    <t xml:space="preserve">Entrepà pernil pais </t>
  </si>
  <si>
    <t xml:space="preserve">Entrepà sobrassada </t>
  </si>
  <si>
    <t xml:space="preserve">Entrepà sobrassada i formatge </t>
  </si>
  <si>
    <t xml:space="preserve">Entrepà tonyina </t>
  </si>
  <si>
    <t xml:space="preserve">Entrepà tonyina i formatge </t>
  </si>
  <si>
    <t xml:space="preserve">Entrepà truita farcida </t>
  </si>
  <si>
    <t xml:space="preserve">Entrepà truita francesa </t>
  </si>
  <si>
    <t xml:space="preserve">Entrepà truita patates </t>
  </si>
  <si>
    <t xml:space="preserve">Entrepà vegetal </t>
  </si>
  <si>
    <t xml:space="preserve">Entrepà xoriço </t>
  </si>
  <si>
    <t xml:space="preserve">Entrepà xoriço i formatge </t>
  </si>
  <si>
    <t xml:space="preserve">Entrepà bacon i formatge </t>
  </si>
  <si>
    <t xml:space="preserve">Entrepà especial (tonyina, anxoves, pebrot ) </t>
  </si>
  <si>
    <t xml:space="preserve">Entrepà formatge </t>
  </si>
  <si>
    <t xml:space="preserve">Entrepà frankfurt </t>
  </si>
  <si>
    <t xml:space="preserve">Entrepà frankfurt i beicon </t>
  </si>
  <si>
    <t xml:space="preserve">Entrepà frankfurt i beicon, formatge </t>
  </si>
  <si>
    <t xml:space="preserve">Entrepà frankfurt i formatge </t>
  </si>
  <si>
    <t xml:space="preserve">Entrepà fuet </t>
  </si>
  <si>
    <t xml:space="preserve">Entrepà llom </t>
  </si>
  <si>
    <t xml:space="preserve">Entrepà llom i formatge </t>
  </si>
  <si>
    <t xml:space="preserve">Entrepà llom, formatge i beicon </t>
  </si>
  <si>
    <t xml:space="preserve">Entrepà pernil ibèric </t>
  </si>
  <si>
    <t>Bikini amb suc de taronja (promoció)</t>
  </si>
  <si>
    <t>TOTAL ANUAL OFERTAT CON IVA ….........................................................................</t>
  </si>
  <si>
    <t>Preu Ofertat
PV Public</t>
  </si>
  <si>
    <t xml:space="preserve">ANNEX 0E_OFERTA ECONÒMICA </t>
  </si>
  <si>
    <t>EXP XXXXXXX</t>
  </si>
  <si>
    <t>Criteri</t>
  </si>
  <si>
    <t>Valor licitació</t>
  </si>
  <si>
    <t>Puntuació</t>
  </si>
  <si>
    <t>Valor ofertat</t>
  </si>
  <si>
    <t>OE - 1</t>
  </si>
  <si>
    <t>OE - 2</t>
  </si>
  <si>
    <t>OE - 3</t>
  </si>
  <si>
    <t>OE -4</t>
  </si>
  <si>
    <t>OE - 5</t>
  </si>
  <si>
    <t>Cervessa llauna 0,0</t>
  </si>
  <si>
    <t xml:space="preserve">Menú complet </t>
  </si>
  <si>
    <t>Preus cafeteria personal (amb IVA)</t>
  </si>
  <si>
    <t>Preus cafeteria públic (amb IVA)</t>
  </si>
  <si>
    <t>Preus extres (sense IVA)</t>
  </si>
  <si>
    <t>Pensió complerta pacients / personal de guàrdia / Hospital de dia (sense IVA)</t>
  </si>
  <si>
    <t>Descompte Treballador
Min 20%  / Max 40%</t>
  </si>
  <si>
    <t>Descompte a treballador sobre PVP</t>
  </si>
  <si>
    <t>entre 20% i 40%</t>
  </si>
  <si>
    <t>Preu màxim licitació amb IVA</t>
  </si>
  <si>
    <t>Preu Ofertat                          amb IVA</t>
  </si>
  <si>
    <t>Cost anual                                     amb IVA</t>
  </si>
  <si>
    <t>ANNEX 0E6_CATERING_CAFETERIA</t>
  </si>
  <si>
    <t>AMB IVA</t>
  </si>
  <si>
    <t>Sense IVA</t>
  </si>
  <si>
    <t>ANNEX 0E2_PREUS CAFETERIA TREBALLADORS</t>
  </si>
  <si>
    <t>Cost anual estimat
sense IVA</t>
  </si>
  <si>
    <t>amb IVA</t>
  </si>
  <si>
    <t>Import màxim Guardia</t>
  </si>
  <si>
    <t>Import màxim Pacients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</si>
</sst>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.000\ &quot;€&quot;"/>
    <numFmt numFmtId="166" formatCode="_-* #,##0_-;\-* #,##0_-;_-* &quot;-&quot;??_-;_-@_-"/>
    <numFmt numFmtId="167" formatCode="0\ &quot;Punts&quot;"/>
    <numFmt numFmtId="168" formatCode="0\ &quot;Punt&quot;"/>
    <numFmt numFmtId="169" formatCode="0.000%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0"/>
      <color theme="1"/>
      <name val="Calibri Light"/>
      <family val="2"/>
      <scheme val="maj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0"/>
      <color rgb="FFFF0000"/>
      <name val="Calibri"/>
      <family val="2"/>
    </font>
    <font>
      <sz val="11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0"/>
      <name val="Calibri"/>
      <family val="2"/>
      <scheme val="minor"/>
    </font>
    <font>
      <b/>
      <sz val="8"/>
      <color theme="0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i/>
      <sz val="11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FDFFCD"/>
        <bgColor indexed="64"/>
      </patternFill>
    </fill>
    <fill>
      <patternFill patternType="solid">
        <fgColor rgb="FFF28B23"/>
        <bgColor indexed="64"/>
      </patternFill>
    </fill>
    <fill>
      <patternFill patternType="solid">
        <fgColor rgb="FFF2B949"/>
        <bgColor indexed="64"/>
      </patternFill>
    </fill>
    <fill>
      <patternFill patternType="solid">
        <fgColor rgb="FFD644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E42324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6E0B4"/>
      </left>
      <right style="thin">
        <color rgb="FFC6E0B4"/>
      </right>
      <top style="thin">
        <color rgb="FFC6E0B4"/>
      </top>
      <bottom style="thin">
        <color rgb="FF000000"/>
      </bottom>
      <diagonal/>
    </border>
    <border>
      <left style="thin">
        <color rgb="FFA9D08E"/>
      </left>
      <right style="thin">
        <color rgb="FFA9D08E"/>
      </right>
      <top style="thin">
        <color rgb="FFA9D08E"/>
      </top>
      <bottom style="thin">
        <color rgb="FFA9D08E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rgb="FF666666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thin">
        <color rgb="FFA9D08E"/>
      </left>
      <right style="thin">
        <color rgb="FFA9D08E"/>
      </right>
      <top/>
      <bottom style="thin">
        <color rgb="FFA9D08E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4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2" applyProtection="1">
      <protection locked="0"/>
    </xf>
    <xf numFmtId="0" fontId="2" fillId="0" borderId="0" xfId="2" applyAlignment="1" applyProtection="1">
      <alignment horizontal="right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4" fillId="0" borderId="0" xfId="2" applyFont="1" applyAlignment="1" applyProtection="1">
      <alignment horizontal="center" vertical="center"/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7" fillId="0" borderId="0" xfId="2" quotePrefix="1" applyFont="1" applyProtection="1">
      <protection locked="0"/>
    </xf>
    <xf numFmtId="0" fontId="9" fillId="0" borderId="0" xfId="0" applyFont="1" applyAlignment="1">
      <alignment horizontal="center" vertical="center" wrapText="1"/>
    </xf>
    <xf numFmtId="164" fontId="2" fillId="0" borderId="4" xfId="2" applyNumberFormat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6" fontId="8" fillId="0" borderId="4" xfId="5" applyNumberFormat="1" applyFont="1" applyBorder="1" applyAlignment="1" applyProtection="1">
      <alignment horizontal="center" vertical="center"/>
    </xf>
    <xf numFmtId="0" fontId="9" fillId="0" borderId="0" xfId="0" applyFont="1" applyAlignment="1">
      <alignment vertical="center" wrapText="1"/>
    </xf>
    <xf numFmtId="164" fontId="11" fillId="4" borderId="0" xfId="6" applyNumberFormat="1" applyFont="1" applyFill="1" applyBorder="1" applyAlignment="1">
      <alignment horizontal="center" vertical="center"/>
    </xf>
    <xf numFmtId="164" fontId="2" fillId="0" borderId="2" xfId="2" applyNumberFormat="1" applyBorder="1" applyAlignment="1" applyProtection="1">
      <alignment vertical="center"/>
      <protection locked="0"/>
    </xf>
    <xf numFmtId="165" fontId="8" fillId="0" borderId="7" xfId="0" applyNumberFormat="1" applyFont="1" applyBorder="1" applyAlignment="1">
      <alignment horizontal="center" vertical="center"/>
    </xf>
    <xf numFmtId="166" fontId="8" fillId="0" borderId="7" xfId="5" applyNumberFormat="1" applyFont="1" applyBorder="1" applyAlignment="1" applyProtection="1">
      <alignment horizontal="center" vertical="center"/>
    </xf>
    <xf numFmtId="164" fontId="2" fillId="0" borderId="3" xfId="2" applyNumberFormat="1" applyBorder="1" applyAlignment="1" applyProtection="1">
      <alignment vertical="center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 wrapText="1"/>
    </xf>
    <xf numFmtId="164" fontId="2" fillId="0" borderId="8" xfId="2" applyNumberForma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horizontal="left" vertical="center" indent="4"/>
      <protection locked="0"/>
    </xf>
    <xf numFmtId="164" fontId="11" fillId="4" borderId="0" xfId="0" applyNumberFormat="1" applyFont="1" applyFill="1" applyAlignment="1">
      <alignment horizontal="center" vertical="center"/>
    </xf>
    <xf numFmtId="165" fontId="2" fillId="2" borderId="4" xfId="2" applyNumberFormat="1" applyFill="1" applyBorder="1" applyAlignment="1" applyProtection="1">
      <alignment horizontal="right" vertical="center" indent="3"/>
      <protection locked="0"/>
    </xf>
    <xf numFmtId="165" fontId="2" fillId="2" borderId="7" xfId="2" applyNumberFormat="1" applyFill="1" applyBorder="1" applyAlignment="1" applyProtection="1">
      <alignment horizontal="right" vertical="center" indent="3"/>
      <protection locked="0"/>
    </xf>
    <xf numFmtId="0" fontId="13" fillId="3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7" borderId="13" xfId="0" applyFont="1" applyFill="1" applyBorder="1" applyAlignment="1">
      <alignment horizontal="left" vertical="center" wrapText="1" indent="2"/>
    </xf>
    <xf numFmtId="164" fontId="16" fillId="4" borderId="12" xfId="0" applyNumberFormat="1" applyFont="1" applyFill="1" applyBorder="1" applyAlignment="1">
      <alignment horizontal="center" vertical="top" wrapText="1"/>
    </xf>
    <xf numFmtId="164" fontId="16" fillId="0" borderId="0" xfId="0" applyNumberFormat="1" applyFont="1" applyAlignment="1">
      <alignment horizontal="center"/>
    </xf>
    <xf numFmtId="3" fontId="16" fillId="6" borderId="12" xfId="5" applyNumberFormat="1" applyFont="1" applyFill="1" applyBorder="1" applyAlignment="1">
      <alignment horizontal="left" wrapText="1" indent="4"/>
    </xf>
    <xf numFmtId="3" fontId="16" fillId="0" borderId="0" xfId="5" applyNumberFormat="1" applyFont="1" applyAlignment="1">
      <alignment horizontal="left" indent="4"/>
    </xf>
    <xf numFmtId="164" fontId="16" fillId="0" borderId="12" xfId="0" applyNumberFormat="1" applyFont="1" applyBorder="1" applyAlignment="1">
      <alignment horizontal="center" vertical="top" wrapText="1"/>
    </xf>
    <xf numFmtId="164" fontId="4" fillId="8" borderId="0" xfId="2" applyNumberFormat="1" applyFont="1" applyFill="1" applyAlignment="1">
      <alignment horizontal="center" vertical="center"/>
    </xf>
    <xf numFmtId="164" fontId="16" fillId="8" borderId="12" xfId="0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/>
    <xf numFmtId="0" fontId="18" fillId="5" borderId="0" xfId="0" applyFont="1" applyFill="1" applyAlignment="1">
      <alignment horizontal="left" vertical="center" indent="1"/>
    </xf>
    <xf numFmtId="164" fontId="18" fillId="5" borderId="0" xfId="6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 indent="1"/>
    </xf>
    <xf numFmtId="164" fontId="18" fillId="3" borderId="0" xfId="6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 wrapText="1" indent="2"/>
    </xf>
    <xf numFmtId="3" fontId="16" fillId="6" borderId="0" xfId="5" applyNumberFormat="1" applyFont="1" applyFill="1" applyBorder="1" applyAlignment="1">
      <alignment horizontal="left" wrapText="1" indent="4"/>
    </xf>
    <xf numFmtId="164" fontId="16" fillId="0" borderId="0" xfId="0" applyNumberFormat="1" applyFont="1" applyAlignment="1">
      <alignment horizontal="center" vertical="top" wrapText="1"/>
    </xf>
    <xf numFmtId="165" fontId="2" fillId="2" borderId="15" xfId="2" applyNumberFormat="1" applyFill="1" applyBorder="1" applyAlignment="1" applyProtection="1">
      <alignment horizontal="right" vertical="center" indent="3"/>
      <protection locked="0"/>
    </xf>
    <xf numFmtId="0" fontId="15" fillId="7" borderId="14" xfId="0" applyFont="1" applyFill="1" applyBorder="1" applyAlignment="1">
      <alignment horizontal="left" vertical="center" wrapText="1" indent="2"/>
    </xf>
    <xf numFmtId="164" fontId="2" fillId="0" borderId="15" xfId="2" applyNumberFormat="1" applyBorder="1" applyAlignment="1">
      <alignment horizontal="center" vertical="center"/>
    </xf>
    <xf numFmtId="3" fontId="16" fillId="6" borderId="12" xfId="10" applyNumberFormat="1" applyFont="1" applyFill="1" applyBorder="1" applyAlignment="1">
      <alignment horizontal="left" wrapText="1" indent="4"/>
    </xf>
    <xf numFmtId="3" fontId="16" fillId="6" borderId="12" xfId="5" quotePrefix="1" applyNumberFormat="1" applyFont="1" applyFill="1" applyBorder="1" applyAlignment="1">
      <alignment horizontal="left" wrapText="1" indent="4"/>
    </xf>
    <xf numFmtId="0" fontId="14" fillId="3" borderId="11" xfId="0" applyFont="1" applyFill="1" applyBorder="1" applyAlignment="1">
      <alignment horizontal="center" vertical="center" wrapText="1"/>
    </xf>
    <xf numFmtId="164" fontId="2" fillId="0" borderId="16" xfId="2" applyNumberFormat="1" applyBorder="1" applyAlignment="1" applyProtection="1">
      <alignment vertical="center"/>
      <protection locked="0"/>
    </xf>
    <xf numFmtId="44" fontId="8" fillId="0" borderId="4" xfId="6" applyFont="1" applyBorder="1" applyAlignment="1" applyProtection="1">
      <alignment horizontal="center" vertical="center"/>
    </xf>
    <xf numFmtId="44" fontId="8" fillId="0" borderId="4" xfId="6" applyFont="1" applyBorder="1" applyAlignment="1">
      <alignment horizontal="center" vertical="center"/>
    </xf>
    <xf numFmtId="44" fontId="8" fillId="0" borderId="15" xfId="6" applyFont="1" applyBorder="1" applyAlignment="1">
      <alignment horizontal="center" vertical="center"/>
    </xf>
    <xf numFmtId="44" fontId="8" fillId="0" borderId="15" xfId="6" applyFont="1" applyBorder="1" applyAlignment="1" applyProtection="1">
      <alignment horizontal="center" vertical="center"/>
    </xf>
    <xf numFmtId="166" fontId="8" fillId="0" borderId="8" xfId="5" applyNumberFormat="1" applyFont="1" applyBorder="1" applyAlignment="1" applyProtection="1">
      <alignment horizontal="center" vertical="center"/>
    </xf>
    <xf numFmtId="0" fontId="4" fillId="0" borderId="18" xfId="2" applyFont="1" applyBorder="1" applyAlignment="1" applyProtection="1">
      <alignment horizontal="center" vertical="center"/>
      <protection locked="0"/>
    </xf>
    <xf numFmtId="166" fontId="8" fillId="0" borderId="4" xfId="5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2" applyFont="1" applyAlignment="1" applyProtection="1">
      <alignment horizontal="center"/>
      <protection locked="0"/>
    </xf>
    <xf numFmtId="164" fontId="2" fillId="0" borderId="4" xfId="2" applyNumberFormat="1" applyBorder="1" applyAlignment="1">
      <alignment horizontal="left" vertical="center"/>
    </xf>
    <xf numFmtId="164" fontId="2" fillId="0" borderId="7" xfId="2" applyNumberFormat="1" applyBorder="1" applyAlignment="1">
      <alignment horizontal="left" vertical="center"/>
    </xf>
    <xf numFmtId="0" fontId="5" fillId="2" borderId="0" xfId="2" applyFont="1" applyFill="1" applyAlignment="1" applyProtection="1">
      <alignment horizontal="left"/>
      <protection locked="0"/>
    </xf>
    <xf numFmtId="0" fontId="5" fillId="0" borderId="0" xfId="2" applyFont="1" applyAlignment="1" applyProtection="1">
      <alignment horizontal="left" indent="6"/>
      <protection locked="0"/>
    </xf>
    <xf numFmtId="0" fontId="2" fillId="2" borderId="0" xfId="2" applyFill="1" applyAlignment="1" applyProtection="1">
      <alignment horizontal="left"/>
      <protection locked="0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0" xfId="0" applyFont="1" applyFill="1" applyBorder="1" applyAlignment="1">
      <alignment horizontal="center" vertical="center" wrapText="1"/>
    </xf>
    <xf numFmtId="0" fontId="20" fillId="9" borderId="21" xfId="8" applyFont="1" applyFill="1" applyBorder="1" applyAlignment="1">
      <alignment horizontal="center" vertical="center"/>
    </xf>
    <xf numFmtId="167" fontId="5" fillId="0" borderId="23" xfId="2" applyNumberFormat="1" applyFont="1" applyBorder="1" applyAlignment="1">
      <alignment horizontal="center" vertical="center"/>
    </xf>
    <xf numFmtId="164" fontId="5" fillId="0" borderId="24" xfId="2" applyNumberFormat="1" applyFont="1" applyBorder="1" applyAlignment="1">
      <alignment horizontal="center" vertical="center"/>
    </xf>
    <xf numFmtId="0" fontId="20" fillId="9" borderId="25" xfId="8" applyFont="1" applyFill="1" applyBorder="1" applyAlignment="1">
      <alignment horizontal="center" vertical="center"/>
    </xf>
    <xf numFmtId="164" fontId="5" fillId="0" borderId="4" xfId="2" applyNumberFormat="1" applyFont="1" applyBorder="1" applyAlignment="1" applyProtection="1">
      <alignment horizontal="left" vertical="center" indent="3"/>
      <protection locked="0"/>
    </xf>
    <xf numFmtId="167" fontId="5" fillId="0" borderId="4" xfId="2" applyNumberFormat="1" applyFont="1" applyBorder="1" applyAlignment="1">
      <alignment horizontal="center" vertical="center"/>
    </xf>
    <xf numFmtId="164" fontId="5" fillId="0" borderId="2" xfId="2" applyNumberFormat="1" applyFont="1" applyBorder="1" applyAlignment="1">
      <alignment horizontal="center" vertical="center"/>
    </xf>
    <xf numFmtId="0" fontId="20" fillId="9" borderId="26" xfId="8" applyFont="1" applyFill="1" applyBorder="1" applyAlignment="1">
      <alignment horizontal="center" vertical="center"/>
    </xf>
    <xf numFmtId="164" fontId="5" fillId="0" borderId="7" xfId="2" applyNumberFormat="1" applyFont="1" applyBorder="1" applyAlignment="1" applyProtection="1">
      <alignment horizontal="left" vertical="center" indent="3"/>
      <protection locked="0"/>
    </xf>
    <xf numFmtId="168" fontId="5" fillId="0" borderId="7" xfId="7" applyNumberFormat="1" applyFont="1" applyFill="1" applyBorder="1" applyAlignment="1" applyProtection="1">
      <alignment horizontal="center" vertical="center"/>
    </xf>
    <xf numFmtId="164" fontId="5" fillId="0" borderId="22" xfId="2" applyNumberFormat="1" applyFont="1" applyBorder="1" applyAlignment="1" applyProtection="1">
      <alignment horizontal="left" vertical="center" wrapText="1" indent="3"/>
      <protection locked="0"/>
    </xf>
    <xf numFmtId="44" fontId="5" fillId="0" borderId="4" xfId="6" applyFont="1" applyBorder="1" applyAlignment="1">
      <alignment horizontal="center" vertical="center"/>
    </xf>
    <xf numFmtId="44" fontId="5" fillId="0" borderId="22" xfId="6" applyFont="1" applyBorder="1" applyAlignment="1">
      <alignment horizontal="center" vertical="center"/>
    </xf>
    <xf numFmtId="44" fontId="5" fillId="0" borderId="4" xfId="6" applyFont="1" applyFill="1" applyBorder="1" applyAlignment="1" applyProtection="1">
      <alignment horizontal="center" vertical="center"/>
    </xf>
    <xf numFmtId="44" fontId="5" fillId="0" borderId="7" xfId="6" applyFont="1" applyFill="1" applyBorder="1" applyAlignment="1" applyProtection="1">
      <alignment horizontal="center" vertical="center"/>
    </xf>
    <xf numFmtId="9" fontId="2" fillId="0" borderId="0" xfId="7" applyFont="1" applyProtection="1">
      <protection locked="0"/>
    </xf>
    <xf numFmtId="0" fontId="12" fillId="3" borderId="4" xfId="0" applyFont="1" applyFill="1" applyBorder="1" applyAlignment="1">
      <alignment horizontal="center" vertical="center" wrapText="1"/>
    </xf>
    <xf numFmtId="0" fontId="2" fillId="0" borderId="0" xfId="2" applyAlignment="1">
      <alignment horizontal="left"/>
    </xf>
    <xf numFmtId="10" fontId="5" fillId="0" borderId="3" xfId="7" applyNumberFormat="1" applyFont="1" applyFill="1" applyBorder="1" applyAlignment="1" applyProtection="1">
      <alignment horizontal="center" vertical="center"/>
    </xf>
    <xf numFmtId="0" fontId="5" fillId="0" borderId="0" xfId="2" applyFont="1"/>
    <xf numFmtId="0" fontId="2" fillId="0" borderId="0" xfId="2"/>
    <xf numFmtId="0" fontId="5" fillId="0" borderId="0" xfId="2" applyFont="1" applyAlignment="1">
      <alignment horizontal="left" indent="6"/>
    </xf>
    <xf numFmtId="169" fontId="11" fillId="4" borderId="0" xfId="0" applyNumberFormat="1" applyFont="1" applyFill="1" applyAlignment="1">
      <alignment horizontal="center" vertical="center"/>
    </xf>
    <xf numFmtId="10" fontId="8" fillId="0" borderId="8" xfId="7" applyNumberFormat="1" applyFont="1" applyBorder="1" applyAlignment="1" applyProtection="1">
      <alignment horizontal="center" vertical="center"/>
    </xf>
    <xf numFmtId="44" fontId="2" fillId="0" borderId="0" xfId="6" applyFont="1" applyProtection="1">
      <protection locked="0"/>
    </xf>
    <xf numFmtId="164" fontId="17" fillId="0" borderId="0" xfId="0" applyNumberFormat="1" applyFont="1"/>
    <xf numFmtId="44" fontId="0" fillId="0" borderId="0" xfId="6" applyFont="1"/>
    <xf numFmtId="3" fontId="2" fillId="0" borderId="27" xfId="0" applyNumberFormat="1" applyFont="1" applyBorder="1" applyAlignment="1">
      <alignment horizontal="justify" vertical="center" wrapText="1"/>
    </xf>
    <xf numFmtId="164" fontId="2" fillId="0" borderId="0" xfId="2" applyNumberFormat="1" applyProtection="1">
      <protection locked="0"/>
    </xf>
    <xf numFmtId="0" fontId="11" fillId="4" borderId="0" xfId="0" applyFont="1" applyFill="1" applyAlignment="1">
      <alignment vertical="center"/>
    </xf>
    <xf numFmtId="164" fontId="2" fillId="8" borderId="8" xfId="2" applyNumberFormat="1" applyFill="1" applyBorder="1" applyAlignment="1">
      <alignment horizontal="center" vertical="center"/>
    </xf>
    <xf numFmtId="0" fontId="12" fillId="3" borderId="28" xfId="0" applyFont="1" applyFill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0" xfId="2" applyAlignment="1" applyProtection="1">
      <alignment horizontal="center" vertical="top"/>
      <protection locked="0"/>
    </xf>
    <xf numFmtId="0" fontId="2" fillId="0" borderId="0" xfId="2" applyAlignment="1" applyProtection="1">
      <alignment vertical="center"/>
      <protection locked="0"/>
    </xf>
    <xf numFmtId="0" fontId="2" fillId="0" borderId="0" xfId="2" applyAlignment="1">
      <alignment vertical="center"/>
    </xf>
    <xf numFmtId="0" fontId="5" fillId="0" borderId="0" xfId="2" applyFont="1" applyAlignment="1">
      <alignment horizontal="left" vertical="center"/>
    </xf>
    <xf numFmtId="44" fontId="21" fillId="10" borderId="29" xfId="6" applyFont="1" applyFill="1" applyBorder="1" applyAlignment="1">
      <alignment horizontal="left" vertical="center" wrapText="1"/>
    </xf>
    <xf numFmtId="164" fontId="2" fillId="8" borderId="8" xfId="2" applyNumberFormat="1" applyFill="1" applyBorder="1" applyAlignment="1">
      <alignment horizontal="right" vertical="center"/>
    </xf>
    <xf numFmtId="44" fontId="21" fillId="10" borderId="29" xfId="6" applyFont="1" applyFill="1" applyBorder="1" applyAlignment="1">
      <alignment horizontal="left" vertical="center" wrapText="1" indent="4"/>
    </xf>
    <xf numFmtId="43" fontId="2" fillId="0" borderId="0" xfId="5" applyFont="1" applyProtection="1">
      <protection locked="0"/>
    </xf>
    <xf numFmtId="0" fontId="3" fillId="0" borderId="0" xfId="2" applyFont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2" applyAlignment="1" applyProtection="1">
      <alignment horizontal="left" vertical="center" wrapText="1"/>
      <protection locked="0"/>
    </xf>
    <xf numFmtId="0" fontId="2" fillId="0" borderId="0" xfId="2" applyProtection="1">
      <protection locked="0"/>
    </xf>
    <xf numFmtId="0" fontId="2" fillId="2" borderId="0" xfId="2" applyFill="1" applyAlignment="1" applyProtection="1">
      <alignment horizontal="left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2" fillId="0" borderId="0" xfId="2" applyAlignment="1">
      <alignment horizontal="left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2" applyFont="1" applyAlignment="1">
      <alignment horizontal="left"/>
    </xf>
    <xf numFmtId="0" fontId="18" fillId="3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indent="1"/>
    </xf>
    <xf numFmtId="0" fontId="18" fillId="3" borderId="0" xfId="0" applyFont="1" applyFill="1" applyAlignment="1">
      <alignment horizontal="center" vertical="center"/>
    </xf>
    <xf numFmtId="0" fontId="11" fillId="4" borderId="17" xfId="0" applyFont="1" applyFill="1" applyBorder="1" applyAlignment="1">
      <alignment horizontal="left" vertical="center" indent="1"/>
    </xf>
  </cellXfs>
  <cellStyles count="12">
    <cellStyle name="Millares" xfId="5" builtinId="3"/>
    <cellStyle name="Millares 2" xfId="10" xr:uid="{36EE73F2-D71B-4B46-82C0-475903A404D6}"/>
    <cellStyle name="Moneda" xfId="6" builtinId="4"/>
    <cellStyle name="Moneda 2" xfId="3" xr:uid="{86CF48E8-8AB7-4C76-B502-3BC9172F3CA1}"/>
    <cellStyle name="Moneda 2 2" xfId="9" xr:uid="{3857391C-1E32-48C6-BB16-33BB2A428FD2}"/>
    <cellStyle name="Moneda 3" xfId="11" xr:uid="{D74B7275-167E-45FF-AF5E-59BE9572E275}"/>
    <cellStyle name="Normal" xfId="0" builtinId="0"/>
    <cellStyle name="Normal 2" xfId="1" xr:uid="{7EE04A60-08E9-47B3-90DB-35D6C859C90B}"/>
    <cellStyle name="Normal 2 2" xfId="8" xr:uid="{0605A844-2DAB-474B-98AC-2D6546D28D35}"/>
    <cellStyle name="Normal 3" xfId="2" xr:uid="{C9666E67-27FA-4A19-BCD3-4D8937A49108}"/>
    <cellStyle name="Porcentaje" xfId="7" builtinId="5"/>
    <cellStyle name="Porcentaje 2" xfId="4" xr:uid="{5FF80618-5309-4619-BB5F-26E95603BAEF}"/>
  </cellStyles>
  <dxfs count="0"/>
  <tableStyles count="0" defaultTableStyle="TableStyleMedium2" defaultPivotStyle="PivotStyleLight16"/>
  <colors>
    <mruColors>
      <color rgb="FFFFFFCC"/>
      <color rgb="FFF28B23"/>
      <color rgb="FFD64441"/>
      <color rgb="FFC6D9F0"/>
      <color rgb="FF96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1867329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87A45A78-0AE4-4471-BF2D-D30831855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76200"/>
          <a:ext cx="3210354" cy="549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1062652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A558E1A5-227D-8B45-AD82-892733FDE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3419360" cy="546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2</xdr:col>
      <xdr:colOff>330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EA27484F-4D1A-2248-A987-A6369B99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3419360" cy="546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688860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2FAFA327-898C-4049-8C44-4E22319A1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3413983" cy="546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2</xdr:col>
      <xdr:colOff>330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C94F43F8-0663-4D37-AD23-F287F78D8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3200730" cy="546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231660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387BF98D-FE73-4C72-94C3-1D0F350B9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3292360" cy="546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76200</xdr:rowOff>
    </xdr:from>
    <xdr:to>
      <xdr:col>1</xdr:col>
      <xdr:colOff>231660</xdr:colOff>
      <xdr:row>0</xdr:row>
      <xdr:rowOff>625475</xdr:rowOff>
    </xdr:to>
    <xdr:pic>
      <xdr:nvPicPr>
        <xdr:cNvPr id="2" name="Imagen 1" descr="Icono&#10;&#10;Descripción generada automáticamente">
          <a:extLst>
            <a:ext uri="{FF2B5EF4-FFF2-40B4-BE49-F238E27FC236}">
              <a16:creationId xmlns:a16="http://schemas.microsoft.com/office/drawing/2014/main" id="{10E64261-C0B0-458A-8FC3-E9A5A87C9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200"/>
          <a:ext cx="322886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E852C-65FE-4FAF-93C2-7BD19BF0F04E}">
  <sheetPr>
    <pageSetUpPr fitToPage="1"/>
  </sheetPr>
  <dimension ref="A1:H990"/>
  <sheetViews>
    <sheetView showGridLines="0" zoomScale="111" zoomScaleNormal="111" workbookViewId="0">
      <selection activeCell="C17" sqref="C17"/>
    </sheetView>
  </sheetViews>
  <sheetFormatPr baseColWidth="10" defaultColWidth="14.42578125" defaultRowHeight="15" customHeight="1" x14ac:dyDescent="0.25"/>
  <cols>
    <col min="1" max="1" width="21.140625" style="1" customWidth="1"/>
    <col min="2" max="2" width="46.28515625" style="1" customWidth="1"/>
    <col min="3" max="3" width="19.140625" style="1" customWidth="1"/>
    <col min="4" max="4" width="18.28515625" style="1" customWidth="1"/>
    <col min="5" max="5" width="16.42578125" style="1" customWidth="1"/>
    <col min="6" max="6" width="10" style="1" customWidth="1"/>
    <col min="7" max="7" width="13" style="1" customWidth="1"/>
    <col min="8" max="25" width="10" style="1" customWidth="1"/>
    <col min="26" max="16384" width="14.42578125" style="1"/>
  </cols>
  <sheetData>
    <row r="1" spans="1:8" ht="57" customHeight="1" x14ac:dyDescent="0.25"/>
    <row r="2" spans="1:8" x14ac:dyDescent="0.25">
      <c r="A2" s="111" t="s">
        <v>434</v>
      </c>
      <c r="B2" s="111"/>
      <c r="C2" s="111"/>
    </row>
    <row r="3" spans="1:8" ht="28.5" customHeight="1" x14ac:dyDescent="0.25">
      <c r="A3" s="112" t="s">
        <v>29</v>
      </c>
      <c r="B3" s="112"/>
      <c r="C3" s="112"/>
      <c r="D3" s="2" t="s">
        <v>435</v>
      </c>
    </row>
    <row r="4" spans="1:8" ht="21.75" customHeight="1" x14ac:dyDescent="0.25">
      <c r="A4" s="3"/>
      <c r="B4" s="4"/>
    </row>
    <row r="5" spans="1:8" ht="16.5" customHeight="1" x14ac:dyDescent="0.25">
      <c r="A5" s="5" t="s">
        <v>0</v>
      </c>
      <c r="B5" s="5"/>
    </row>
    <row r="6" spans="1:8" ht="16.5" customHeight="1" x14ac:dyDescent="0.25">
      <c r="A6" s="5" t="s">
        <v>1</v>
      </c>
      <c r="B6" s="65"/>
      <c r="D6" s="66" t="s">
        <v>2</v>
      </c>
      <c r="E6" s="67"/>
    </row>
    <row r="7" spans="1:8" ht="16.5" customHeight="1" x14ac:dyDescent="0.25">
      <c r="A7" s="5"/>
      <c r="B7" s="5"/>
      <c r="D7" s="66"/>
    </row>
    <row r="8" spans="1:8" ht="16.5" customHeight="1" x14ac:dyDescent="0.25">
      <c r="A8" s="5"/>
      <c r="B8" s="5"/>
      <c r="D8" s="66"/>
    </row>
    <row r="9" spans="1:8" ht="16.5" customHeight="1" x14ac:dyDescent="0.25">
      <c r="A9" s="5" t="s">
        <v>3</v>
      </c>
      <c r="B9" s="5"/>
      <c r="D9" s="66"/>
    </row>
    <row r="10" spans="1:8" ht="16.5" customHeight="1" x14ac:dyDescent="0.25">
      <c r="A10" s="5" t="s">
        <v>4</v>
      </c>
      <c r="B10" s="65"/>
      <c r="D10" s="66" t="s">
        <v>5</v>
      </c>
      <c r="E10" s="67"/>
    </row>
    <row r="11" spans="1:8" ht="16.5" customHeight="1" x14ac:dyDescent="0.25">
      <c r="A11" s="5" t="s">
        <v>6</v>
      </c>
      <c r="B11" s="65"/>
      <c r="D11" s="66" t="s">
        <v>7</v>
      </c>
      <c r="E11" s="67"/>
    </row>
    <row r="12" spans="1:8" ht="16.5" customHeight="1" x14ac:dyDescent="0.25">
      <c r="A12" s="5" t="s">
        <v>8</v>
      </c>
      <c r="B12" s="65"/>
    </row>
    <row r="13" spans="1:8" ht="16.5" customHeight="1" x14ac:dyDescent="0.25">
      <c r="A13" s="4"/>
      <c r="B13" s="4"/>
      <c r="D13" s="12"/>
    </row>
    <row r="14" spans="1:8" ht="20.25" customHeight="1" thickBot="1" x14ac:dyDescent="0.3">
      <c r="A14" s="4"/>
      <c r="D14" s="12"/>
    </row>
    <row r="15" spans="1:8" ht="35.1" customHeight="1" thickBot="1" x14ac:dyDescent="0.3">
      <c r="B15" s="68" t="s">
        <v>436</v>
      </c>
      <c r="C15" s="69" t="s">
        <v>437</v>
      </c>
      <c r="D15" s="69" t="s">
        <v>438</v>
      </c>
      <c r="E15" s="69" t="s">
        <v>439</v>
      </c>
      <c r="H15" s="6"/>
    </row>
    <row r="16" spans="1:8" ht="35.1" customHeight="1" x14ac:dyDescent="0.25">
      <c r="A16" s="70" t="s">
        <v>440</v>
      </c>
      <c r="B16" s="80" t="s">
        <v>450</v>
      </c>
      <c r="C16" s="82">
        <f>+'PC Pacients'!E21+'PC Pacients'!E30</f>
        <v>684741.41899999999</v>
      </c>
      <c r="D16" s="71">
        <v>12</v>
      </c>
      <c r="E16" s="72">
        <f>+'PC Pacients'!D19</f>
        <v>0</v>
      </c>
      <c r="H16" s="6"/>
    </row>
    <row r="17" spans="1:8" ht="35.1" customHeight="1" x14ac:dyDescent="0.25">
      <c r="A17" s="73" t="s">
        <v>441</v>
      </c>
      <c r="B17" s="74" t="s">
        <v>447</v>
      </c>
      <c r="C17" s="81">
        <f>+'Cafeteria treballadors'!E183</f>
        <v>483968.09000000008</v>
      </c>
      <c r="D17" s="75">
        <v>3</v>
      </c>
      <c r="E17" s="76">
        <f>+'Cafeteria treballadors'!E181</f>
        <v>0</v>
      </c>
      <c r="H17" s="6"/>
    </row>
    <row r="18" spans="1:8" ht="35.1" customHeight="1" x14ac:dyDescent="0.25">
      <c r="A18" s="73" t="s">
        <v>442</v>
      </c>
      <c r="B18" s="74" t="s">
        <v>449</v>
      </c>
      <c r="C18" s="83">
        <f>+'Extres Planta'!E77</f>
        <v>141384.17099999994</v>
      </c>
      <c r="D18" s="75">
        <v>2</v>
      </c>
      <c r="E18" s="76">
        <f>+'Extres Planta'!E75</f>
        <v>0</v>
      </c>
      <c r="H18" s="6"/>
    </row>
    <row r="19" spans="1:8" ht="35.1" customHeight="1" x14ac:dyDescent="0.25">
      <c r="A19" s="73" t="s">
        <v>443</v>
      </c>
      <c r="B19" s="74" t="s">
        <v>448</v>
      </c>
      <c r="C19" s="81">
        <f>+'Cafeteria públic'!E202</f>
        <v>1070405.6499999999</v>
      </c>
      <c r="D19" s="75">
        <v>2</v>
      </c>
      <c r="E19" s="76">
        <f>+'Cafeteria públic'!E200</f>
        <v>0</v>
      </c>
      <c r="H19" s="6"/>
    </row>
    <row r="20" spans="1:8" ht="35.1" customHeight="1" thickBot="1" x14ac:dyDescent="0.3">
      <c r="A20" s="77" t="s">
        <v>444</v>
      </c>
      <c r="B20" s="78" t="s">
        <v>452</v>
      </c>
      <c r="C20" s="84" t="s">
        <v>453</v>
      </c>
      <c r="D20" s="79">
        <v>1</v>
      </c>
      <c r="E20" s="88">
        <f>+Vending!C167</f>
        <v>0</v>
      </c>
      <c r="H20" s="6"/>
    </row>
    <row r="21" spans="1:8" ht="12.75" customHeight="1" x14ac:dyDescent="0.25">
      <c r="D21" s="113"/>
    </row>
    <row r="22" spans="1:8" ht="12.75" customHeight="1" x14ac:dyDescent="0.25">
      <c r="D22" s="113"/>
    </row>
    <row r="23" spans="1:8" ht="12.75" customHeight="1" x14ac:dyDescent="0.25">
      <c r="D23" s="113"/>
    </row>
    <row r="24" spans="1:8" ht="12.75" customHeight="1" x14ac:dyDescent="0.25">
      <c r="D24" s="113"/>
    </row>
    <row r="25" spans="1:8" ht="48.75" customHeight="1" x14ac:dyDescent="0.25">
      <c r="A25" s="114" t="s">
        <v>9</v>
      </c>
      <c r="B25" s="114"/>
      <c r="C25" s="115"/>
      <c r="D25" s="115"/>
    </row>
    <row r="26" spans="1:8" ht="15.75" customHeight="1" x14ac:dyDescent="0.25"/>
    <row r="27" spans="1:8" ht="15.75" customHeight="1" x14ac:dyDescent="0.25">
      <c r="A27" s="1" t="s">
        <v>10</v>
      </c>
    </row>
    <row r="28" spans="1:8" ht="15.75" customHeight="1" x14ac:dyDescent="0.25">
      <c r="A28" s="116"/>
      <c r="B28" s="116"/>
    </row>
    <row r="29" spans="1:8" ht="15.75" customHeight="1" x14ac:dyDescent="0.25"/>
    <row r="30" spans="1:8" ht="15.75" customHeight="1" x14ac:dyDescent="0.25"/>
    <row r="31" spans="1:8" ht="15.75" customHeight="1" x14ac:dyDescent="0.25">
      <c r="A31" s="1" t="s">
        <v>11</v>
      </c>
    </row>
    <row r="32" spans="1:8" ht="15.75" customHeight="1" x14ac:dyDescent="0.25"/>
    <row r="33" spans="1:1" ht="15.75" customHeight="1" x14ac:dyDescent="0.25"/>
    <row r="34" spans="1:1" ht="15.75" customHeight="1" x14ac:dyDescent="0.25"/>
    <row r="35" spans="1:1" ht="15.75" customHeight="1" x14ac:dyDescent="0.25"/>
    <row r="36" spans="1:1" ht="15.75" customHeight="1" x14ac:dyDescent="0.25"/>
    <row r="37" spans="1:1" ht="15.75" customHeight="1" x14ac:dyDescent="0.25"/>
    <row r="38" spans="1:1" ht="15.75" customHeight="1" x14ac:dyDescent="0.25"/>
    <row r="39" spans="1:1" ht="15.75" customHeight="1" x14ac:dyDescent="0.25">
      <c r="A39" s="7" t="s">
        <v>12</v>
      </c>
    </row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</sheetData>
  <mergeCells count="5">
    <mergeCell ref="A2:C2"/>
    <mergeCell ref="A3:C3"/>
    <mergeCell ref="D21:D24"/>
    <mergeCell ref="A25:D25"/>
    <mergeCell ref="A28:B28"/>
  </mergeCells>
  <pageMargins left="0.7" right="0.7" top="0.75" bottom="0.75" header="0" footer="0"/>
  <pageSetup scale="79" orientation="portrait" r:id="rId1"/>
  <ignoredErrors>
    <ignoredError sqref="E18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39128-E994-5146-B8EA-2C918BBE857F}">
  <sheetPr>
    <pageSetUpPr fitToPage="1"/>
  </sheetPr>
  <dimension ref="A1:G1001"/>
  <sheetViews>
    <sheetView showGridLines="0" topLeftCell="A18" workbookViewId="0">
      <selection activeCell="D22" sqref="D22"/>
    </sheetView>
  </sheetViews>
  <sheetFormatPr baseColWidth="10" defaultColWidth="14.42578125" defaultRowHeight="15" customHeight="1" x14ac:dyDescent="0.25"/>
  <cols>
    <col min="1" max="1" width="31.140625" style="1" customWidth="1"/>
    <col min="2" max="2" width="22.42578125" style="1" customWidth="1"/>
    <col min="3" max="3" width="18.85546875" style="1" customWidth="1"/>
    <col min="4" max="4" width="15.85546875" style="104" customWidth="1"/>
    <col min="5" max="5" width="20.140625" style="1" bestFit="1" customWidth="1"/>
    <col min="6" max="6" width="22.42578125" style="1" customWidth="1"/>
    <col min="7" max="7" width="13" style="1" customWidth="1"/>
    <col min="8" max="25" width="10" style="1" customWidth="1"/>
    <col min="26" max="16384" width="14.42578125" style="1"/>
  </cols>
  <sheetData>
    <row r="1" spans="1:7" ht="57" customHeight="1" x14ac:dyDescent="0.25"/>
    <row r="2" spans="1:7" x14ac:dyDescent="0.25">
      <c r="A2" s="117" t="s">
        <v>38</v>
      </c>
      <c r="B2" s="117"/>
      <c r="C2" s="117"/>
      <c r="D2" s="117"/>
    </row>
    <row r="3" spans="1:7" ht="51" customHeight="1" x14ac:dyDescent="0.25">
      <c r="A3" s="119" t="s">
        <v>29</v>
      </c>
      <c r="B3" s="119"/>
      <c r="C3" s="119"/>
      <c r="D3" s="119"/>
      <c r="E3" s="2"/>
    </row>
    <row r="4" spans="1:7" ht="21.75" customHeight="1" x14ac:dyDescent="0.25">
      <c r="A4" s="3"/>
      <c r="B4" s="4"/>
    </row>
    <row r="5" spans="1:7" ht="16.5" customHeight="1" x14ac:dyDescent="0.25">
      <c r="A5" s="89" t="s">
        <v>0</v>
      </c>
      <c r="B5" s="89"/>
      <c r="C5" s="90"/>
      <c r="D5" s="105"/>
      <c r="E5" s="90"/>
    </row>
    <row r="6" spans="1:7" ht="16.5" customHeight="1" x14ac:dyDescent="0.25">
      <c r="A6" s="89" t="s">
        <v>1</v>
      </c>
      <c r="B6" s="120">
        <f>+OE!B6</f>
        <v>0</v>
      </c>
      <c r="C6" s="120"/>
      <c r="D6" s="106" t="s">
        <v>2</v>
      </c>
      <c r="E6" s="87">
        <f>+OE!E6</f>
        <v>0</v>
      </c>
    </row>
    <row r="7" spans="1:7" ht="16.5" customHeight="1" x14ac:dyDescent="0.25">
      <c r="A7" s="89"/>
      <c r="B7" s="89"/>
      <c r="C7" s="90"/>
      <c r="D7" s="106"/>
      <c r="E7" s="90"/>
    </row>
    <row r="8" spans="1:7" ht="16.5" customHeight="1" x14ac:dyDescent="0.25">
      <c r="A8" s="89"/>
      <c r="B8" s="89"/>
      <c r="C8" s="90"/>
      <c r="D8" s="106"/>
      <c r="E8" s="90"/>
    </row>
    <row r="9" spans="1:7" ht="16.5" customHeight="1" x14ac:dyDescent="0.25">
      <c r="A9" s="89" t="s">
        <v>3</v>
      </c>
      <c r="B9" s="120"/>
      <c r="C9" s="120"/>
      <c r="D9" s="106"/>
      <c r="E9" s="90"/>
    </row>
    <row r="10" spans="1:7" ht="16.5" customHeight="1" x14ac:dyDescent="0.25">
      <c r="A10" s="89" t="s">
        <v>4</v>
      </c>
      <c r="B10" s="120">
        <f>+OE!B10</f>
        <v>0</v>
      </c>
      <c r="C10" s="120"/>
      <c r="D10" s="106" t="s">
        <v>5</v>
      </c>
      <c r="E10" s="87">
        <f>+OE!E10</f>
        <v>0</v>
      </c>
    </row>
    <row r="11" spans="1:7" ht="16.5" customHeight="1" x14ac:dyDescent="0.25">
      <c r="A11" s="89" t="s">
        <v>6</v>
      </c>
      <c r="B11" s="120">
        <f>+OE!B11</f>
        <v>0</v>
      </c>
      <c r="C11" s="120"/>
      <c r="D11" s="106" t="s">
        <v>7</v>
      </c>
      <c r="E11" s="87">
        <f>+OE!E11</f>
        <v>0</v>
      </c>
    </row>
    <row r="12" spans="1:7" ht="16.5" customHeight="1" x14ac:dyDescent="0.25">
      <c r="A12" s="89" t="s">
        <v>8</v>
      </c>
      <c r="B12" s="120">
        <f>+OE!B12</f>
        <v>0</v>
      </c>
      <c r="C12" s="120"/>
      <c r="D12" s="105"/>
      <c r="E12" s="90"/>
    </row>
    <row r="13" spans="1:7" ht="16.5" customHeight="1" thickBot="1" x14ac:dyDescent="0.3">
      <c r="A13" s="4"/>
      <c r="B13" s="4"/>
    </row>
    <row r="14" spans="1:7" ht="32.25" thickBot="1" x14ac:dyDescent="0.3">
      <c r="A14" s="22" t="s">
        <v>33</v>
      </c>
      <c r="B14" s="23" t="s">
        <v>32</v>
      </c>
      <c r="C14" s="23" t="s">
        <v>30</v>
      </c>
      <c r="D14" s="24" t="s">
        <v>13</v>
      </c>
      <c r="E14" s="101" t="s">
        <v>15</v>
      </c>
      <c r="F14" s="19" t="s">
        <v>461</v>
      </c>
      <c r="G14" s="6"/>
    </row>
    <row r="15" spans="1:7" ht="35.1" customHeight="1" x14ac:dyDescent="0.25">
      <c r="A15" s="25" t="s">
        <v>34</v>
      </c>
      <c r="B15" s="21">
        <v>3.4740000000000002</v>
      </c>
      <c r="C15" s="93">
        <v>0.18</v>
      </c>
      <c r="D15" s="100"/>
      <c r="E15" s="102">
        <v>29574</v>
      </c>
      <c r="F15" s="21">
        <f>+E15*D15</f>
        <v>0</v>
      </c>
      <c r="G15" s="6"/>
    </row>
    <row r="16" spans="1:7" ht="35.1" customHeight="1" x14ac:dyDescent="0.25">
      <c r="A16" s="25" t="s">
        <v>35</v>
      </c>
      <c r="B16" s="21">
        <v>7.141</v>
      </c>
      <c r="C16" s="93">
        <v>0.37</v>
      </c>
      <c r="D16" s="100"/>
      <c r="E16" s="102">
        <v>37056</v>
      </c>
      <c r="F16" s="21">
        <f t="shared" ref="F16:F18" si="0">+E16*D16</f>
        <v>0</v>
      </c>
      <c r="G16" s="6"/>
    </row>
    <row r="17" spans="1:7" ht="35.1" customHeight="1" x14ac:dyDescent="0.25">
      <c r="A17" s="25" t="s">
        <v>36</v>
      </c>
      <c r="B17" s="21">
        <v>1.9300000000000002</v>
      </c>
      <c r="C17" s="93">
        <v>0.1</v>
      </c>
      <c r="D17" s="100"/>
      <c r="E17" s="102">
        <v>30584</v>
      </c>
      <c r="F17" s="21">
        <f t="shared" si="0"/>
        <v>0</v>
      </c>
      <c r="G17" s="6"/>
    </row>
    <row r="18" spans="1:7" ht="35.1" customHeight="1" x14ac:dyDescent="0.25">
      <c r="A18" s="25" t="s">
        <v>37</v>
      </c>
      <c r="B18" s="21">
        <v>6.7549999999999999</v>
      </c>
      <c r="C18" s="93">
        <v>0.35</v>
      </c>
      <c r="D18" s="100"/>
      <c r="E18" s="102">
        <v>31127</v>
      </c>
      <c r="F18" s="21">
        <f t="shared" si="0"/>
        <v>0</v>
      </c>
      <c r="G18" s="6"/>
    </row>
    <row r="19" spans="1:7" ht="48.95" customHeight="1" x14ac:dyDescent="0.25">
      <c r="A19" s="20" t="s">
        <v>31</v>
      </c>
      <c r="B19" s="26">
        <v>19.3</v>
      </c>
      <c r="C19" s="92">
        <f>SUM(C15:C18)</f>
        <v>1</v>
      </c>
      <c r="D19" s="37">
        <f>SUM(D15:D18)</f>
        <v>0</v>
      </c>
      <c r="F19" s="21">
        <f>SUM(F15:F18)</f>
        <v>0</v>
      </c>
    </row>
    <row r="20" spans="1:7" x14ac:dyDescent="0.25">
      <c r="E20" s="103"/>
    </row>
    <row r="21" spans="1:7" ht="28.5" x14ac:dyDescent="0.25">
      <c r="D21" s="107" t="s">
        <v>464</v>
      </c>
      <c r="E21" s="109">
        <f>+E15*B15+E16*B16+E17*B17+E18*B18</f>
        <v>636646.97699999996</v>
      </c>
    </row>
    <row r="22" spans="1:7" ht="15.75" thickBot="1" x14ac:dyDescent="0.3">
      <c r="E22" s="103"/>
    </row>
    <row r="23" spans="1:7" ht="48.95" customHeight="1" thickBot="1" x14ac:dyDescent="0.3">
      <c r="A23" s="22" t="s">
        <v>33</v>
      </c>
      <c r="B23" s="23" t="s">
        <v>32</v>
      </c>
      <c r="C23" s="23" t="s">
        <v>30</v>
      </c>
      <c r="D23" s="24" t="s">
        <v>13</v>
      </c>
      <c r="E23" s="18" t="s">
        <v>15</v>
      </c>
      <c r="F23" s="19" t="s">
        <v>461</v>
      </c>
      <c r="G23" s="6"/>
    </row>
    <row r="24" spans="1:7" ht="35.1" customHeight="1" thickBot="1" x14ac:dyDescent="0.3">
      <c r="A24" s="25" t="s">
        <v>34</v>
      </c>
      <c r="B24" s="21">
        <v>3.4740000000000002</v>
      </c>
      <c r="C24" s="93">
        <v>0.18</v>
      </c>
      <c r="D24" s="100"/>
      <c r="E24" s="97">
        <v>2025</v>
      </c>
      <c r="F24" s="21">
        <f>+E24*D24</f>
        <v>0</v>
      </c>
      <c r="G24" s="6"/>
    </row>
    <row r="25" spans="1:7" ht="35.1" customHeight="1" thickBot="1" x14ac:dyDescent="0.3">
      <c r="A25" s="25" t="s">
        <v>35</v>
      </c>
      <c r="B25" s="21">
        <v>7.141</v>
      </c>
      <c r="C25" s="93">
        <v>0.37</v>
      </c>
      <c r="D25" s="100"/>
      <c r="E25" s="97">
        <v>3617</v>
      </c>
      <c r="F25" s="21">
        <f t="shared" ref="F25:F27" si="1">+E25*D25</f>
        <v>0</v>
      </c>
      <c r="G25" s="6"/>
    </row>
    <row r="26" spans="1:7" ht="35.1" customHeight="1" thickBot="1" x14ac:dyDescent="0.3">
      <c r="A26" s="25" t="s">
        <v>36</v>
      </c>
      <c r="B26" s="21">
        <v>1.9300000000000002</v>
      </c>
      <c r="C26" s="93">
        <v>0.1</v>
      </c>
      <c r="D26" s="100"/>
      <c r="E26" s="97">
        <v>2036</v>
      </c>
      <c r="F26" s="21">
        <f t="shared" si="1"/>
        <v>0</v>
      </c>
      <c r="G26" s="6"/>
    </row>
    <row r="27" spans="1:7" ht="35.1" customHeight="1" thickBot="1" x14ac:dyDescent="0.3">
      <c r="A27" s="25" t="s">
        <v>37</v>
      </c>
      <c r="B27" s="21">
        <v>6.7549999999999999</v>
      </c>
      <c r="C27" s="93">
        <v>0.35</v>
      </c>
      <c r="D27" s="100"/>
      <c r="E27" s="97">
        <v>1673</v>
      </c>
      <c r="F27" s="21">
        <f t="shared" si="1"/>
        <v>0</v>
      </c>
      <c r="G27" s="6"/>
    </row>
    <row r="28" spans="1:7" ht="48.95" customHeight="1" x14ac:dyDescent="0.25">
      <c r="A28" s="20" t="s">
        <v>39</v>
      </c>
      <c r="B28" s="26">
        <v>19.3</v>
      </c>
      <c r="C28" s="92">
        <f>SUM(C24:C27)</f>
        <v>1</v>
      </c>
      <c r="D28" s="37">
        <f>+D19</f>
        <v>0</v>
      </c>
      <c r="F28" s="21">
        <f>SUM(F24:F27)</f>
        <v>0</v>
      </c>
    </row>
    <row r="29" spans="1:7" x14ac:dyDescent="0.25"/>
    <row r="30" spans="1:7" ht="28.5" x14ac:dyDescent="0.25">
      <c r="D30" s="107" t="s">
        <v>463</v>
      </c>
      <c r="E30" s="109">
        <f>+E24*B24+E25*B25+E26*B26+E27*B27</f>
        <v>48094.442000000003</v>
      </c>
    </row>
    <row r="31" spans="1:7" ht="15.75" thickBot="1" x14ac:dyDescent="0.3"/>
    <row r="32" spans="1:7" ht="48.95" customHeight="1" thickBot="1" x14ac:dyDescent="0.3">
      <c r="A32" s="22" t="s">
        <v>33</v>
      </c>
      <c r="B32" s="23" t="s">
        <v>32</v>
      </c>
      <c r="C32" s="23" t="s">
        <v>314</v>
      </c>
      <c r="D32" s="24" t="s">
        <v>13</v>
      </c>
      <c r="F32" s="98"/>
    </row>
    <row r="33" spans="1:4" ht="48.95" customHeight="1" x14ac:dyDescent="0.25">
      <c r="A33" s="59" t="s">
        <v>355</v>
      </c>
      <c r="B33" s="21">
        <v>3.5</v>
      </c>
      <c r="C33" s="58">
        <v>6521</v>
      </c>
      <c r="D33" s="108"/>
    </row>
    <row r="34" spans="1:4" ht="48.95" customHeight="1" x14ac:dyDescent="0.25"/>
    <row r="35" spans="1:4" ht="48.95" customHeight="1" x14ac:dyDescent="0.25"/>
    <row r="36" spans="1:4" ht="48.75" customHeight="1" x14ac:dyDescent="0.25">
      <c r="A36" s="114" t="s">
        <v>9</v>
      </c>
      <c r="B36" s="114"/>
      <c r="C36" s="115"/>
      <c r="D36" s="115"/>
    </row>
    <row r="37" spans="1:4" ht="15.75" customHeight="1" x14ac:dyDescent="0.25"/>
    <row r="38" spans="1:4" ht="15.75" customHeight="1" x14ac:dyDescent="0.25">
      <c r="A38" s="1" t="s">
        <v>10</v>
      </c>
    </row>
    <row r="39" spans="1:4" ht="15.75" customHeight="1" x14ac:dyDescent="0.25">
      <c r="A39" s="118">
        <f>+OE!$A$28</f>
        <v>0</v>
      </c>
      <c r="B39" s="118"/>
    </row>
    <row r="40" spans="1:4" ht="15.75" customHeight="1" x14ac:dyDescent="0.25"/>
    <row r="41" spans="1:4" ht="15.75" customHeight="1" x14ac:dyDescent="0.25"/>
    <row r="42" spans="1:4" ht="78.95" customHeight="1" x14ac:dyDescent="0.25">
      <c r="A42" s="1" t="s">
        <v>11</v>
      </c>
    </row>
    <row r="43" spans="1:4" ht="15.75" customHeight="1" x14ac:dyDescent="0.25"/>
    <row r="44" spans="1:4" ht="15.75" customHeight="1" x14ac:dyDescent="0.25">
      <c r="A44" s="7" t="s">
        <v>12</v>
      </c>
    </row>
    <row r="45" spans="1:4" ht="15.75" customHeight="1" x14ac:dyDescent="0.25"/>
    <row r="46" spans="1:4" ht="15.75" customHeight="1" x14ac:dyDescent="0.25"/>
    <row r="47" spans="1:4" ht="15.75" customHeight="1" x14ac:dyDescent="0.25"/>
    <row r="48" spans="1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9">
    <mergeCell ref="A2:D2"/>
    <mergeCell ref="A36:D36"/>
    <mergeCell ref="A39:B39"/>
    <mergeCell ref="A3:D3"/>
    <mergeCell ref="B6:C6"/>
    <mergeCell ref="B9:C9"/>
    <mergeCell ref="B10:C10"/>
    <mergeCell ref="B11:C11"/>
    <mergeCell ref="B12:C12"/>
  </mergeCells>
  <pageMargins left="0.7" right="0.7" top="0.75" bottom="0.75" header="0" footer="0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BBD20-6103-DA45-8FA0-DB08DB0F6EB4}">
  <sheetPr>
    <pageSetUpPr fitToPage="1"/>
  </sheetPr>
  <dimension ref="A1:H1152"/>
  <sheetViews>
    <sheetView showGridLines="0" workbookViewId="0">
      <selection activeCell="A3" sqref="A3:D3"/>
    </sheetView>
  </sheetViews>
  <sheetFormatPr baseColWidth="10" defaultColWidth="14.42578125" defaultRowHeight="15" customHeight="1" x14ac:dyDescent="0.25"/>
  <cols>
    <col min="1" max="1" width="31.42578125" style="1" customWidth="1"/>
    <col min="2" max="2" width="15.42578125" style="1" customWidth="1"/>
    <col min="3" max="3" width="14.42578125" style="1" customWidth="1"/>
    <col min="4" max="4" width="13" style="1" customWidth="1"/>
    <col min="5" max="5" width="16.140625" style="1" bestFit="1" customWidth="1"/>
    <col min="6" max="6" width="4.42578125" style="1" customWidth="1"/>
    <col min="7" max="7" width="10" style="1" customWidth="1"/>
    <col min="8" max="8" width="13" style="1" customWidth="1"/>
    <col min="9" max="20" width="10" style="1" customWidth="1"/>
    <col min="21" max="16384" width="14.42578125" style="1"/>
  </cols>
  <sheetData>
    <row r="1" spans="1:7" ht="57" customHeight="1" x14ac:dyDescent="0.25"/>
    <row r="2" spans="1:7" x14ac:dyDescent="0.25">
      <c r="A2" s="111" t="s">
        <v>460</v>
      </c>
      <c r="B2" s="111"/>
      <c r="C2" s="111"/>
      <c r="D2" s="111"/>
    </row>
    <row r="3" spans="1:7" ht="42.95" customHeight="1" x14ac:dyDescent="0.25">
      <c r="A3" s="119" t="s">
        <v>29</v>
      </c>
      <c r="B3" s="119"/>
      <c r="C3" s="119"/>
      <c r="D3" s="119"/>
      <c r="E3" s="2"/>
    </row>
    <row r="4" spans="1:7" ht="21.75" customHeight="1" x14ac:dyDescent="0.25">
      <c r="A4" s="3"/>
      <c r="B4" s="4"/>
    </row>
    <row r="5" spans="1:7" ht="16.5" customHeight="1" x14ac:dyDescent="0.25">
      <c r="A5" s="89" t="s">
        <v>0</v>
      </c>
      <c r="B5" s="89"/>
      <c r="C5" s="90"/>
      <c r="D5" s="90"/>
      <c r="E5" s="90"/>
    </row>
    <row r="6" spans="1:7" ht="16.5" customHeight="1" x14ac:dyDescent="0.25">
      <c r="A6" s="89" t="s">
        <v>1</v>
      </c>
      <c r="B6" s="120">
        <f>+OE!B6</f>
        <v>0</v>
      </c>
      <c r="C6" s="120"/>
      <c r="D6" s="91" t="s">
        <v>2</v>
      </c>
      <c r="E6" s="87">
        <f>+OE!E6</f>
        <v>0</v>
      </c>
    </row>
    <row r="7" spans="1:7" ht="16.5" customHeight="1" x14ac:dyDescent="0.25">
      <c r="A7" s="89"/>
      <c r="B7" s="89"/>
      <c r="C7" s="90"/>
      <c r="D7" s="91"/>
      <c r="E7" s="90"/>
    </row>
    <row r="8" spans="1:7" ht="16.5" customHeight="1" x14ac:dyDescent="0.25">
      <c r="A8" s="89"/>
      <c r="B8" s="89"/>
      <c r="C8" s="90"/>
      <c r="D8" s="91"/>
      <c r="E8" s="90"/>
    </row>
    <row r="9" spans="1:7" ht="16.5" customHeight="1" x14ac:dyDescent="0.25">
      <c r="A9" s="89" t="s">
        <v>3</v>
      </c>
      <c r="B9" s="120"/>
      <c r="C9" s="120"/>
      <c r="D9" s="91"/>
      <c r="E9" s="90"/>
    </row>
    <row r="10" spans="1:7" ht="16.5" customHeight="1" x14ac:dyDescent="0.25">
      <c r="A10" s="89" t="s">
        <v>4</v>
      </c>
      <c r="B10" s="120">
        <f>+OE!B10</f>
        <v>0</v>
      </c>
      <c r="C10" s="120"/>
      <c r="D10" s="91" t="s">
        <v>5</v>
      </c>
      <c r="E10" s="87">
        <f>+OE!E10</f>
        <v>0</v>
      </c>
    </row>
    <row r="11" spans="1:7" ht="16.5" customHeight="1" x14ac:dyDescent="0.25">
      <c r="A11" s="89" t="s">
        <v>6</v>
      </c>
      <c r="B11" s="120">
        <f>+OE!B11</f>
        <v>0</v>
      </c>
      <c r="C11" s="120"/>
      <c r="D11" s="91" t="s">
        <v>7</v>
      </c>
      <c r="E11" s="87">
        <f>+OE!E11</f>
        <v>0</v>
      </c>
    </row>
    <row r="12" spans="1:7" ht="16.5" customHeight="1" x14ac:dyDescent="0.25">
      <c r="A12" s="89" t="s">
        <v>8</v>
      </c>
      <c r="B12" s="120">
        <f>+OE!B12</f>
        <v>0</v>
      </c>
      <c r="C12" s="120"/>
      <c r="D12" s="90"/>
      <c r="E12" s="90"/>
    </row>
    <row r="13" spans="1:7" ht="16.5" customHeight="1" thickBot="1" x14ac:dyDescent="0.3">
      <c r="A13" s="4"/>
      <c r="B13" s="4"/>
    </row>
    <row r="14" spans="1:7" customFormat="1" ht="48" thickBot="1" x14ac:dyDescent="0.3">
      <c r="A14" s="29" t="s">
        <v>40</v>
      </c>
      <c r="B14" s="18" t="s">
        <v>454</v>
      </c>
      <c r="C14" s="18" t="s">
        <v>15</v>
      </c>
      <c r="D14" s="18" t="s">
        <v>455</v>
      </c>
      <c r="E14" s="19" t="s">
        <v>456</v>
      </c>
    </row>
    <row r="15" spans="1:7" customFormat="1" ht="18" customHeight="1" x14ac:dyDescent="0.25">
      <c r="A15" s="31" t="s">
        <v>343</v>
      </c>
      <c r="B15" s="32">
        <v>0.89</v>
      </c>
      <c r="C15" s="34">
        <v>43925</v>
      </c>
      <c r="D15" s="38"/>
      <c r="E15" s="36">
        <f>+C15*D15</f>
        <v>0</v>
      </c>
      <c r="G15" s="39"/>
    </row>
    <row r="16" spans="1:7" customFormat="1" ht="18" customHeight="1" x14ac:dyDescent="0.25">
      <c r="A16" s="31" t="s">
        <v>344</v>
      </c>
      <c r="B16" s="32">
        <v>1.03</v>
      </c>
      <c r="C16" s="34">
        <v>1989</v>
      </c>
      <c r="D16" s="38"/>
      <c r="E16" s="36">
        <f t="shared" ref="E16:E34" si="0">+C16*D16</f>
        <v>0</v>
      </c>
      <c r="G16" s="39"/>
    </row>
    <row r="17" spans="1:7" customFormat="1" ht="18" customHeight="1" x14ac:dyDescent="0.25">
      <c r="A17" s="31" t="s">
        <v>345</v>
      </c>
      <c r="B17" s="32">
        <v>0.94</v>
      </c>
      <c r="C17" s="34">
        <v>521</v>
      </c>
      <c r="D17" s="38"/>
      <c r="E17" s="36">
        <f t="shared" si="0"/>
        <v>0</v>
      </c>
      <c r="G17" s="39"/>
    </row>
    <row r="18" spans="1:7" customFormat="1" ht="18" customHeight="1" x14ac:dyDescent="0.25">
      <c r="A18" s="31" t="s">
        <v>341</v>
      </c>
      <c r="B18" s="32">
        <v>0.79</v>
      </c>
      <c r="C18" s="34">
        <v>557</v>
      </c>
      <c r="D18" s="38"/>
      <c r="E18" s="36">
        <f t="shared" si="0"/>
        <v>0</v>
      </c>
      <c r="G18" s="39"/>
    </row>
    <row r="19" spans="1:7" customFormat="1" ht="18" customHeight="1" x14ac:dyDescent="0.25">
      <c r="A19" s="31" t="s">
        <v>340</v>
      </c>
      <c r="B19" s="32">
        <v>0.79</v>
      </c>
      <c r="C19" s="34">
        <v>16</v>
      </c>
      <c r="D19" s="38"/>
      <c r="E19" s="36">
        <f t="shared" si="0"/>
        <v>0</v>
      </c>
      <c r="G19" s="39"/>
    </row>
    <row r="20" spans="1:7" customFormat="1" ht="18" customHeight="1" x14ac:dyDescent="0.25">
      <c r="A20" s="31" t="s">
        <v>342</v>
      </c>
      <c r="B20" s="32">
        <v>0.65</v>
      </c>
      <c r="C20" s="34">
        <v>8734</v>
      </c>
      <c r="D20" s="38"/>
      <c r="E20" s="36">
        <f t="shared" si="0"/>
        <v>0</v>
      </c>
      <c r="G20" s="39"/>
    </row>
    <row r="21" spans="1:7" customFormat="1" ht="18" customHeight="1" x14ac:dyDescent="0.25">
      <c r="A21" s="31" t="s">
        <v>43</v>
      </c>
      <c r="B21" s="32">
        <v>0.65</v>
      </c>
      <c r="C21" s="34">
        <v>756</v>
      </c>
      <c r="D21" s="38"/>
      <c r="E21" s="36">
        <f t="shared" si="0"/>
        <v>0</v>
      </c>
      <c r="G21" s="39"/>
    </row>
    <row r="22" spans="1:7" customFormat="1" ht="18" customHeight="1" x14ac:dyDescent="0.25">
      <c r="A22" s="31" t="s">
        <v>130</v>
      </c>
      <c r="B22" s="32">
        <v>0.05</v>
      </c>
      <c r="C22" s="34">
        <v>1500</v>
      </c>
      <c r="D22" s="38"/>
      <c r="E22" s="36">
        <f t="shared" si="0"/>
        <v>0</v>
      </c>
      <c r="G22" s="39"/>
    </row>
    <row r="23" spans="1:7" customFormat="1" ht="18" customHeight="1" x14ac:dyDescent="0.25">
      <c r="A23" s="31" t="s">
        <v>41</v>
      </c>
      <c r="B23" s="32">
        <v>0.64</v>
      </c>
      <c r="C23" s="34">
        <v>381</v>
      </c>
      <c r="D23" s="38"/>
      <c r="E23" s="36">
        <f t="shared" si="0"/>
        <v>0</v>
      </c>
      <c r="G23" s="39"/>
    </row>
    <row r="24" spans="1:7" customFormat="1" ht="18" customHeight="1" x14ac:dyDescent="0.25">
      <c r="A24" s="31" t="s">
        <v>42</v>
      </c>
      <c r="B24" s="32">
        <v>0.7</v>
      </c>
      <c r="C24" s="34">
        <v>10</v>
      </c>
      <c r="D24" s="38"/>
      <c r="E24" s="36">
        <f t="shared" si="0"/>
        <v>0</v>
      </c>
      <c r="G24" s="39"/>
    </row>
    <row r="25" spans="1:7" customFormat="1" ht="18" customHeight="1" x14ac:dyDescent="0.25">
      <c r="A25" s="31" t="s">
        <v>45</v>
      </c>
      <c r="B25" s="32">
        <v>1.04</v>
      </c>
      <c r="C25" s="34">
        <v>306</v>
      </c>
      <c r="D25" s="38"/>
      <c r="E25" s="36">
        <f t="shared" si="0"/>
        <v>0</v>
      </c>
      <c r="G25" s="39"/>
    </row>
    <row r="26" spans="1:7" customFormat="1" ht="18" customHeight="1" x14ac:dyDescent="0.25">
      <c r="A26" s="31" t="s">
        <v>44</v>
      </c>
      <c r="B26" s="32">
        <v>0.65</v>
      </c>
      <c r="C26" s="34">
        <v>219</v>
      </c>
      <c r="D26" s="38"/>
      <c r="E26" s="36">
        <f t="shared" si="0"/>
        <v>0</v>
      </c>
      <c r="G26" s="39"/>
    </row>
    <row r="27" spans="1:7" customFormat="1" ht="18" customHeight="1" x14ac:dyDescent="0.25">
      <c r="A27" s="31" t="s">
        <v>46</v>
      </c>
      <c r="B27" s="32">
        <v>0.72</v>
      </c>
      <c r="C27" s="34">
        <v>13792</v>
      </c>
      <c r="D27" s="38"/>
      <c r="E27" s="36">
        <f t="shared" si="0"/>
        <v>0</v>
      </c>
      <c r="G27" s="39"/>
    </row>
    <row r="28" spans="1:7" customFormat="1" ht="18" customHeight="1" x14ac:dyDescent="0.25">
      <c r="A28" s="31" t="s">
        <v>403</v>
      </c>
      <c r="B28" s="32">
        <v>0.88</v>
      </c>
      <c r="C28" s="34">
        <v>1185</v>
      </c>
      <c r="D28" s="38"/>
      <c r="E28" s="36">
        <f t="shared" si="0"/>
        <v>0</v>
      </c>
      <c r="G28" s="39"/>
    </row>
    <row r="29" spans="1:7" customFormat="1" ht="18" customHeight="1" x14ac:dyDescent="0.25">
      <c r="A29" s="31" t="s">
        <v>47</v>
      </c>
      <c r="B29" s="32">
        <v>0.88</v>
      </c>
      <c r="C29" s="34">
        <v>142</v>
      </c>
      <c r="D29" s="38"/>
      <c r="E29" s="36">
        <f t="shared" si="0"/>
        <v>0</v>
      </c>
      <c r="G29" s="39"/>
    </row>
    <row r="30" spans="1:7" customFormat="1" ht="18" customHeight="1" x14ac:dyDescent="0.25">
      <c r="A30" s="31" t="s">
        <v>129</v>
      </c>
      <c r="B30" s="32">
        <v>0.11</v>
      </c>
      <c r="C30" s="34">
        <v>1000</v>
      </c>
      <c r="D30" s="38"/>
      <c r="E30" s="36">
        <f t="shared" si="0"/>
        <v>0</v>
      </c>
      <c r="G30" s="39"/>
    </row>
    <row r="31" spans="1:7" customFormat="1" ht="18" customHeight="1" x14ac:dyDescent="0.25">
      <c r="A31" s="31" t="s">
        <v>48</v>
      </c>
      <c r="B31" s="32">
        <v>0.65</v>
      </c>
      <c r="C31" s="34">
        <v>2419</v>
      </c>
      <c r="D31" s="38"/>
      <c r="E31" s="36">
        <f t="shared" si="0"/>
        <v>0</v>
      </c>
      <c r="G31" s="39"/>
    </row>
    <row r="32" spans="1:7" customFormat="1" ht="18" customHeight="1" x14ac:dyDescent="0.25">
      <c r="A32" s="31" t="s">
        <v>49</v>
      </c>
      <c r="B32" s="32">
        <v>0.88</v>
      </c>
      <c r="C32" s="34">
        <v>723</v>
      </c>
      <c r="D32" s="38"/>
      <c r="E32" s="36">
        <f t="shared" si="0"/>
        <v>0</v>
      </c>
      <c r="G32" s="39"/>
    </row>
    <row r="33" spans="1:7" customFormat="1" ht="18" customHeight="1" x14ac:dyDescent="0.25">
      <c r="A33" s="31" t="s">
        <v>50</v>
      </c>
      <c r="B33" s="32">
        <v>2.04</v>
      </c>
      <c r="C33" s="34">
        <v>70</v>
      </c>
      <c r="D33" s="38"/>
      <c r="E33" s="36">
        <f t="shared" si="0"/>
        <v>0</v>
      </c>
      <c r="G33" s="39"/>
    </row>
    <row r="34" spans="1:7" customFormat="1" ht="18" customHeight="1" x14ac:dyDescent="0.25">
      <c r="A34" s="31" t="s">
        <v>366</v>
      </c>
      <c r="B34" s="32">
        <v>0.65</v>
      </c>
      <c r="C34" s="34">
        <v>38</v>
      </c>
      <c r="D34" s="38"/>
      <c r="E34" s="36">
        <f t="shared" si="0"/>
        <v>0</v>
      </c>
      <c r="G34" s="39"/>
    </row>
    <row r="35" spans="1:7" customFormat="1" ht="15.75" thickBot="1" x14ac:dyDescent="0.3">
      <c r="A35" s="30"/>
      <c r="B35" s="33"/>
      <c r="C35" s="35"/>
      <c r="G35" s="39"/>
    </row>
    <row r="36" spans="1:7" customFormat="1" ht="48" thickBot="1" x14ac:dyDescent="0.3">
      <c r="A36" s="29" t="s">
        <v>51</v>
      </c>
      <c r="B36" s="18" t="s">
        <v>454</v>
      </c>
      <c r="C36" s="18" t="s">
        <v>15</v>
      </c>
      <c r="D36" s="18" t="s">
        <v>455</v>
      </c>
      <c r="E36" s="19" t="s">
        <v>456</v>
      </c>
      <c r="G36" s="39"/>
    </row>
    <row r="37" spans="1:7" customFormat="1" ht="18" customHeight="1" x14ac:dyDescent="0.25">
      <c r="A37" s="31" t="s">
        <v>52</v>
      </c>
      <c r="B37" s="32">
        <v>1.0900000000000001</v>
      </c>
      <c r="C37" s="34">
        <f>22+658</f>
        <v>680</v>
      </c>
      <c r="D37" s="38"/>
      <c r="E37" s="36">
        <f t="shared" ref="E37:E60" si="1">+C37*D37</f>
        <v>0</v>
      </c>
      <c r="G37" s="39"/>
    </row>
    <row r="38" spans="1:7" customFormat="1" ht="18" customHeight="1" x14ac:dyDescent="0.25">
      <c r="A38" s="31" t="s">
        <v>53</v>
      </c>
      <c r="B38" s="32">
        <v>1.0900000000000001</v>
      </c>
      <c r="C38" s="34">
        <f>24+1+1316/2</f>
        <v>683</v>
      </c>
      <c r="D38" s="38"/>
      <c r="E38" s="36">
        <f t="shared" si="1"/>
        <v>0</v>
      </c>
      <c r="G38" s="39"/>
    </row>
    <row r="39" spans="1:7" customFormat="1" ht="18" customHeight="1" x14ac:dyDescent="0.25">
      <c r="A39" s="31" t="s">
        <v>68</v>
      </c>
      <c r="B39" s="32">
        <v>1.01</v>
      </c>
      <c r="C39" s="34">
        <f>147+2+234</f>
        <v>383</v>
      </c>
      <c r="D39" s="38"/>
      <c r="E39" s="36">
        <f t="shared" si="1"/>
        <v>0</v>
      </c>
      <c r="G39" s="39"/>
    </row>
    <row r="40" spans="1:7" customFormat="1" ht="18" customHeight="1" x14ac:dyDescent="0.25">
      <c r="A40" s="31" t="s">
        <v>54</v>
      </c>
      <c r="B40" s="32">
        <v>0.72</v>
      </c>
      <c r="C40" s="34">
        <v>2618</v>
      </c>
      <c r="D40" s="38"/>
      <c r="E40" s="36">
        <f t="shared" si="1"/>
        <v>0</v>
      </c>
      <c r="G40" s="39"/>
    </row>
    <row r="41" spans="1:7" customFormat="1" ht="18" customHeight="1" x14ac:dyDescent="0.25">
      <c r="A41" s="31" t="s">
        <v>55</v>
      </c>
      <c r="B41" s="32">
        <v>1.0900000000000001</v>
      </c>
      <c r="C41" s="34">
        <v>2499</v>
      </c>
      <c r="D41" s="38"/>
      <c r="E41" s="36">
        <f t="shared" si="1"/>
        <v>0</v>
      </c>
      <c r="G41" s="39"/>
    </row>
    <row r="42" spans="1:7" customFormat="1" ht="18" customHeight="1" x14ac:dyDescent="0.25">
      <c r="A42" s="31" t="s">
        <v>57</v>
      </c>
      <c r="B42" s="32">
        <v>0.72</v>
      </c>
      <c r="C42" s="34">
        <v>2464</v>
      </c>
      <c r="D42" s="38"/>
      <c r="E42" s="36">
        <f t="shared" si="1"/>
        <v>0</v>
      </c>
      <c r="G42" s="39"/>
    </row>
    <row r="43" spans="1:7" customFormat="1" ht="18" customHeight="1" x14ac:dyDescent="0.25">
      <c r="A43" s="31" t="s">
        <v>58</v>
      </c>
      <c r="B43" s="32">
        <v>1.0900000000000001</v>
      </c>
      <c r="C43" s="34">
        <f>585+4</f>
        <v>589</v>
      </c>
      <c r="D43" s="38"/>
      <c r="E43" s="36">
        <f t="shared" si="1"/>
        <v>0</v>
      </c>
      <c r="G43" s="39"/>
    </row>
    <row r="44" spans="1:7" customFormat="1" ht="18" customHeight="1" x14ac:dyDescent="0.25">
      <c r="A44" s="31" t="s">
        <v>59</v>
      </c>
      <c r="B44" s="32">
        <v>0.77</v>
      </c>
      <c r="C44" s="34">
        <f>22+934+214</f>
        <v>1170</v>
      </c>
      <c r="D44" s="38"/>
      <c r="E44" s="36">
        <f t="shared" si="1"/>
        <v>0</v>
      </c>
      <c r="G44" s="39"/>
    </row>
    <row r="45" spans="1:7" customFormat="1" ht="18" customHeight="1" x14ac:dyDescent="0.25">
      <c r="A45" s="31" t="s">
        <v>60</v>
      </c>
      <c r="B45" s="32">
        <v>0.7</v>
      </c>
      <c r="C45" s="34">
        <v>10</v>
      </c>
      <c r="D45" s="38"/>
      <c r="E45" s="36">
        <f t="shared" si="1"/>
        <v>0</v>
      </c>
      <c r="G45" s="39"/>
    </row>
    <row r="46" spans="1:7" customFormat="1" ht="18" customHeight="1" x14ac:dyDescent="0.25">
      <c r="A46" s="31" t="s">
        <v>61</v>
      </c>
      <c r="B46" s="32">
        <v>0.7</v>
      </c>
      <c r="C46" s="34">
        <v>10</v>
      </c>
      <c r="D46" s="38"/>
      <c r="E46" s="36">
        <f t="shared" si="1"/>
        <v>0</v>
      </c>
      <c r="G46" s="39"/>
    </row>
    <row r="47" spans="1:7" customFormat="1" ht="18" customHeight="1" x14ac:dyDescent="0.25">
      <c r="A47" s="31" t="s">
        <v>62</v>
      </c>
      <c r="B47" s="32">
        <v>1.65</v>
      </c>
      <c r="C47" s="34">
        <v>10</v>
      </c>
      <c r="D47" s="38"/>
      <c r="E47" s="36">
        <f t="shared" si="1"/>
        <v>0</v>
      </c>
      <c r="G47" s="39"/>
    </row>
    <row r="48" spans="1:7" customFormat="1" ht="18" customHeight="1" x14ac:dyDescent="0.25">
      <c r="A48" s="31" t="s">
        <v>63</v>
      </c>
      <c r="B48" s="32">
        <v>1.0900000000000001</v>
      </c>
      <c r="C48" s="34">
        <v>354</v>
      </c>
      <c r="D48" s="38"/>
      <c r="E48" s="36">
        <f t="shared" si="1"/>
        <v>0</v>
      </c>
      <c r="G48" s="39"/>
    </row>
    <row r="49" spans="1:7" customFormat="1" ht="18" customHeight="1" x14ac:dyDescent="0.25">
      <c r="A49" s="31" t="s">
        <v>64</v>
      </c>
      <c r="B49" s="32">
        <v>1.0900000000000001</v>
      </c>
      <c r="C49" s="34">
        <v>423</v>
      </c>
      <c r="D49" s="38"/>
      <c r="E49" s="36">
        <f t="shared" si="1"/>
        <v>0</v>
      </c>
      <c r="G49" s="39"/>
    </row>
    <row r="50" spans="1:7" customFormat="1" ht="18" customHeight="1" x14ac:dyDescent="0.25">
      <c r="A50" s="31" t="s">
        <v>67</v>
      </c>
      <c r="B50" s="32">
        <v>0.43</v>
      </c>
      <c r="C50" s="34">
        <v>989</v>
      </c>
      <c r="D50" s="38"/>
      <c r="E50" s="36">
        <f t="shared" si="1"/>
        <v>0</v>
      </c>
      <c r="G50" s="39"/>
    </row>
    <row r="51" spans="1:7" customFormat="1" ht="18" customHeight="1" x14ac:dyDescent="0.25">
      <c r="A51" s="31" t="s">
        <v>65</v>
      </c>
      <c r="B51" s="32">
        <v>0.64</v>
      </c>
      <c r="C51" s="34">
        <v>10</v>
      </c>
      <c r="D51" s="38"/>
      <c r="E51" s="36">
        <f t="shared" si="1"/>
        <v>0</v>
      </c>
      <c r="G51" s="39"/>
    </row>
    <row r="52" spans="1:7" customFormat="1" ht="18" customHeight="1" x14ac:dyDescent="0.25">
      <c r="A52" s="31" t="s">
        <v>66</v>
      </c>
      <c r="B52" s="32">
        <v>0.73</v>
      </c>
      <c r="C52" s="34">
        <v>990</v>
      </c>
      <c r="D52" s="38"/>
      <c r="E52" s="36">
        <f t="shared" si="1"/>
        <v>0</v>
      </c>
      <c r="G52" s="39"/>
    </row>
    <row r="53" spans="1:7" customFormat="1" ht="18" customHeight="1" x14ac:dyDescent="0.25">
      <c r="A53" s="31" t="s">
        <v>69</v>
      </c>
      <c r="B53" s="32">
        <v>1.57</v>
      </c>
      <c r="C53" s="34">
        <v>10</v>
      </c>
      <c r="D53" s="38"/>
      <c r="E53" s="36">
        <f t="shared" si="1"/>
        <v>0</v>
      </c>
      <c r="G53" s="39"/>
    </row>
    <row r="54" spans="1:7" customFormat="1" ht="18" customHeight="1" x14ac:dyDescent="0.25">
      <c r="A54" s="31" t="s">
        <v>359</v>
      </c>
      <c r="B54" s="32">
        <v>3.37</v>
      </c>
      <c r="C54" s="34">
        <v>10</v>
      </c>
      <c r="D54" s="38"/>
      <c r="E54" s="36">
        <f t="shared" si="1"/>
        <v>0</v>
      </c>
      <c r="G54" s="39"/>
    </row>
    <row r="55" spans="1:7" customFormat="1" ht="18" customHeight="1" x14ac:dyDescent="0.25">
      <c r="A55" s="31" t="s">
        <v>362</v>
      </c>
      <c r="B55" s="32">
        <v>3.37</v>
      </c>
      <c r="C55" s="34">
        <v>10</v>
      </c>
      <c r="D55" s="38"/>
      <c r="E55" s="36">
        <f t="shared" si="1"/>
        <v>0</v>
      </c>
      <c r="G55" s="39"/>
    </row>
    <row r="56" spans="1:7" customFormat="1" ht="18" customHeight="1" x14ac:dyDescent="0.25">
      <c r="A56" s="31" t="s">
        <v>360</v>
      </c>
      <c r="B56" s="32">
        <v>3.37</v>
      </c>
      <c r="C56" s="34">
        <v>10</v>
      </c>
      <c r="D56" s="38"/>
      <c r="E56" s="36">
        <f t="shared" si="1"/>
        <v>0</v>
      </c>
      <c r="G56" s="39"/>
    </row>
    <row r="57" spans="1:7" customFormat="1" ht="18" customHeight="1" x14ac:dyDescent="0.25">
      <c r="A57" s="31" t="s">
        <v>361</v>
      </c>
      <c r="B57" s="32">
        <v>3.37</v>
      </c>
      <c r="C57" s="34">
        <v>10</v>
      </c>
      <c r="D57" s="38"/>
      <c r="E57" s="36">
        <f t="shared" si="1"/>
        <v>0</v>
      </c>
      <c r="G57" s="39"/>
    </row>
    <row r="58" spans="1:7" customFormat="1" ht="18" customHeight="1" x14ac:dyDescent="0.25">
      <c r="A58" s="31" t="s">
        <v>70</v>
      </c>
      <c r="B58" s="32">
        <v>1.1599999999999999</v>
      </c>
      <c r="C58" s="34">
        <v>1686</v>
      </c>
      <c r="D58" s="38"/>
      <c r="E58" s="36">
        <f t="shared" si="1"/>
        <v>0</v>
      </c>
      <c r="G58" s="39"/>
    </row>
    <row r="59" spans="1:7" customFormat="1" ht="18" customHeight="1" x14ac:dyDescent="0.25">
      <c r="A59" s="31" t="s">
        <v>71</v>
      </c>
      <c r="B59" s="32">
        <v>2.16</v>
      </c>
      <c r="C59" s="34">
        <v>83</v>
      </c>
      <c r="D59" s="38"/>
      <c r="E59" s="36">
        <f t="shared" si="1"/>
        <v>0</v>
      </c>
      <c r="G59" s="39"/>
    </row>
    <row r="60" spans="1:7" customFormat="1" ht="18" customHeight="1" x14ac:dyDescent="0.25">
      <c r="A60" s="31" t="s">
        <v>72</v>
      </c>
      <c r="B60" s="32">
        <v>1.01</v>
      </c>
      <c r="C60" s="34">
        <v>624</v>
      </c>
      <c r="D60" s="38"/>
      <c r="E60" s="36">
        <f t="shared" si="1"/>
        <v>0</v>
      </c>
      <c r="G60" s="39"/>
    </row>
    <row r="61" spans="1:7" customFormat="1" ht="15.75" thickBot="1" x14ac:dyDescent="0.3">
      <c r="A61" s="30"/>
      <c r="B61" s="33"/>
      <c r="C61" s="35"/>
      <c r="G61" s="39"/>
    </row>
    <row r="62" spans="1:7" customFormat="1" ht="48" thickBot="1" x14ac:dyDescent="0.3">
      <c r="A62" s="29" t="s">
        <v>73</v>
      </c>
      <c r="B62" s="18" t="s">
        <v>454</v>
      </c>
      <c r="C62" s="18" t="s">
        <v>15</v>
      </c>
      <c r="D62" s="18" t="s">
        <v>455</v>
      </c>
      <c r="E62" s="19" t="s">
        <v>456</v>
      </c>
      <c r="G62" s="39"/>
    </row>
    <row r="63" spans="1:7" customFormat="1" ht="18" customHeight="1" x14ac:dyDescent="0.25">
      <c r="A63" s="31" t="s">
        <v>74</v>
      </c>
      <c r="B63" s="32">
        <v>0.93</v>
      </c>
      <c r="C63" s="34">
        <v>7956</v>
      </c>
      <c r="D63" s="38"/>
      <c r="E63" s="36">
        <f t="shared" ref="E63:E65" si="2">+C63*D63</f>
        <v>0</v>
      </c>
      <c r="G63" s="39"/>
    </row>
    <row r="64" spans="1:7" customFormat="1" ht="18" customHeight="1" x14ac:dyDescent="0.25">
      <c r="A64" s="31" t="s">
        <v>75</v>
      </c>
      <c r="B64" s="32">
        <v>1.01</v>
      </c>
      <c r="C64" s="34">
        <v>26</v>
      </c>
      <c r="D64" s="38"/>
      <c r="E64" s="36">
        <f t="shared" si="2"/>
        <v>0</v>
      </c>
      <c r="G64" s="39"/>
    </row>
    <row r="65" spans="1:7" customFormat="1" ht="18" customHeight="1" x14ac:dyDescent="0.25">
      <c r="A65" s="31" t="s">
        <v>76</v>
      </c>
      <c r="B65" s="32">
        <v>0.64</v>
      </c>
      <c r="C65" s="34">
        <v>10</v>
      </c>
      <c r="D65" s="38"/>
      <c r="E65" s="36">
        <f t="shared" si="2"/>
        <v>0</v>
      </c>
      <c r="G65" s="39"/>
    </row>
    <row r="66" spans="1:7" customFormat="1" ht="15.75" thickBot="1" x14ac:dyDescent="0.3">
      <c r="A66" s="30"/>
      <c r="B66" s="33"/>
      <c r="C66" s="35"/>
      <c r="G66" s="39"/>
    </row>
    <row r="67" spans="1:7" customFormat="1" ht="48" thickBot="1" x14ac:dyDescent="0.3">
      <c r="A67" s="29" t="s">
        <v>77</v>
      </c>
      <c r="B67" s="18" t="s">
        <v>454</v>
      </c>
      <c r="C67" s="18" t="s">
        <v>15</v>
      </c>
      <c r="D67" s="18" t="s">
        <v>455</v>
      </c>
      <c r="E67" s="19" t="s">
        <v>456</v>
      </c>
      <c r="G67" s="39"/>
    </row>
    <row r="68" spans="1:7" customFormat="1" ht="18" customHeight="1" x14ac:dyDescent="0.25">
      <c r="A68" s="31" t="s">
        <v>79</v>
      </c>
      <c r="B68" s="32">
        <v>1.3</v>
      </c>
      <c r="C68" s="34">
        <f>547+3</f>
        <v>550</v>
      </c>
      <c r="D68" s="38"/>
      <c r="E68" s="36">
        <f t="shared" ref="E68:E72" si="3">+C68*D68</f>
        <v>0</v>
      </c>
      <c r="G68" s="39"/>
    </row>
    <row r="69" spans="1:7" customFormat="1" ht="18" customHeight="1" x14ac:dyDescent="0.25">
      <c r="A69" s="31" t="s">
        <v>78</v>
      </c>
      <c r="B69" s="32">
        <v>1.64</v>
      </c>
      <c r="C69" s="34">
        <f>173+1</f>
        <v>174</v>
      </c>
      <c r="D69" s="38"/>
      <c r="E69" s="36">
        <f t="shared" si="3"/>
        <v>0</v>
      </c>
      <c r="G69" s="39"/>
    </row>
    <row r="70" spans="1:7" customFormat="1" ht="18" customHeight="1" x14ac:dyDescent="0.25">
      <c r="A70" s="31" t="s">
        <v>80</v>
      </c>
      <c r="B70" s="32">
        <v>1.44</v>
      </c>
      <c r="C70" s="34">
        <v>3732</v>
      </c>
      <c r="D70" s="38"/>
      <c r="E70" s="36">
        <f t="shared" si="3"/>
        <v>0</v>
      </c>
      <c r="G70" s="39"/>
    </row>
    <row r="71" spans="1:7" customFormat="1" ht="18" customHeight="1" x14ac:dyDescent="0.25">
      <c r="A71" s="31" t="s">
        <v>81</v>
      </c>
      <c r="B71" s="32">
        <v>2.0499999999999998</v>
      </c>
      <c r="C71" s="34">
        <v>1452</v>
      </c>
      <c r="D71" s="38"/>
      <c r="E71" s="36">
        <f t="shared" si="3"/>
        <v>0</v>
      </c>
      <c r="G71" s="39"/>
    </row>
    <row r="72" spans="1:7" customFormat="1" ht="18" customHeight="1" x14ac:dyDescent="0.25">
      <c r="A72" s="31" t="s">
        <v>82</v>
      </c>
      <c r="B72" s="32">
        <v>1.22</v>
      </c>
      <c r="C72" s="34">
        <f>370+244+432+1</f>
        <v>1047</v>
      </c>
      <c r="D72" s="38"/>
      <c r="E72" s="36">
        <f t="shared" si="3"/>
        <v>0</v>
      </c>
      <c r="G72" s="39"/>
    </row>
    <row r="73" spans="1:7" customFormat="1" ht="15.75" thickBot="1" x14ac:dyDescent="0.3">
      <c r="A73" s="30"/>
      <c r="B73" s="33"/>
      <c r="C73" s="35"/>
      <c r="G73" s="39"/>
    </row>
    <row r="74" spans="1:7" customFormat="1" ht="48" thickBot="1" x14ac:dyDescent="0.3">
      <c r="A74" s="29" t="s">
        <v>83</v>
      </c>
      <c r="B74" s="18" t="s">
        <v>454</v>
      </c>
      <c r="C74" s="18" t="s">
        <v>15</v>
      </c>
      <c r="D74" s="18" t="s">
        <v>455</v>
      </c>
      <c r="E74" s="19" t="s">
        <v>456</v>
      </c>
      <c r="G74" s="39"/>
    </row>
    <row r="75" spans="1:7" customFormat="1" x14ac:dyDescent="0.25">
      <c r="A75" s="31" t="s">
        <v>84</v>
      </c>
      <c r="B75" s="32">
        <v>1.57</v>
      </c>
      <c r="C75" s="34">
        <f>121+10</f>
        <v>131</v>
      </c>
      <c r="D75" s="38"/>
      <c r="E75" s="36">
        <f>+C75*D75</f>
        <v>0</v>
      </c>
      <c r="G75" s="39"/>
    </row>
    <row r="76" spans="1:7" customFormat="1" ht="18" customHeight="1" x14ac:dyDescent="0.25">
      <c r="A76" s="31" t="s">
        <v>445</v>
      </c>
      <c r="B76" s="32">
        <v>1.63</v>
      </c>
      <c r="C76" s="34">
        <v>10</v>
      </c>
      <c r="D76" s="38"/>
      <c r="E76" s="36">
        <f>+C76*D76</f>
        <v>0</v>
      </c>
      <c r="G76" s="39"/>
    </row>
    <row r="77" spans="1:7" customFormat="1" x14ac:dyDescent="0.25">
      <c r="A77" s="30"/>
      <c r="B77" s="33"/>
      <c r="C77" s="35"/>
      <c r="G77" s="39"/>
    </row>
    <row r="78" spans="1:7" customFormat="1" ht="15.75" thickBot="1" x14ac:dyDescent="0.3">
      <c r="A78" s="30"/>
      <c r="B78" s="33"/>
      <c r="C78" s="35"/>
      <c r="G78" s="39"/>
    </row>
    <row r="79" spans="1:7" customFormat="1" ht="48" thickBot="1" x14ac:dyDescent="0.3">
      <c r="A79" s="29" t="s">
        <v>85</v>
      </c>
      <c r="B79" s="18" t="s">
        <v>454</v>
      </c>
      <c r="C79" s="18" t="s">
        <v>15</v>
      </c>
      <c r="D79" s="18" t="s">
        <v>455</v>
      </c>
      <c r="E79" s="19" t="s">
        <v>456</v>
      </c>
      <c r="G79" s="39"/>
    </row>
    <row r="80" spans="1:7" customFormat="1" ht="18" customHeight="1" x14ac:dyDescent="0.25">
      <c r="A80" s="31" t="s">
        <v>86</v>
      </c>
      <c r="B80" s="32">
        <v>1.06</v>
      </c>
      <c r="C80" s="34">
        <v>37</v>
      </c>
      <c r="D80" s="38"/>
      <c r="E80" s="36">
        <f t="shared" ref="E80:E86" si="4">+C80*D80</f>
        <v>0</v>
      </c>
      <c r="G80" s="39"/>
    </row>
    <row r="81" spans="1:7" customFormat="1" ht="18" customHeight="1" x14ac:dyDescent="0.25">
      <c r="A81" s="31" t="s">
        <v>87</v>
      </c>
      <c r="B81" s="32">
        <v>1</v>
      </c>
      <c r="C81" s="34">
        <v>619</v>
      </c>
      <c r="D81" s="38"/>
      <c r="E81" s="36">
        <f t="shared" si="4"/>
        <v>0</v>
      </c>
      <c r="G81" s="39"/>
    </row>
    <row r="82" spans="1:7" customFormat="1" ht="18" customHeight="1" x14ac:dyDescent="0.25">
      <c r="A82" s="31" t="s">
        <v>88</v>
      </c>
      <c r="B82" s="32">
        <v>3.06</v>
      </c>
      <c r="C82" s="34">
        <v>10</v>
      </c>
      <c r="D82" s="38"/>
      <c r="E82" s="36">
        <f t="shared" si="4"/>
        <v>0</v>
      </c>
      <c r="G82" s="39"/>
    </row>
    <row r="83" spans="1:7" customFormat="1" ht="18" customHeight="1" x14ac:dyDescent="0.25">
      <c r="A83" s="31" t="s">
        <v>90</v>
      </c>
      <c r="B83" s="32">
        <v>1</v>
      </c>
      <c r="C83" s="34">
        <v>159</v>
      </c>
      <c r="D83" s="38"/>
      <c r="E83" s="36">
        <f t="shared" si="4"/>
        <v>0</v>
      </c>
      <c r="G83" s="39"/>
    </row>
    <row r="84" spans="1:7" customFormat="1" ht="18" customHeight="1" x14ac:dyDescent="0.25">
      <c r="A84" s="31" t="s">
        <v>89</v>
      </c>
      <c r="B84" s="32">
        <v>0.94</v>
      </c>
      <c r="C84" s="34">
        <v>214</v>
      </c>
      <c r="D84" s="38"/>
      <c r="E84" s="36">
        <f t="shared" si="4"/>
        <v>0</v>
      </c>
      <c r="G84" s="39"/>
    </row>
    <row r="85" spans="1:7" customFormat="1" ht="18" customHeight="1" x14ac:dyDescent="0.25">
      <c r="A85" s="31" t="s">
        <v>91</v>
      </c>
      <c r="B85" s="32">
        <v>1.17</v>
      </c>
      <c r="C85" s="34">
        <v>40</v>
      </c>
      <c r="D85" s="38"/>
      <c r="E85" s="36">
        <f t="shared" si="4"/>
        <v>0</v>
      </c>
      <c r="G85" s="39"/>
    </row>
    <row r="86" spans="1:7" customFormat="1" ht="18" customHeight="1" x14ac:dyDescent="0.25">
      <c r="A86" s="31" t="s">
        <v>404</v>
      </c>
      <c r="B86" s="32">
        <v>1.22</v>
      </c>
      <c r="C86" s="34">
        <v>131</v>
      </c>
      <c r="D86" s="38"/>
      <c r="E86" s="36">
        <f t="shared" si="4"/>
        <v>0</v>
      </c>
      <c r="G86" s="39"/>
    </row>
    <row r="87" spans="1:7" customFormat="1" ht="15.75" thickBot="1" x14ac:dyDescent="0.3">
      <c r="A87" s="30"/>
      <c r="B87" s="33"/>
      <c r="C87" s="35"/>
      <c r="G87" s="39"/>
    </row>
    <row r="88" spans="1:7" customFormat="1" ht="48" thickBot="1" x14ac:dyDescent="0.3">
      <c r="A88" s="29" t="s">
        <v>92</v>
      </c>
      <c r="B88" s="18" t="s">
        <v>454</v>
      </c>
      <c r="C88" s="18" t="s">
        <v>15</v>
      </c>
      <c r="D88" s="18" t="s">
        <v>455</v>
      </c>
      <c r="E88" s="19" t="s">
        <v>456</v>
      </c>
      <c r="G88" s="39"/>
    </row>
    <row r="89" spans="1:7" customFormat="1" ht="18" customHeight="1" x14ac:dyDescent="0.25">
      <c r="A89" s="31" t="s">
        <v>93</v>
      </c>
      <c r="B89" s="32">
        <v>1.97</v>
      </c>
      <c r="C89" s="34">
        <v>10</v>
      </c>
      <c r="D89" s="38"/>
      <c r="E89" s="36">
        <f t="shared" ref="E89:E93" si="5">+C89*D89</f>
        <v>0</v>
      </c>
      <c r="G89" s="39"/>
    </row>
    <row r="90" spans="1:7" customFormat="1" ht="18" customHeight="1" x14ac:dyDescent="0.25">
      <c r="A90" s="31" t="s">
        <v>94</v>
      </c>
      <c r="B90" s="32">
        <v>2.17</v>
      </c>
      <c r="C90" s="34">
        <v>127</v>
      </c>
      <c r="D90" s="38"/>
      <c r="E90" s="36">
        <f t="shared" si="5"/>
        <v>0</v>
      </c>
      <c r="G90" s="39"/>
    </row>
    <row r="91" spans="1:7" customFormat="1" ht="18" customHeight="1" x14ac:dyDescent="0.25">
      <c r="A91" s="31" t="s">
        <v>95</v>
      </c>
      <c r="B91" s="32">
        <v>1.57</v>
      </c>
      <c r="C91" s="34">
        <v>76</v>
      </c>
      <c r="D91" s="38"/>
      <c r="E91" s="36">
        <f t="shared" si="5"/>
        <v>0</v>
      </c>
      <c r="G91" s="39"/>
    </row>
    <row r="92" spans="1:7" customFormat="1" ht="18" customHeight="1" x14ac:dyDescent="0.25">
      <c r="A92" s="31" t="s">
        <v>96</v>
      </c>
      <c r="B92" s="32">
        <v>1.55</v>
      </c>
      <c r="C92" s="34">
        <v>67</v>
      </c>
      <c r="D92" s="38"/>
      <c r="E92" s="36">
        <f t="shared" si="5"/>
        <v>0</v>
      </c>
      <c r="G92" s="39"/>
    </row>
    <row r="93" spans="1:7" customFormat="1" ht="18" customHeight="1" x14ac:dyDescent="0.25">
      <c r="A93" s="31" t="s">
        <v>97</v>
      </c>
      <c r="B93" s="32">
        <v>1.46</v>
      </c>
      <c r="C93" s="34">
        <v>106</v>
      </c>
      <c r="D93" s="38"/>
      <c r="E93" s="36">
        <f t="shared" si="5"/>
        <v>0</v>
      </c>
      <c r="G93" s="39"/>
    </row>
    <row r="94" spans="1:7" customFormat="1" ht="15.75" thickBot="1" x14ac:dyDescent="0.3">
      <c r="A94" s="30"/>
      <c r="B94" s="33"/>
      <c r="C94" s="35"/>
      <c r="G94" s="39"/>
    </row>
    <row r="95" spans="1:7" customFormat="1" ht="48" thickBot="1" x14ac:dyDescent="0.3">
      <c r="A95" s="29" t="s">
        <v>98</v>
      </c>
      <c r="B95" s="18" t="s">
        <v>454</v>
      </c>
      <c r="C95" s="18" t="s">
        <v>15</v>
      </c>
      <c r="D95" s="18" t="s">
        <v>455</v>
      </c>
      <c r="E95" s="19" t="s">
        <v>456</v>
      </c>
      <c r="G95" s="39"/>
    </row>
    <row r="96" spans="1:7" customFormat="1" ht="18" customHeight="1" x14ac:dyDescent="0.25">
      <c r="A96" s="31" t="s">
        <v>99</v>
      </c>
      <c r="B96" s="32">
        <v>2.12</v>
      </c>
      <c r="C96" s="34">
        <v>5655</v>
      </c>
      <c r="D96" s="38"/>
      <c r="E96" s="36">
        <f t="shared" ref="E96:E129" si="6">+C96*D96</f>
        <v>0</v>
      </c>
      <c r="G96" s="39"/>
    </row>
    <row r="97" spans="1:7" customFormat="1" ht="18" customHeight="1" x14ac:dyDescent="0.25">
      <c r="A97" s="31" t="s">
        <v>100</v>
      </c>
      <c r="B97" s="32">
        <v>2.82</v>
      </c>
      <c r="C97" s="34">
        <v>10</v>
      </c>
      <c r="D97" s="38"/>
      <c r="E97" s="36">
        <f t="shared" si="6"/>
        <v>0</v>
      </c>
      <c r="G97" s="39"/>
    </row>
    <row r="98" spans="1:7" customFormat="1" ht="18" customHeight="1" x14ac:dyDescent="0.25">
      <c r="A98" s="31" t="s">
        <v>101</v>
      </c>
      <c r="B98" s="32">
        <v>2.82</v>
      </c>
      <c r="C98" s="34">
        <v>10</v>
      </c>
      <c r="D98" s="38"/>
      <c r="E98" s="36">
        <f t="shared" si="6"/>
        <v>0</v>
      </c>
      <c r="G98" s="39"/>
    </row>
    <row r="99" spans="1:7" customFormat="1" ht="18" customHeight="1" x14ac:dyDescent="0.25">
      <c r="A99" s="31" t="s">
        <v>102</v>
      </c>
      <c r="B99" s="32">
        <v>2.78</v>
      </c>
      <c r="C99" s="34">
        <v>112</v>
      </c>
      <c r="D99" s="38"/>
      <c r="E99" s="36">
        <f t="shared" si="6"/>
        <v>0</v>
      </c>
      <c r="G99" s="39"/>
    </row>
    <row r="100" spans="1:7" customFormat="1" ht="18" customHeight="1" x14ac:dyDescent="0.25">
      <c r="A100" s="31" t="s">
        <v>103</v>
      </c>
      <c r="B100" s="32">
        <v>2.78</v>
      </c>
      <c r="C100" s="34">
        <v>55</v>
      </c>
      <c r="D100" s="38"/>
      <c r="E100" s="36">
        <f t="shared" si="6"/>
        <v>0</v>
      </c>
      <c r="G100" s="39"/>
    </row>
    <row r="101" spans="1:7" customFormat="1" ht="18" customHeight="1" x14ac:dyDescent="0.25">
      <c r="A101" s="31" t="s">
        <v>104</v>
      </c>
      <c r="B101" s="32">
        <v>3.15</v>
      </c>
      <c r="C101" s="34">
        <v>10</v>
      </c>
      <c r="D101" s="38"/>
      <c r="E101" s="36">
        <f t="shared" si="6"/>
        <v>0</v>
      </c>
      <c r="G101" s="39"/>
    </row>
    <row r="102" spans="1:7" customFormat="1" ht="18" customHeight="1" x14ac:dyDescent="0.25">
      <c r="A102" s="31" t="s">
        <v>105</v>
      </c>
      <c r="B102" s="32">
        <v>2.29</v>
      </c>
      <c r="C102" s="34">
        <v>1798</v>
      </c>
      <c r="D102" s="38"/>
      <c r="E102" s="36">
        <f t="shared" si="6"/>
        <v>0</v>
      </c>
      <c r="G102" s="39"/>
    </row>
    <row r="103" spans="1:7" customFormat="1" ht="18" customHeight="1" x14ac:dyDescent="0.25">
      <c r="A103" s="31" t="s">
        <v>419</v>
      </c>
      <c r="B103" s="32">
        <v>2.6</v>
      </c>
      <c r="C103" s="34">
        <v>10</v>
      </c>
      <c r="D103" s="38"/>
      <c r="E103" s="36">
        <f t="shared" si="6"/>
        <v>0</v>
      </c>
      <c r="G103" s="39"/>
    </row>
    <row r="104" spans="1:7" customFormat="1" ht="18" customHeight="1" x14ac:dyDescent="0.25">
      <c r="A104" s="31" t="s">
        <v>420</v>
      </c>
      <c r="B104" s="32">
        <v>3.91</v>
      </c>
      <c r="C104" s="34">
        <v>10</v>
      </c>
      <c r="D104" s="38"/>
      <c r="E104" s="36">
        <f t="shared" si="6"/>
        <v>0</v>
      </c>
      <c r="G104" s="39"/>
    </row>
    <row r="105" spans="1:7" customFormat="1" ht="18" customHeight="1" x14ac:dyDescent="0.25">
      <c r="A105" s="31" t="s">
        <v>421</v>
      </c>
      <c r="B105" s="32">
        <v>2.19</v>
      </c>
      <c r="C105" s="34">
        <v>532</v>
      </c>
      <c r="D105" s="38"/>
      <c r="E105" s="36">
        <f t="shared" si="6"/>
        <v>0</v>
      </c>
      <c r="G105" s="39"/>
    </row>
    <row r="106" spans="1:7" customFormat="1" ht="18" customHeight="1" x14ac:dyDescent="0.25">
      <c r="A106" s="31" t="s">
        <v>422</v>
      </c>
      <c r="B106" s="32">
        <v>1.82</v>
      </c>
      <c r="C106" s="34">
        <v>533</v>
      </c>
      <c r="D106" s="38"/>
      <c r="E106" s="36">
        <f t="shared" si="6"/>
        <v>0</v>
      </c>
      <c r="G106" s="39"/>
    </row>
    <row r="107" spans="1:7" customFormat="1" ht="18" customHeight="1" x14ac:dyDescent="0.25">
      <c r="A107" s="31" t="s">
        <v>423</v>
      </c>
      <c r="B107" s="32">
        <v>2.85</v>
      </c>
      <c r="C107" s="34">
        <v>10</v>
      </c>
      <c r="D107" s="38"/>
      <c r="E107" s="36">
        <f t="shared" si="6"/>
        <v>0</v>
      </c>
      <c r="G107" s="39"/>
    </row>
    <row r="108" spans="1:7" customFormat="1" ht="18" customHeight="1" x14ac:dyDescent="0.25">
      <c r="A108" s="31" t="s">
        <v>424</v>
      </c>
      <c r="B108" s="32">
        <v>3.04</v>
      </c>
      <c r="C108" s="34">
        <v>10</v>
      </c>
      <c r="D108" s="38"/>
      <c r="E108" s="36">
        <f t="shared" si="6"/>
        <v>0</v>
      </c>
      <c r="G108" s="39"/>
    </row>
    <row r="109" spans="1:7" customFormat="1" ht="18" customHeight="1" x14ac:dyDescent="0.25">
      <c r="A109" s="31" t="s">
        <v>425</v>
      </c>
      <c r="B109" s="32">
        <v>2.6</v>
      </c>
      <c r="C109" s="34">
        <v>10</v>
      </c>
      <c r="D109" s="38"/>
      <c r="E109" s="36">
        <f t="shared" si="6"/>
        <v>0</v>
      </c>
      <c r="G109" s="39"/>
    </row>
    <row r="110" spans="1:7" customFormat="1" ht="18" customHeight="1" x14ac:dyDescent="0.25">
      <c r="A110" s="31" t="s">
        <v>426</v>
      </c>
      <c r="B110" s="32">
        <v>2.41</v>
      </c>
      <c r="C110" s="34">
        <v>935</v>
      </c>
      <c r="D110" s="38"/>
      <c r="E110" s="36">
        <f t="shared" si="6"/>
        <v>0</v>
      </c>
      <c r="G110" s="39"/>
    </row>
    <row r="111" spans="1:7" customFormat="1" ht="18" customHeight="1" x14ac:dyDescent="0.25">
      <c r="A111" s="31" t="s">
        <v>427</v>
      </c>
      <c r="B111" s="32">
        <v>2.48</v>
      </c>
      <c r="C111" s="34">
        <v>1932</v>
      </c>
      <c r="D111" s="38"/>
      <c r="E111" s="36">
        <f t="shared" si="6"/>
        <v>0</v>
      </c>
      <c r="G111" s="39"/>
    </row>
    <row r="112" spans="1:7" customFormat="1" ht="18" customHeight="1" x14ac:dyDescent="0.25">
      <c r="A112" s="31" t="s">
        <v>428</v>
      </c>
      <c r="B112" s="32">
        <v>2.91</v>
      </c>
      <c r="C112" s="34">
        <v>10</v>
      </c>
      <c r="D112" s="38"/>
      <c r="E112" s="36">
        <f t="shared" si="6"/>
        <v>0</v>
      </c>
      <c r="G112" s="39"/>
    </row>
    <row r="113" spans="1:7" customFormat="1" ht="18" customHeight="1" x14ac:dyDescent="0.25">
      <c r="A113" s="31" t="s">
        <v>429</v>
      </c>
      <c r="B113" s="32">
        <v>3.62</v>
      </c>
      <c r="C113" s="34">
        <v>10</v>
      </c>
      <c r="D113" s="38"/>
      <c r="E113" s="36">
        <f t="shared" si="6"/>
        <v>0</v>
      </c>
      <c r="G113" s="39"/>
    </row>
    <row r="114" spans="1:7" customFormat="1" ht="18" customHeight="1" x14ac:dyDescent="0.25">
      <c r="A114" s="31" t="s">
        <v>405</v>
      </c>
      <c r="B114" s="32">
        <v>1.98</v>
      </c>
      <c r="C114" s="34">
        <v>383</v>
      </c>
      <c r="D114" s="38"/>
      <c r="E114" s="36">
        <f t="shared" si="6"/>
        <v>0</v>
      </c>
      <c r="G114" s="39"/>
    </row>
    <row r="115" spans="1:7" customFormat="1" ht="18" customHeight="1" x14ac:dyDescent="0.25">
      <c r="A115" s="31" t="s">
        <v>406</v>
      </c>
      <c r="B115" s="32">
        <v>1.98</v>
      </c>
      <c r="C115" s="34">
        <v>1181</v>
      </c>
      <c r="D115" s="38"/>
      <c r="E115" s="36">
        <f t="shared" si="6"/>
        <v>0</v>
      </c>
      <c r="G115" s="39"/>
    </row>
    <row r="116" spans="1:7" customFormat="1" ht="18" customHeight="1" x14ac:dyDescent="0.25">
      <c r="A116" s="31" t="s">
        <v>407</v>
      </c>
      <c r="B116" s="32">
        <v>2.41</v>
      </c>
      <c r="C116" s="34">
        <v>10</v>
      </c>
      <c r="D116" s="38"/>
      <c r="E116" s="36">
        <f t="shared" si="6"/>
        <v>0</v>
      </c>
      <c r="G116" s="39"/>
    </row>
    <row r="117" spans="1:7" customFormat="1" ht="18" customHeight="1" x14ac:dyDescent="0.25">
      <c r="A117" s="31" t="s">
        <v>408</v>
      </c>
      <c r="B117" s="32">
        <v>2.48</v>
      </c>
      <c r="C117" s="34">
        <v>1027</v>
      </c>
      <c r="D117" s="38"/>
      <c r="E117" s="36">
        <f t="shared" si="6"/>
        <v>0</v>
      </c>
      <c r="G117" s="39"/>
    </row>
    <row r="118" spans="1:7" customFormat="1" ht="18" customHeight="1" x14ac:dyDescent="0.25">
      <c r="A118" s="31" t="s">
        <v>106</v>
      </c>
      <c r="B118" s="32">
        <v>3.5</v>
      </c>
      <c r="C118" s="34">
        <v>10</v>
      </c>
      <c r="D118" s="38"/>
      <c r="E118" s="36">
        <f t="shared" si="6"/>
        <v>0</v>
      </c>
      <c r="G118" s="39"/>
    </row>
    <row r="119" spans="1:7" customFormat="1" ht="18" customHeight="1" x14ac:dyDescent="0.25">
      <c r="A119" s="31" t="s">
        <v>409</v>
      </c>
      <c r="B119" s="32">
        <v>2.11</v>
      </c>
      <c r="C119" s="34">
        <v>161</v>
      </c>
      <c r="D119" s="38"/>
      <c r="E119" s="36">
        <f t="shared" si="6"/>
        <v>0</v>
      </c>
      <c r="G119" s="39"/>
    </row>
    <row r="120" spans="1:7" customFormat="1" ht="18" customHeight="1" x14ac:dyDescent="0.25">
      <c r="A120" s="31" t="s">
        <v>410</v>
      </c>
      <c r="B120" s="32">
        <v>2.6</v>
      </c>
      <c r="C120" s="34">
        <v>10</v>
      </c>
      <c r="D120" s="38"/>
      <c r="E120" s="36">
        <f t="shared" si="6"/>
        <v>0</v>
      </c>
      <c r="G120" s="39"/>
    </row>
    <row r="121" spans="1:7" customFormat="1" ht="18" customHeight="1" x14ac:dyDescent="0.25">
      <c r="A121" s="31" t="s">
        <v>411</v>
      </c>
      <c r="B121" s="32">
        <v>2.48</v>
      </c>
      <c r="C121" s="34">
        <v>882</v>
      </c>
      <c r="D121" s="38"/>
      <c r="E121" s="36">
        <f t="shared" si="6"/>
        <v>0</v>
      </c>
      <c r="G121" s="39"/>
    </row>
    <row r="122" spans="1:7" customFormat="1" ht="18" customHeight="1" x14ac:dyDescent="0.25">
      <c r="A122" s="31" t="s">
        <v>412</v>
      </c>
      <c r="B122" s="32">
        <v>3.62</v>
      </c>
      <c r="C122" s="34">
        <v>10</v>
      </c>
      <c r="D122" s="38"/>
      <c r="E122" s="36">
        <f t="shared" si="6"/>
        <v>0</v>
      </c>
      <c r="G122" s="39"/>
    </row>
    <row r="123" spans="1:7" customFormat="1" ht="18" customHeight="1" x14ac:dyDescent="0.25">
      <c r="A123" s="31" t="s">
        <v>413</v>
      </c>
      <c r="B123" s="32">
        <v>2.89</v>
      </c>
      <c r="C123" s="34">
        <v>345</v>
      </c>
      <c r="D123" s="38"/>
      <c r="E123" s="36">
        <f t="shared" si="6"/>
        <v>0</v>
      </c>
      <c r="G123" s="39"/>
    </row>
    <row r="124" spans="1:7" customFormat="1" ht="18" customHeight="1" x14ac:dyDescent="0.25">
      <c r="A124" s="31" t="s">
        <v>414</v>
      </c>
      <c r="B124" s="32">
        <v>2.12</v>
      </c>
      <c r="C124" s="34">
        <v>974</v>
      </c>
      <c r="D124" s="38"/>
      <c r="E124" s="36">
        <f t="shared" si="6"/>
        <v>0</v>
      </c>
      <c r="G124" s="39"/>
    </row>
    <row r="125" spans="1:7" customFormat="1" ht="18" customHeight="1" x14ac:dyDescent="0.25">
      <c r="A125" s="31" t="s">
        <v>415</v>
      </c>
      <c r="B125" s="32">
        <v>2.12</v>
      </c>
      <c r="C125" s="34">
        <v>720</v>
      </c>
      <c r="D125" s="38"/>
      <c r="E125" s="36">
        <f t="shared" si="6"/>
        <v>0</v>
      </c>
      <c r="G125" s="39"/>
    </row>
    <row r="126" spans="1:7" customFormat="1" ht="18" customHeight="1" x14ac:dyDescent="0.25">
      <c r="A126" s="31" t="s">
        <v>416</v>
      </c>
      <c r="B126" s="32">
        <v>3.08</v>
      </c>
      <c r="C126" s="34">
        <v>264</v>
      </c>
      <c r="D126" s="38"/>
      <c r="E126" s="36">
        <f t="shared" si="6"/>
        <v>0</v>
      </c>
      <c r="G126" s="39"/>
    </row>
    <row r="127" spans="1:7" customFormat="1" ht="18" customHeight="1" x14ac:dyDescent="0.25">
      <c r="A127" s="31" t="s">
        <v>417</v>
      </c>
      <c r="B127" s="32">
        <v>1.98</v>
      </c>
      <c r="C127" s="34">
        <v>309</v>
      </c>
      <c r="D127" s="38"/>
      <c r="E127" s="36">
        <f t="shared" si="6"/>
        <v>0</v>
      </c>
      <c r="G127" s="39"/>
    </row>
    <row r="128" spans="1:7" customFormat="1" ht="18" customHeight="1" x14ac:dyDescent="0.25">
      <c r="A128" s="31" t="s">
        <v>418</v>
      </c>
      <c r="B128" s="32">
        <v>2.41</v>
      </c>
      <c r="C128" s="34">
        <v>10</v>
      </c>
      <c r="D128" s="38"/>
      <c r="E128" s="36">
        <f t="shared" si="6"/>
        <v>0</v>
      </c>
      <c r="G128" s="39"/>
    </row>
    <row r="129" spans="1:7" customFormat="1" ht="18" customHeight="1" x14ac:dyDescent="0.25">
      <c r="A129" s="31" t="s">
        <v>315</v>
      </c>
      <c r="B129" s="32">
        <v>0.46</v>
      </c>
      <c r="C129" s="34">
        <v>2000</v>
      </c>
      <c r="D129" s="38"/>
      <c r="E129" s="36">
        <f t="shared" si="6"/>
        <v>0</v>
      </c>
      <c r="G129" s="39"/>
    </row>
    <row r="130" spans="1:7" customFormat="1" ht="15.75" thickBot="1" x14ac:dyDescent="0.3">
      <c r="A130" s="30"/>
      <c r="B130" s="33"/>
      <c r="C130" s="35"/>
      <c r="G130" s="39"/>
    </row>
    <row r="131" spans="1:7" customFormat="1" ht="48" thickBot="1" x14ac:dyDescent="0.3">
      <c r="A131" s="29" t="s">
        <v>107</v>
      </c>
      <c r="B131" s="18" t="s">
        <v>454</v>
      </c>
      <c r="C131" s="18" t="s">
        <v>15</v>
      </c>
      <c r="D131" s="18" t="s">
        <v>455</v>
      </c>
      <c r="E131" s="19" t="s">
        <v>456</v>
      </c>
      <c r="G131" s="39"/>
    </row>
    <row r="132" spans="1:7" customFormat="1" ht="18" customHeight="1" x14ac:dyDescent="0.25">
      <c r="A132" s="31" t="s">
        <v>132</v>
      </c>
      <c r="B132" s="32">
        <v>1.73</v>
      </c>
      <c r="C132" s="34">
        <v>369</v>
      </c>
      <c r="D132" s="38"/>
      <c r="E132" s="36">
        <f t="shared" ref="E132:E148" si="7">+C132*D132</f>
        <v>0</v>
      </c>
      <c r="G132" s="39"/>
    </row>
    <row r="133" spans="1:7" customFormat="1" ht="18" customHeight="1" x14ac:dyDescent="0.25">
      <c r="A133" s="31" t="s">
        <v>131</v>
      </c>
      <c r="B133" s="32">
        <v>1.71</v>
      </c>
      <c r="C133" s="34">
        <v>788</v>
      </c>
      <c r="D133" s="38"/>
      <c r="E133" s="36">
        <f t="shared" si="7"/>
        <v>0</v>
      </c>
      <c r="G133" s="39"/>
    </row>
    <row r="134" spans="1:7" customFormat="1" ht="18" customHeight="1" x14ac:dyDescent="0.25">
      <c r="A134" s="31" t="s">
        <v>133</v>
      </c>
      <c r="B134" s="32">
        <v>1.62</v>
      </c>
      <c r="C134" s="34">
        <v>1427</v>
      </c>
      <c r="D134" s="38"/>
      <c r="E134" s="36">
        <f t="shared" si="7"/>
        <v>0</v>
      </c>
      <c r="G134" s="39"/>
    </row>
    <row r="135" spans="1:7" customFormat="1" ht="18" customHeight="1" x14ac:dyDescent="0.25">
      <c r="A135" s="31" t="s">
        <v>134</v>
      </c>
      <c r="B135" s="32">
        <v>1.81</v>
      </c>
      <c r="C135" s="34">
        <v>45</v>
      </c>
      <c r="D135" s="38"/>
      <c r="E135" s="36">
        <f t="shared" si="7"/>
        <v>0</v>
      </c>
      <c r="G135" s="39"/>
    </row>
    <row r="136" spans="1:7" customFormat="1" ht="18" customHeight="1" x14ac:dyDescent="0.25">
      <c r="A136" s="31" t="s">
        <v>136</v>
      </c>
      <c r="B136" s="32">
        <v>2.0699999999999998</v>
      </c>
      <c r="C136" s="34">
        <v>1217</v>
      </c>
      <c r="D136" s="38"/>
      <c r="E136" s="36">
        <f t="shared" si="7"/>
        <v>0</v>
      </c>
      <c r="G136" s="39"/>
    </row>
    <row r="137" spans="1:7" customFormat="1" ht="18" customHeight="1" x14ac:dyDescent="0.25">
      <c r="A137" s="31" t="s">
        <v>135</v>
      </c>
      <c r="B137" s="32">
        <v>1.62</v>
      </c>
      <c r="C137" s="34">
        <v>180</v>
      </c>
      <c r="D137" s="38"/>
      <c r="E137" s="36">
        <f>+C137*D137</f>
        <v>0</v>
      </c>
      <c r="G137" s="39"/>
    </row>
    <row r="138" spans="1:7" customFormat="1" ht="18" customHeight="1" x14ac:dyDescent="0.25">
      <c r="A138" s="31" t="s">
        <v>137</v>
      </c>
      <c r="B138" s="32">
        <v>1.62</v>
      </c>
      <c r="C138" s="34">
        <v>2015</v>
      </c>
      <c r="D138" s="38"/>
      <c r="E138" s="36">
        <f>+C138*D138</f>
        <v>0</v>
      </c>
      <c r="G138" s="39"/>
    </row>
    <row r="139" spans="1:7" customFormat="1" ht="18" customHeight="1" x14ac:dyDescent="0.25">
      <c r="A139" s="31" t="s">
        <v>108</v>
      </c>
      <c r="B139" s="32">
        <v>1.85</v>
      </c>
      <c r="C139" s="50">
        <v>1262</v>
      </c>
      <c r="D139" s="38"/>
      <c r="E139" s="36">
        <f t="shared" si="7"/>
        <v>0</v>
      </c>
      <c r="G139" s="39"/>
    </row>
    <row r="140" spans="1:7" customFormat="1" ht="18.600000000000001" customHeight="1" x14ac:dyDescent="0.25">
      <c r="A140" s="31" t="s">
        <v>138</v>
      </c>
      <c r="B140" s="32">
        <v>2.61</v>
      </c>
      <c r="C140" s="34">
        <v>10</v>
      </c>
      <c r="D140" s="38"/>
      <c r="E140" s="36">
        <f t="shared" si="7"/>
        <v>0</v>
      </c>
      <c r="G140" s="39"/>
    </row>
    <row r="141" spans="1:7" customFormat="1" ht="18" customHeight="1" x14ac:dyDescent="0.25">
      <c r="A141" s="31" t="s">
        <v>140</v>
      </c>
      <c r="B141" s="32">
        <v>1.62</v>
      </c>
      <c r="C141" s="34">
        <v>27</v>
      </c>
      <c r="D141" s="38"/>
      <c r="E141" s="36">
        <f t="shared" si="7"/>
        <v>0</v>
      </c>
      <c r="G141" s="39"/>
    </row>
    <row r="142" spans="1:7" customFormat="1" ht="18" customHeight="1" x14ac:dyDescent="0.25">
      <c r="A142" s="31" t="s">
        <v>139</v>
      </c>
      <c r="B142" s="32">
        <v>1.62</v>
      </c>
      <c r="C142" s="50">
        <v>2899</v>
      </c>
      <c r="D142" s="38"/>
      <c r="E142" s="36">
        <f t="shared" si="7"/>
        <v>0</v>
      </c>
      <c r="G142" s="39"/>
    </row>
    <row r="143" spans="1:7" customFormat="1" ht="18" customHeight="1" x14ac:dyDescent="0.25">
      <c r="A143" s="31" t="s">
        <v>141</v>
      </c>
      <c r="B143" s="32">
        <v>1.64</v>
      </c>
      <c r="C143" s="34">
        <v>994</v>
      </c>
      <c r="D143" s="38"/>
      <c r="E143" s="36">
        <f t="shared" si="7"/>
        <v>0</v>
      </c>
      <c r="G143" s="39"/>
    </row>
    <row r="144" spans="1:7" customFormat="1" ht="18" customHeight="1" x14ac:dyDescent="0.25">
      <c r="A144" s="31" t="s">
        <v>142</v>
      </c>
      <c r="B144" s="32">
        <v>2.0699999999999998</v>
      </c>
      <c r="C144" s="34">
        <v>307</v>
      </c>
      <c r="D144" s="38"/>
      <c r="E144" s="36">
        <f t="shared" si="7"/>
        <v>0</v>
      </c>
      <c r="G144" s="39"/>
    </row>
    <row r="145" spans="1:7" customFormat="1" ht="18" customHeight="1" x14ac:dyDescent="0.25">
      <c r="A145" s="31" t="s">
        <v>143</v>
      </c>
      <c r="B145" s="32">
        <v>1.77</v>
      </c>
      <c r="C145" s="34">
        <v>147</v>
      </c>
      <c r="D145" s="38"/>
      <c r="E145" s="36">
        <f t="shared" si="7"/>
        <v>0</v>
      </c>
      <c r="G145" s="39"/>
    </row>
    <row r="146" spans="1:7" customFormat="1" ht="18" customHeight="1" x14ac:dyDescent="0.25">
      <c r="A146" s="31" t="s">
        <v>145</v>
      </c>
      <c r="B146" s="32">
        <v>2.0699999999999998</v>
      </c>
      <c r="C146" s="34">
        <v>118</v>
      </c>
      <c r="D146" s="38"/>
      <c r="E146" s="36">
        <f t="shared" si="7"/>
        <v>0</v>
      </c>
      <c r="G146" s="39"/>
    </row>
    <row r="147" spans="1:7" customFormat="1" ht="18" customHeight="1" x14ac:dyDescent="0.25">
      <c r="A147" s="31" t="s">
        <v>144</v>
      </c>
      <c r="B147" s="32">
        <v>1.62</v>
      </c>
      <c r="C147" s="34">
        <v>126</v>
      </c>
      <c r="D147" s="38"/>
      <c r="E147" s="36">
        <f t="shared" si="7"/>
        <v>0</v>
      </c>
      <c r="G147" s="39"/>
    </row>
    <row r="148" spans="1:7" customFormat="1" ht="18" customHeight="1" x14ac:dyDescent="0.25">
      <c r="A148" s="31" t="s">
        <v>316</v>
      </c>
      <c r="B148" s="32">
        <v>0.41</v>
      </c>
      <c r="C148" s="34">
        <v>2000</v>
      </c>
      <c r="D148" s="38"/>
      <c r="E148" s="36">
        <f t="shared" si="7"/>
        <v>0</v>
      </c>
      <c r="G148" s="39"/>
    </row>
    <row r="149" spans="1:7" customFormat="1" ht="15.75" thickBot="1" x14ac:dyDescent="0.3">
      <c r="A149" s="30"/>
      <c r="B149" s="33"/>
      <c r="C149" s="35"/>
      <c r="G149" s="39"/>
    </row>
    <row r="150" spans="1:7" customFormat="1" ht="48" thickBot="1" x14ac:dyDescent="0.3">
      <c r="A150" s="29" t="s">
        <v>109</v>
      </c>
      <c r="B150" s="18" t="s">
        <v>454</v>
      </c>
      <c r="C150" s="18" t="s">
        <v>15</v>
      </c>
      <c r="D150" s="18" t="s">
        <v>455</v>
      </c>
      <c r="E150" s="19" t="s">
        <v>456</v>
      </c>
      <c r="G150" s="39"/>
    </row>
    <row r="151" spans="1:7" customFormat="1" ht="18" customHeight="1" x14ac:dyDescent="0.25">
      <c r="A151" s="31" t="s">
        <v>110</v>
      </c>
      <c r="B151" s="32">
        <v>2.57</v>
      </c>
      <c r="C151" s="34">
        <f>16+5</f>
        <v>21</v>
      </c>
      <c r="D151" s="38"/>
      <c r="E151" s="36">
        <f t="shared" ref="E151:E158" si="8">+C151*D151</f>
        <v>0</v>
      </c>
      <c r="G151" s="39"/>
    </row>
    <row r="152" spans="1:7" customFormat="1" ht="18" customHeight="1" x14ac:dyDescent="0.25">
      <c r="A152" s="31" t="s">
        <v>114</v>
      </c>
      <c r="B152" s="32">
        <v>2.46</v>
      </c>
      <c r="C152" s="34">
        <v>10</v>
      </c>
      <c r="D152" s="38"/>
      <c r="E152" s="36">
        <f t="shared" si="8"/>
        <v>0</v>
      </c>
      <c r="G152" s="39"/>
    </row>
    <row r="153" spans="1:7" customFormat="1" ht="18" customHeight="1" x14ac:dyDescent="0.25">
      <c r="A153" s="31" t="s">
        <v>146</v>
      </c>
      <c r="B153" s="32">
        <v>2.46</v>
      </c>
      <c r="C153" s="34">
        <v>10</v>
      </c>
      <c r="D153" s="38"/>
      <c r="E153" s="36">
        <f t="shared" si="8"/>
        <v>0</v>
      </c>
      <c r="G153" s="39"/>
    </row>
    <row r="154" spans="1:7" customFormat="1" ht="18" customHeight="1" x14ac:dyDescent="0.25">
      <c r="A154" s="31" t="s">
        <v>115</v>
      </c>
      <c r="B154" s="32">
        <v>2.46</v>
      </c>
      <c r="C154" s="34">
        <v>10</v>
      </c>
      <c r="D154" s="38"/>
      <c r="E154" s="36">
        <f t="shared" si="8"/>
        <v>0</v>
      </c>
      <c r="G154" s="39"/>
    </row>
    <row r="155" spans="1:7" customFormat="1" ht="18" customHeight="1" x14ac:dyDescent="0.25">
      <c r="A155" s="31" t="s">
        <v>116</v>
      </c>
      <c r="B155" s="32">
        <v>2.46</v>
      </c>
      <c r="C155" s="34">
        <v>10</v>
      </c>
      <c r="D155" s="38"/>
      <c r="E155" s="36">
        <f t="shared" si="8"/>
        <v>0</v>
      </c>
      <c r="G155" s="39"/>
    </row>
    <row r="156" spans="1:7" customFormat="1" ht="18" customHeight="1" x14ac:dyDescent="0.25">
      <c r="A156" s="31" t="s">
        <v>111</v>
      </c>
      <c r="B156" s="32">
        <v>2.57</v>
      </c>
      <c r="C156" s="34">
        <v>10</v>
      </c>
      <c r="D156" s="38"/>
      <c r="E156" s="36">
        <f t="shared" si="8"/>
        <v>0</v>
      </c>
      <c r="G156" s="39"/>
    </row>
    <row r="157" spans="1:7" customFormat="1" ht="18" customHeight="1" x14ac:dyDescent="0.25">
      <c r="A157" s="31" t="s">
        <v>112</v>
      </c>
      <c r="B157" s="32">
        <v>1.2</v>
      </c>
      <c r="C157" s="34">
        <v>10</v>
      </c>
      <c r="D157" s="38"/>
      <c r="E157" s="36">
        <f t="shared" si="8"/>
        <v>0</v>
      </c>
      <c r="G157" s="39"/>
    </row>
    <row r="158" spans="1:7" customFormat="1" ht="18" customHeight="1" x14ac:dyDescent="0.25">
      <c r="A158" s="31" t="s">
        <v>113</v>
      </c>
      <c r="B158" s="32">
        <v>2.76</v>
      </c>
      <c r="C158" s="34">
        <v>10</v>
      </c>
      <c r="D158" s="38"/>
      <c r="E158" s="36">
        <f t="shared" si="8"/>
        <v>0</v>
      </c>
      <c r="G158" s="39"/>
    </row>
    <row r="159" spans="1:7" customFormat="1" ht="15.75" thickBot="1" x14ac:dyDescent="0.3">
      <c r="A159" s="30"/>
      <c r="B159" s="33"/>
      <c r="C159" s="35"/>
      <c r="G159" s="39"/>
    </row>
    <row r="160" spans="1:7" customFormat="1" ht="48" thickBot="1" x14ac:dyDescent="0.3">
      <c r="A160" s="29" t="s">
        <v>117</v>
      </c>
      <c r="B160" s="18" t="s">
        <v>454</v>
      </c>
      <c r="C160" s="18" t="s">
        <v>15</v>
      </c>
      <c r="D160" s="18" t="s">
        <v>455</v>
      </c>
      <c r="E160" s="19" t="s">
        <v>456</v>
      </c>
      <c r="G160" s="39"/>
    </row>
    <row r="161" spans="1:7" customFormat="1" ht="18" customHeight="1" x14ac:dyDescent="0.25">
      <c r="A161" s="31" t="s">
        <v>118</v>
      </c>
      <c r="B161" s="32">
        <v>1.51</v>
      </c>
      <c r="C161" s="34">
        <v>10</v>
      </c>
      <c r="D161" s="38"/>
      <c r="E161" s="36">
        <f t="shared" ref="E161:E164" si="9">+C161*D161</f>
        <v>0</v>
      </c>
      <c r="G161" s="39"/>
    </row>
    <row r="162" spans="1:7" customFormat="1" ht="18" customHeight="1" x14ac:dyDescent="0.25">
      <c r="A162" s="31" t="s">
        <v>120</v>
      </c>
      <c r="B162" s="32">
        <v>1.4</v>
      </c>
      <c r="C162" s="34">
        <v>10</v>
      </c>
      <c r="D162" s="38"/>
      <c r="E162" s="36">
        <f t="shared" si="9"/>
        <v>0</v>
      </c>
      <c r="G162" s="39"/>
    </row>
    <row r="163" spans="1:7" customFormat="1" ht="18" customHeight="1" x14ac:dyDescent="0.25">
      <c r="A163" s="31" t="s">
        <v>121</v>
      </c>
      <c r="B163" s="32">
        <v>1.59</v>
      </c>
      <c r="C163" s="34">
        <f>106+170</f>
        <v>276</v>
      </c>
      <c r="D163" s="38"/>
      <c r="E163" s="36">
        <f t="shared" si="9"/>
        <v>0</v>
      </c>
      <c r="G163" s="39"/>
    </row>
    <row r="164" spans="1:7" customFormat="1" ht="18" customHeight="1" x14ac:dyDescent="0.25">
      <c r="A164" s="31" t="s">
        <v>119</v>
      </c>
      <c r="B164" s="32">
        <v>1.08</v>
      </c>
      <c r="C164" s="34">
        <f>53+36+2+19+4+1+25+2+34+19</f>
        <v>195</v>
      </c>
      <c r="D164" s="38"/>
      <c r="E164" s="36">
        <f t="shared" si="9"/>
        <v>0</v>
      </c>
      <c r="G164" s="39"/>
    </row>
    <row r="165" spans="1:7" customFormat="1" ht="15.75" thickBot="1" x14ac:dyDescent="0.3">
      <c r="A165" s="30"/>
      <c r="B165" s="33"/>
      <c r="C165" s="35"/>
      <c r="G165" s="39"/>
    </row>
    <row r="166" spans="1:7" customFormat="1" ht="48" thickBot="1" x14ac:dyDescent="0.3">
      <c r="A166" s="29" t="s">
        <v>122</v>
      </c>
      <c r="B166" s="18" t="s">
        <v>454</v>
      </c>
      <c r="C166" s="18" t="s">
        <v>15</v>
      </c>
      <c r="D166" s="18" t="s">
        <v>455</v>
      </c>
      <c r="E166" s="19" t="s">
        <v>456</v>
      </c>
      <c r="G166" s="39"/>
    </row>
    <row r="167" spans="1:7" customFormat="1" ht="18" customHeight="1" x14ac:dyDescent="0.25">
      <c r="A167" s="31" t="s">
        <v>123</v>
      </c>
      <c r="B167" s="32">
        <v>4</v>
      </c>
      <c r="C167" s="34">
        <f>36086+1843</f>
        <v>37929</v>
      </c>
      <c r="D167" s="38"/>
      <c r="E167" s="36">
        <f t="shared" ref="E167:E171" si="10">+C167*D167</f>
        <v>0</v>
      </c>
      <c r="G167" s="39"/>
    </row>
    <row r="168" spans="1:7" customFormat="1" ht="18" customHeight="1" x14ac:dyDescent="0.25">
      <c r="A168" s="31" t="s">
        <v>124</v>
      </c>
      <c r="B168" s="32">
        <v>4</v>
      </c>
      <c r="C168" s="34">
        <f>404+203</f>
        <v>607</v>
      </c>
      <c r="D168" s="38"/>
      <c r="E168" s="36">
        <f t="shared" si="10"/>
        <v>0</v>
      </c>
      <c r="G168" s="39"/>
    </row>
    <row r="169" spans="1:7" customFormat="1" ht="18" customHeight="1" x14ac:dyDescent="0.25">
      <c r="A169" s="31" t="s">
        <v>125</v>
      </c>
      <c r="B169" s="32">
        <v>3.01</v>
      </c>
      <c r="C169" s="34">
        <f>2006+102</f>
        <v>2108</v>
      </c>
      <c r="D169" s="38"/>
      <c r="E169" s="36">
        <f t="shared" si="10"/>
        <v>0</v>
      </c>
      <c r="G169" s="39"/>
    </row>
    <row r="170" spans="1:7" customFormat="1" ht="18" customHeight="1" x14ac:dyDescent="0.25">
      <c r="A170" s="31" t="s">
        <v>126</v>
      </c>
      <c r="B170" s="32">
        <v>3.61</v>
      </c>
      <c r="C170" s="34">
        <f>5377+259</f>
        <v>5636</v>
      </c>
      <c r="D170" s="38"/>
      <c r="E170" s="36">
        <f t="shared" si="10"/>
        <v>0</v>
      </c>
      <c r="G170" s="39"/>
    </row>
    <row r="171" spans="1:7" customFormat="1" ht="18" customHeight="1" x14ac:dyDescent="0.25">
      <c r="A171" s="31" t="s">
        <v>127</v>
      </c>
      <c r="B171" s="32">
        <v>0.66</v>
      </c>
      <c r="C171" s="34">
        <f>1843+203+102+259</f>
        <v>2407</v>
      </c>
      <c r="D171" s="38"/>
      <c r="E171" s="36">
        <f t="shared" si="10"/>
        <v>0</v>
      </c>
      <c r="G171" s="39"/>
    </row>
    <row r="172" spans="1:7" customFormat="1" ht="15.75" thickBot="1" x14ac:dyDescent="0.3">
      <c r="A172" s="30"/>
      <c r="B172" s="33"/>
      <c r="C172" s="35"/>
      <c r="G172" s="39"/>
    </row>
    <row r="173" spans="1:7" customFormat="1" ht="48" thickBot="1" x14ac:dyDescent="0.3">
      <c r="A173" s="29" t="s">
        <v>128</v>
      </c>
      <c r="B173" s="18" t="s">
        <v>454</v>
      </c>
      <c r="C173" s="18" t="s">
        <v>15</v>
      </c>
      <c r="D173" s="18" t="s">
        <v>455</v>
      </c>
      <c r="E173" s="19" t="s">
        <v>456</v>
      </c>
      <c r="G173" s="39"/>
    </row>
    <row r="174" spans="1:7" customFormat="1" ht="18" customHeight="1" x14ac:dyDescent="0.25">
      <c r="A174" s="31" t="s">
        <v>446</v>
      </c>
      <c r="B174" s="32">
        <v>5.79</v>
      </c>
      <c r="C174" s="34">
        <v>20000</v>
      </c>
      <c r="D174" s="38"/>
      <c r="E174" s="36">
        <f t="shared" ref="E174:E179" si="11">+C174*D174</f>
        <v>0</v>
      </c>
      <c r="G174" s="39"/>
    </row>
    <row r="175" spans="1:7" customFormat="1" ht="18" customHeight="1" x14ac:dyDescent="0.25">
      <c r="A175" s="31" t="s">
        <v>125</v>
      </c>
      <c r="B175" s="32">
        <v>4.25</v>
      </c>
      <c r="C175" s="34">
        <v>1000</v>
      </c>
      <c r="D175" s="38"/>
      <c r="E175" s="36">
        <f t="shared" si="11"/>
        <v>0</v>
      </c>
      <c r="G175" s="39"/>
    </row>
    <row r="176" spans="1:7" customFormat="1" ht="18" customHeight="1" x14ac:dyDescent="0.25">
      <c r="A176" s="31" t="s">
        <v>126</v>
      </c>
      <c r="B176" s="32">
        <v>5.48</v>
      </c>
      <c r="C176" s="34">
        <v>3000</v>
      </c>
      <c r="D176" s="38"/>
      <c r="E176" s="36">
        <f t="shared" si="11"/>
        <v>0</v>
      </c>
      <c r="G176" s="39"/>
    </row>
    <row r="177" spans="1:8" customFormat="1" ht="18" customHeight="1" x14ac:dyDescent="0.25">
      <c r="A177" s="31" t="s">
        <v>127</v>
      </c>
      <c r="B177" s="32">
        <v>0.66</v>
      </c>
      <c r="C177" s="34">
        <v>600</v>
      </c>
      <c r="D177" s="38"/>
      <c r="E177" s="36">
        <f t="shared" si="11"/>
        <v>0</v>
      </c>
      <c r="G177" s="39"/>
    </row>
    <row r="178" spans="1:8" customFormat="1" ht="18" customHeight="1" x14ac:dyDescent="0.25">
      <c r="A178" s="31" t="s">
        <v>147</v>
      </c>
      <c r="B178" s="32">
        <v>1.01</v>
      </c>
      <c r="C178" s="34">
        <v>1000</v>
      </c>
      <c r="D178" s="38"/>
      <c r="E178" s="36">
        <f t="shared" si="11"/>
        <v>0</v>
      </c>
      <c r="G178" s="39"/>
    </row>
    <row r="179" spans="1:8" customFormat="1" ht="18" customHeight="1" x14ac:dyDescent="0.25">
      <c r="A179" s="31" t="s">
        <v>148</v>
      </c>
      <c r="B179" s="32">
        <v>1.26</v>
      </c>
      <c r="C179" s="34">
        <v>2000</v>
      </c>
      <c r="D179" s="38"/>
      <c r="E179" s="36">
        <f t="shared" si="11"/>
        <v>0</v>
      </c>
      <c r="G179" s="39"/>
    </row>
    <row r="180" spans="1:8" ht="48.95" customHeight="1" x14ac:dyDescent="0.25">
      <c r="G180" s="39"/>
    </row>
    <row r="181" spans="1:8" ht="39.950000000000003" customHeight="1" x14ac:dyDescent="0.25">
      <c r="B181" s="40" t="s">
        <v>432</v>
      </c>
      <c r="C181" s="40"/>
      <c r="D181" s="40"/>
      <c r="E181" s="41">
        <f>+SUMPRODUCT(C14:C179,D14:D179)</f>
        <v>0</v>
      </c>
      <c r="G181" s="39"/>
    </row>
    <row r="182" spans="1:8" ht="30.95" customHeight="1" x14ac:dyDescent="0.25">
      <c r="C182" s="12"/>
      <c r="G182" s="39"/>
    </row>
    <row r="183" spans="1:8" ht="39.950000000000003" customHeight="1" x14ac:dyDescent="0.25">
      <c r="B183" s="42" t="s">
        <v>28</v>
      </c>
      <c r="C183" s="42"/>
      <c r="D183" s="42"/>
      <c r="E183" s="43">
        <f>+SUMPRODUCT(B14:B179,C14:C179)</f>
        <v>483968.09000000008</v>
      </c>
      <c r="F183" s="121" t="s">
        <v>458</v>
      </c>
      <c r="G183" s="121"/>
      <c r="H183" s="121"/>
    </row>
    <row r="184" spans="1:8" ht="12.75" customHeight="1" x14ac:dyDescent="0.25">
      <c r="D184" s="8"/>
    </row>
    <row r="185" spans="1:8" ht="12.75" customHeight="1" x14ac:dyDescent="0.25">
      <c r="D185" s="8"/>
    </row>
    <row r="186" spans="1:8" ht="12.75" customHeight="1" x14ac:dyDescent="0.25">
      <c r="D186" s="8"/>
    </row>
    <row r="187" spans="1:8" ht="48.75" customHeight="1" x14ac:dyDescent="0.25">
      <c r="A187" s="114" t="s">
        <v>9</v>
      </c>
      <c r="B187" s="114"/>
      <c r="C187" s="115"/>
      <c r="D187" s="115"/>
      <c r="E187" s="115"/>
    </row>
    <row r="188" spans="1:8" ht="15.75" customHeight="1" x14ac:dyDescent="0.25"/>
    <row r="189" spans="1:8" ht="15.75" customHeight="1" x14ac:dyDescent="0.25">
      <c r="A189" s="1" t="s">
        <v>10</v>
      </c>
    </row>
    <row r="190" spans="1:8" ht="15.75" customHeight="1" x14ac:dyDescent="0.25">
      <c r="A190" s="118">
        <f>+OE!$A$28</f>
        <v>0</v>
      </c>
      <c r="B190" s="118"/>
    </row>
    <row r="191" spans="1:8" ht="15.75" customHeight="1" x14ac:dyDescent="0.25"/>
    <row r="192" spans="1:8" ht="15.75" customHeight="1" x14ac:dyDescent="0.25"/>
    <row r="193" spans="1:1" ht="78.95" customHeight="1" x14ac:dyDescent="0.25">
      <c r="A193" s="1" t="s">
        <v>11</v>
      </c>
    </row>
    <row r="194" spans="1:1" ht="15.75" customHeight="1" x14ac:dyDescent="0.25"/>
    <row r="195" spans="1:1" ht="15.75" customHeight="1" x14ac:dyDescent="0.25">
      <c r="A195" s="7" t="s">
        <v>12</v>
      </c>
    </row>
    <row r="196" spans="1:1" ht="15.75" customHeight="1" x14ac:dyDescent="0.25"/>
    <row r="197" spans="1:1" ht="15.75" customHeight="1" x14ac:dyDescent="0.25"/>
    <row r="198" spans="1:1" ht="15.75" customHeight="1" x14ac:dyDescent="0.25"/>
    <row r="199" spans="1:1" ht="15.75" customHeight="1" x14ac:dyDescent="0.25"/>
    <row r="200" spans="1:1" ht="15.75" customHeight="1" x14ac:dyDescent="0.25"/>
    <row r="201" spans="1:1" ht="15.75" customHeight="1" x14ac:dyDescent="0.25"/>
    <row r="202" spans="1:1" ht="15.75" customHeight="1" x14ac:dyDescent="0.25"/>
    <row r="203" spans="1:1" ht="15.75" customHeight="1" x14ac:dyDescent="0.25"/>
    <row r="204" spans="1:1" ht="15.75" customHeight="1" x14ac:dyDescent="0.25"/>
    <row r="205" spans="1:1" ht="15.75" customHeight="1" x14ac:dyDescent="0.25"/>
    <row r="206" spans="1:1" ht="15.75" customHeight="1" x14ac:dyDescent="0.25"/>
    <row r="207" spans="1:1" ht="15.75" customHeight="1" x14ac:dyDescent="0.25"/>
    <row r="208" spans="1:1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</sheetData>
  <sortState xmlns:xlrd2="http://schemas.microsoft.com/office/spreadsheetml/2017/richdata2" ref="A132:C148">
    <sortCondition ref="A132:A148"/>
  </sortState>
  <mergeCells count="10">
    <mergeCell ref="F183:H183"/>
    <mergeCell ref="A190:B190"/>
    <mergeCell ref="A2:D2"/>
    <mergeCell ref="A187:E187"/>
    <mergeCell ref="B6:C6"/>
    <mergeCell ref="B9:C9"/>
    <mergeCell ref="B10:C10"/>
    <mergeCell ref="B11:C11"/>
    <mergeCell ref="B12:C12"/>
    <mergeCell ref="A3:D3"/>
  </mergeCells>
  <pageMargins left="0.7" right="0.7" top="0.75" bottom="0.75" header="0" footer="0"/>
  <pageSetup scale="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C1F2E-78E5-B244-8EE4-C075E2E0B3B5}">
  <sheetPr>
    <pageSetUpPr fitToPage="1"/>
  </sheetPr>
  <dimension ref="A1:G1050"/>
  <sheetViews>
    <sheetView showGridLines="0" tabSelected="1" topLeftCell="A68" zoomScale="80" zoomScaleNormal="80" workbookViewId="0">
      <selection activeCell="R89" sqref="R89"/>
    </sheetView>
  </sheetViews>
  <sheetFormatPr baseColWidth="10" defaultColWidth="14.42578125" defaultRowHeight="15" customHeight="1" x14ac:dyDescent="0.25"/>
  <cols>
    <col min="1" max="1" width="38.140625" style="1" bestFit="1" customWidth="1"/>
    <col min="2" max="2" width="34.42578125" style="1" customWidth="1"/>
    <col min="3" max="3" width="19.140625" style="1" customWidth="1"/>
    <col min="4" max="4" width="20.42578125" style="1" customWidth="1"/>
    <col min="5" max="5" width="18.42578125" style="1" customWidth="1"/>
    <col min="6" max="6" width="18.85546875" style="1" customWidth="1"/>
    <col min="7" max="7" width="10" style="1" customWidth="1"/>
    <col min="8" max="8" width="13" style="1" customWidth="1"/>
    <col min="9" max="20" width="10" style="1" customWidth="1"/>
    <col min="21" max="16384" width="14.42578125" style="1"/>
  </cols>
  <sheetData>
    <row r="1" spans="1:7" ht="57" customHeight="1" x14ac:dyDescent="0.25"/>
    <row r="2" spans="1:7" x14ac:dyDescent="0.25">
      <c r="A2" s="111" t="s">
        <v>149</v>
      </c>
      <c r="B2" s="111"/>
      <c r="C2" s="111"/>
      <c r="D2" s="111"/>
    </row>
    <row r="3" spans="1:7" ht="54.6" customHeight="1" x14ac:dyDescent="0.25">
      <c r="A3" s="119" t="s">
        <v>29</v>
      </c>
      <c r="B3" s="119"/>
      <c r="C3" s="119"/>
      <c r="D3" s="119"/>
      <c r="F3" s="2"/>
    </row>
    <row r="4" spans="1:7" ht="21.75" customHeight="1" x14ac:dyDescent="0.25">
      <c r="A4" s="3"/>
      <c r="B4" s="4"/>
    </row>
    <row r="5" spans="1:7" ht="16.5" customHeight="1" x14ac:dyDescent="0.25">
      <c r="A5" s="89" t="s">
        <v>0</v>
      </c>
      <c r="B5" s="89"/>
      <c r="C5" s="90"/>
      <c r="D5" s="90"/>
      <c r="E5" s="90"/>
    </row>
    <row r="6" spans="1:7" ht="16.5" customHeight="1" x14ac:dyDescent="0.25">
      <c r="A6" s="89" t="s">
        <v>1</v>
      </c>
      <c r="B6" s="120">
        <f>+OE!B6</f>
        <v>0</v>
      </c>
      <c r="C6" s="120"/>
      <c r="D6" s="91" t="s">
        <v>2</v>
      </c>
      <c r="E6" s="87">
        <f>+OE!E6</f>
        <v>0</v>
      </c>
    </row>
    <row r="7" spans="1:7" ht="16.5" customHeight="1" x14ac:dyDescent="0.25">
      <c r="A7" s="89"/>
      <c r="B7" s="89"/>
      <c r="C7" s="90"/>
      <c r="D7" s="91"/>
      <c r="E7" s="90"/>
    </row>
    <row r="8" spans="1:7" ht="16.5" customHeight="1" x14ac:dyDescent="0.25">
      <c r="A8" s="89"/>
      <c r="B8" s="89"/>
      <c r="C8" s="90"/>
      <c r="D8" s="91"/>
      <c r="E8" s="90"/>
    </row>
    <row r="9" spans="1:7" ht="16.5" customHeight="1" x14ac:dyDescent="0.25">
      <c r="A9" s="89" t="s">
        <v>3</v>
      </c>
      <c r="B9" s="120"/>
      <c r="C9" s="120"/>
      <c r="D9" s="91"/>
      <c r="E9" s="90"/>
    </row>
    <row r="10" spans="1:7" ht="16.5" customHeight="1" x14ac:dyDescent="0.25">
      <c r="A10" s="89" t="s">
        <v>4</v>
      </c>
      <c r="B10" s="120">
        <f>+OE!B10</f>
        <v>0</v>
      </c>
      <c r="C10" s="120"/>
      <c r="D10" s="91" t="s">
        <v>5</v>
      </c>
      <c r="E10" s="87">
        <f>+OE!E10</f>
        <v>0</v>
      </c>
    </row>
    <row r="11" spans="1:7" ht="16.5" customHeight="1" x14ac:dyDescent="0.25">
      <c r="A11" s="89" t="s">
        <v>6</v>
      </c>
      <c r="B11" s="120">
        <f>+OE!B11</f>
        <v>0</v>
      </c>
      <c r="C11" s="120"/>
      <c r="D11" s="91" t="s">
        <v>7</v>
      </c>
      <c r="E11" s="87">
        <f>+OE!E11</f>
        <v>0</v>
      </c>
    </row>
    <row r="12" spans="1:7" ht="16.5" customHeight="1" x14ac:dyDescent="0.25">
      <c r="A12" s="89" t="s">
        <v>8</v>
      </c>
      <c r="B12" s="120">
        <f>+OE!B12</f>
        <v>0</v>
      </c>
      <c r="C12" s="120"/>
      <c r="D12" s="90"/>
      <c r="E12" s="90"/>
    </row>
    <row r="13" spans="1:7" ht="16.5" customHeight="1" thickBot="1" x14ac:dyDescent="0.3">
      <c r="A13" s="4"/>
      <c r="B13" s="4"/>
    </row>
    <row r="14" spans="1:7" ht="48.95" customHeight="1" thickBot="1" x14ac:dyDescent="0.3">
      <c r="A14" s="18" t="s">
        <v>14</v>
      </c>
      <c r="B14" s="18" t="s">
        <v>16</v>
      </c>
      <c r="C14" s="18" t="s">
        <v>15</v>
      </c>
      <c r="D14" s="18" t="s">
        <v>319</v>
      </c>
      <c r="E14" s="19" t="s">
        <v>17</v>
      </c>
      <c r="G14" s="6"/>
    </row>
    <row r="15" spans="1:7" ht="35.1" customHeight="1" x14ac:dyDescent="0.25">
      <c r="A15" s="63" t="s">
        <v>18</v>
      </c>
      <c r="B15" s="10">
        <v>0.67600000000000005</v>
      </c>
      <c r="C15" s="11">
        <v>175</v>
      </c>
      <c r="D15" s="27"/>
      <c r="E15" s="14">
        <f t="shared" ref="E15:E46" si="0">+D15*C15</f>
        <v>0</v>
      </c>
      <c r="F15" s="110">
        <f>1/B15</f>
        <v>1.4792899408284024</v>
      </c>
      <c r="G15" s="39" t="str">
        <f>IF(D15&gt;B15,"ERROR","")</f>
        <v/>
      </c>
    </row>
    <row r="16" spans="1:7" ht="35.1" customHeight="1" x14ac:dyDescent="0.25">
      <c r="A16" s="63" t="s">
        <v>321</v>
      </c>
      <c r="B16" s="10">
        <v>0.86699999999999999</v>
      </c>
      <c r="C16" s="11">
        <v>36846</v>
      </c>
      <c r="D16" s="27"/>
      <c r="E16" s="14">
        <f t="shared" si="0"/>
        <v>0</v>
      </c>
      <c r="F16" s="110"/>
      <c r="G16" s="39" t="str">
        <f t="shared" ref="G16:G74" si="1">IF(D16&gt;B16,"ERROR","")</f>
        <v/>
      </c>
    </row>
    <row r="17" spans="1:7" ht="35.1" customHeight="1" x14ac:dyDescent="0.25">
      <c r="A17" s="63" t="s">
        <v>322</v>
      </c>
      <c r="B17" s="10">
        <v>0.40899999999999997</v>
      </c>
      <c r="C17" s="11">
        <v>63028</v>
      </c>
      <c r="D17" s="27"/>
      <c r="E17" s="14">
        <f t="shared" si="0"/>
        <v>0</v>
      </c>
      <c r="F17" s="110"/>
      <c r="G17" s="39" t="str">
        <f t="shared" si="1"/>
        <v/>
      </c>
    </row>
    <row r="18" spans="1:7" ht="35.1" customHeight="1" x14ac:dyDescent="0.25">
      <c r="A18" s="63" t="s">
        <v>323</v>
      </c>
      <c r="B18" s="10">
        <v>1.7989999999999999</v>
      </c>
      <c r="C18" s="11">
        <v>738</v>
      </c>
      <c r="D18" s="27"/>
      <c r="E18" s="14">
        <f t="shared" si="0"/>
        <v>0</v>
      </c>
      <c r="F18" s="110"/>
      <c r="G18" s="39" t="str">
        <f t="shared" si="1"/>
        <v/>
      </c>
    </row>
    <row r="19" spans="1:7" ht="35.1" customHeight="1" x14ac:dyDescent="0.25">
      <c r="A19" s="63" t="s">
        <v>19</v>
      </c>
      <c r="B19" s="10">
        <v>0.95699999999999996</v>
      </c>
      <c r="C19" s="11">
        <v>1489</v>
      </c>
      <c r="D19" s="27"/>
      <c r="E19" s="14">
        <f t="shared" si="0"/>
        <v>0</v>
      </c>
      <c r="F19" s="110"/>
      <c r="G19" s="39" t="str">
        <f t="shared" si="1"/>
        <v/>
      </c>
    </row>
    <row r="20" spans="1:7" ht="35.1" customHeight="1" x14ac:dyDescent="0.25">
      <c r="A20" s="63" t="s">
        <v>329</v>
      </c>
      <c r="B20" s="10">
        <v>0.64500000000000002</v>
      </c>
      <c r="C20" s="11">
        <v>106</v>
      </c>
      <c r="D20" s="27"/>
      <c r="E20" s="14">
        <f t="shared" si="0"/>
        <v>0</v>
      </c>
      <c r="F20" s="110"/>
      <c r="G20" s="39" t="str">
        <f t="shared" si="1"/>
        <v/>
      </c>
    </row>
    <row r="21" spans="1:7" ht="35.1" customHeight="1" x14ac:dyDescent="0.25">
      <c r="A21" s="63" t="s">
        <v>330</v>
      </c>
      <c r="B21" s="10">
        <v>3.3069999999999999</v>
      </c>
      <c r="C21" s="11">
        <v>25</v>
      </c>
      <c r="D21" s="27"/>
      <c r="E21" s="14">
        <f t="shared" si="0"/>
        <v>0</v>
      </c>
      <c r="F21" s="110"/>
      <c r="G21" s="39" t="str">
        <f t="shared" si="1"/>
        <v/>
      </c>
    </row>
    <row r="22" spans="1:7" ht="35.1" customHeight="1" x14ac:dyDescent="0.25">
      <c r="A22" s="63" t="s">
        <v>331</v>
      </c>
      <c r="B22" s="10">
        <v>0.86299999999999999</v>
      </c>
      <c r="C22" s="11">
        <v>22</v>
      </c>
      <c r="D22" s="27"/>
      <c r="E22" s="14">
        <f t="shared" si="0"/>
        <v>0</v>
      </c>
      <c r="F22" s="110"/>
      <c r="G22" s="39" t="str">
        <f t="shared" si="1"/>
        <v/>
      </c>
    </row>
    <row r="23" spans="1:7" ht="35.1" customHeight="1" x14ac:dyDescent="0.25">
      <c r="A23" s="63" t="s">
        <v>382</v>
      </c>
      <c r="B23" s="10">
        <v>0.89300000000000002</v>
      </c>
      <c r="C23" s="11">
        <v>2863</v>
      </c>
      <c r="D23" s="27"/>
      <c r="E23" s="14">
        <f t="shared" si="0"/>
        <v>0</v>
      </c>
      <c r="F23" s="110"/>
      <c r="G23" s="39" t="str">
        <f t="shared" si="1"/>
        <v/>
      </c>
    </row>
    <row r="24" spans="1:7" ht="35.1" customHeight="1" x14ac:dyDescent="0.25">
      <c r="A24" s="63" t="s">
        <v>332</v>
      </c>
      <c r="B24" s="10">
        <v>12.760999999999999</v>
      </c>
      <c r="C24" s="11">
        <v>5</v>
      </c>
      <c r="D24" s="27"/>
      <c r="E24" s="14">
        <f t="shared" si="0"/>
        <v>0</v>
      </c>
      <c r="F24" s="110"/>
      <c r="G24" s="39" t="str">
        <f t="shared" si="1"/>
        <v/>
      </c>
    </row>
    <row r="25" spans="1:7" ht="35.1" customHeight="1" x14ac:dyDescent="0.25">
      <c r="A25" s="63" t="s">
        <v>333</v>
      </c>
      <c r="B25" s="10">
        <v>1.2949999999999999</v>
      </c>
      <c r="C25" s="11">
        <v>10</v>
      </c>
      <c r="D25" s="27"/>
      <c r="E25" s="14">
        <f t="shared" si="0"/>
        <v>0</v>
      </c>
      <c r="F25" s="110"/>
      <c r="G25" s="39" t="str">
        <f t="shared" si="1"/>
        <v/>
      </c>
    </row>
    <row r="26" spans="1:7" ht="35.1" customHeight="1" x14ac:dyDescent="0.25">
      <c r="A26" s="63" t="s">
        <v>334</v>
      </c>
      <c r="B26" s="10">
        <v>1.2949999999999999</v>
      </c>
      <c r="C26" s="11">
        <v>1</v>
      </c>
      <c r="D26" s="27"/>
      <c r="E26" s="14">
        <f t="shared" si="0"/>
        <v>0</v>
      </c>
      <c r="F26" s="110"/>
      <c r="G26" s="39" t="str">
        <f t="shared" si="1"/>
        <v/>
      </c>
    </row>
    <row r="27" spans="1:7" ht="35.1" customHeight="1" x14ac:dyDescent="0.25">
      <c r="A27" s="63" t="s">
        <v>335</v>
      </c>
      <c r="B27" s="10">
        <v>0.79100000000000004</v>
      </c>
      <c r="C27" s="11">
        <v>217</v>
      </c>
      <c r="D27" s="27"/>
      <c r="E27" s="14">
        <f t="shared" si="0"/>
        <v>0</v>
      </c>
      <c r="F27" s="110"/>
      <c r="G27" s="39" t="str">
        <f t="shared" si="1"/>
        <v/>
      </c>
    </row>
    <row r="28" spans="1:7" ht="35.1" customHeight="1" x14ac:dyDescent="0.25">
      <c r="A28" s="63" t="s">
        <v>384</v>
      </c>
      <c r="B28" s="10">
        <v>1.7729999999999999</v>
      </c>
      <c r="C28" s="11">
        <v>46</v>
      </c>
      <c r="D28" s="27"/>
      <c r="E28" s="14">
        <f t="shared" si="0"/>
        <v>0</v>
      </c>
      <c r="F28" s="110"/>
      <c r="G28" s="39" t="str">
        <f t="shared" si="1"/>
        <v/>
      </c>
    </row>
    <row r="29" spans="1:7" ht="35.1" customHeight="1" x14ac:dyDescent="0.25">
      <c r="A29" s="63" t="s">
        <v>20</v>
      </c>
      <c r="B29" s="10">
        <v>0.498</v>
      </c>
      <c r="C29" s="11">
        <v>280</v>
      </c>
      <c r="D29" s="27"/>
      <c r="E29" s="14">
        <f t="shared" si="0"/>
        <v>0</v>
      </c>
      <c r="F29" s="110"/>
      <c r="G29" s="39" t="str">
        <f t="shared" si="1"/>
        <v/>
      </c>
    </row>
    <row r="30" spans="1:7" ht="35.1" customHeight="1" x14ac:dyDescent="0.25">
      <c r="A30" s="63" t="s">
        <v>327</v>
      </c>
      <c r="B30" s="10">
        <v>2.645</v>
      </c>
      <c r="C30" s="11">
        <v>296</v>
      </c>
      <c r="D30" s="27"/>
      <c r="E30" s="14">
        <f t="shared" si="0"/>
        <v>0</v>
      </c>
      <c r="F30" s="110"/>
      <c r="G30" s="39" t="str">
        <f t="shared" si="1"/>
        <v/>
      </c>
    </row>
    <row r="31" spans="1:7" ht="35.1" customHeight="1" x14ac:dyDescent="0.25">
      <c r="A31" s="63" t="s">
        <v>328</v>
      </c>
      <c r="B31" s="10">
        <v>2.1819999999999999</v>
      </c>
      <c r="C31" s="11">
        <v>118</v>
      </c>
      <c r="D31" s="27"/>
      <c r="E31" s="14">
        <f t="shared" si="0"/>
        <v>0</v>
      </c>
      <c r="F31" s="110"/>
      <c r="G31" s="39" t="str">
        <f t="shared" si="1"/>
        <v/>
      </c>
    </row>
    <row r="32" spans="1:7" ht="35.1" customHeight="1" x14ac:dyDescent="0.25">
      <c r="A32" s="63" t="s">
        <v>368</v>
      </c>
      <c r="B32" s="10">
        <v>1.4670000000000001</v>
      </c>
      <c r="C32" s="11">
        <v>4255</v>
      </c>
      <c r="D32" s="27"/>
      <c r="E32" s="14">
        <f t="shared" si="0"/>
        <v>0</v>
      </c>
      <c r="F32" s="110"/>
      <c r="G32" s="39" t="str">
        <f t="shared" si="1"/>
        <v/>
      </c>
    </row>
    <row r="33" spans="1:7" ht="35.1" customHeight="1" x14ac:dyDescent="0.25">
      <c r="A33" s="63" t="s">
        <v>369</v>
      </c>
      <c r="B33" s="10">
        <v>16.151</v>
      </c>
      <c r="C33" s="11">
        <v>5</v>
      </c>
      <c r="D33" s="27"/>
      <c r="E33" s="14">
        <f t="shared" si="0"/>
        <v>0</v>
      </c>
      <c r="F33" s="110"/>
      <c r="G33" s="39" t="str">
        <f t="shared" si="1"/>
        <v/>
      </c>
    </row>
    <row r="34" spans="1:7" ht="35.1" customHeight="1" x14ac:dyDescent="0.25">
      <c r="A34" s="63" t="s">
        <v>21</v>
      </c>
      <c r="B34" s="10">
        <v>0.98299999999999998</v>
      </c>
      <c r="C34" s="11">
        <v>2826</v>
      </c>
      <c r="D34" s="27"/>
      <c r="E34" s="14">
        <f t="shared" si="0"/>
        <v>0</v>
      </c>
      <c r="F34" s="110"/>
      <c r="G34" s="39" t="str">
        <f t="shared" si="1"/>
        <v/>
      </c>
    </row>
    <row r="35" spans="1:7" ht="35.1" customHeight="1" x14ac:dyDescent="0.25">
      <c r="A35" s="63" t="s">
        <v>370</v>
      </c>
      <c r="B35" s="10">
        <v>0.86699999999999999</v>
      </c>
      <c r="C35" s="11">
        <v>1610</v>
      </c>
      <c r="D35" s="27"/>
      <c r="E35" s="14">
        <f t="shared" si="0"/>
        <v>0</v>
      </c>
      <c r="F35" s="110"/>
      <c r="G35" s="39" t="str">
        <f t="shared" si="1"/>
        <v/>
      </c>
    </row>
    <row r="36" spans="1:7" ht="35.1" customHeight="1" x14ac:dyDescent="0.25">
      <c r="A36" s="63" t="s">
        <v>391</v>
      </c>
      <c r="B36" s="10">
        <v>1.1020000000000001</v>
      </c>
      <c r="C36" s="11">
        <v>59</v>
      </c>
      <c r="D36" s="27"/>
      <c r="E36" s="14">
        <f t="shared" si="0"/>
        <v>0</v>
      </c>
      <c r="F36" s="110"/>
      <c r="G36" s="39" t="str">
        <f t="shared" si="1"/>
        <v/>
      </c>
    </row>
    <row r="37" spans="1:7" ht="35.1" customHeight="1" x14ac:dyDescent="0.25">
      <c r="A37" s="63" t="s">
        <v>392</v>
      </c>
      <c r="B37" s="10">
        <v>0.52300000000000002</v>
      </c>
      <c r="C37" s="11">
        <v>7818</v>
      </c>
      <c r="D37" s="27"/>
      <c r="E37" s="14">
        <f t="shared" si="0"/>
        <v>0</v>
      </c>
      <c r="F37" s="110"/>
      <c r="G37" s="39" t="str">
        <f t="shared" si="1"/>
        <v/>
      </c>
    </row>
    <row r="38" spans="1:7" ht="35.1" customHeight="1" x14ac:dyDescent="0.25">
      <c r="A38" s="63" t="s">
        <v>371</v>
      </c>
      <c r="B38" s="10">
        <v>0.98299999999999998</v>
      </c>
      <c r="C38" s="11">
        <v>24</v>
      </c>
      <c r="D38" s="27"/>
      <c r="E38" s="14">
        <f t="shared" si="0"/>
        <v>0</v>
      </c>
      <c r="F38" s="110"/>
      <c r="G38" s="39" t="str">
        <f t="shared" si="1"/>
        <v/>
      </c>
    </row>
    <row r="39" spans="1:7" ht="35.1" customHeight="1" x14ac:dyDescent="0.25">
      <c r="A39" s="63" t="s">
        <v>372</v>
      </c>
      <c r="B39" s="10">
        <v>0.98299999999999998</v>
      </c>
      <c r="C39" s="11">
        <v>972</v>
      </c>
      <c r="D39" s="27"/>
      <c r="E39" s="14">
        <f t="shared" si="0"/>
        <v>0</v>
      </c>
      <c r="F39" s="110"/>
      <c r="G39" s="39" t="str">
        <f t="shared" si="1"/>
        <v/>
      </c>
    </row>
    <row r="40" spans="1:7" ht="35.1" customHeight="1" x14ac:dyDescent="0.25">
      <c r="A40" s="63" t="s">
        <v>373</v>
      </c>
      <c r="B40" s="10">
        <v>0.37</v>
      </c>
      <c r="C40" s="11">
        <v>10864</v>
      </c>
      <c r="D40" s="27"/>
      <c r="E40" s="14">
        <f t="shared" si="0"/>
        <v>0</v>
      </c>
      <c r="F40" s="110"/>
      <c r="G40" s="39" t="str">
        <f t="shared" si="1"/>
        <v/>
      </c>
    </row>
    <row r="41" spans="1:7" ht="35.1" customHeight="1" x14ac:dyDescent="0.25">
      <c r="A41" s="63" t="s">
        <v>374</v>
      </c>
      <c r="B41" s="10">
        <v>0.80400000000000005</v>
      </c>
      <c r="C41" s="11">
        <v>47</v>
      </c>
      <c r="D41" s="27"/>
      <c r="E41" s="14">
        <f t="shared" si="0"/>
        <v>0</v>
      </c>
      <c r="F41" s="110"/>
      <c r="G41" s="39" t="str">
        <f t="shared" si="1"/>
        <v/>
      </c>
    </row>
    <row r="42" spans="1:7" ht="35.1" customHeight="1" x14ac:dyDescent="0.25">
      <c r="A42" s="63" t="s">
        <v>22</v>
      </c>
      <c r="B42" s="10">
        <v>0.76500000000000001</v>
      </c>
      <c r="C42" s="11">
        <v>2240</v>
      </c>
      <c r="D42" s="27"/>
      <c r="E42" s="14">
        <f t="shared" si="0"/>
        <v>0</v>
      </c>
      <c r="F42" s="110"/>
      <c r="G42" s="39" t="str">
        <f t="shared" si="1"/>
        <v/>
      </c>
    </row>
    <row r="43" spans="1:7" ht="35.1" customHeight="1" x14ac:dyDescent="0.25">
      <c r="A43" s="63" t="s">
        <v>375</v>
      </c>
      <c r="B43" s="10">
        <v>0.40899999999999997</v>
      </c>
      <c r="C43" s="11">
        <v>6602</v>
      </c>
      <c r="D43" s="27"/>
      <c r="E43" s="14">
        <f t="shared" si="0"/>
        <v>0</v>
      </c>
      <c r="F43" s="110"/>
      <c r="G43" s="39" t="str">
        <f t="shared" si="1"/>
        <v/>
      </c>
    </row>
    <row r="44" spans="1:7" ht="35.1" customHeight="1" x14ac:dyDescent="0.25">
      <c r="A44" s="63" t="s">
        <v>399</v>
      </c>
      <c r="B44" s="10">
        <v>0.69</v>
      </c>
      <c r="C44" s="11">
        <v>10468</v>
      </c>
      <c r="D44" s="27"/>
      <c r="E44" s="14">
        <f t="shared" si="0"/>
        <v>0</v>
      </c>
      <c r="F44" s="110"/>
      <c r="G44" s="39" t="str">
        <f t="shared" si="1"/>
        <v/>
      </c>
    </row>
    <row r="45" spans="1:7" ht="35.1" customHeight="1" x14ac:dyDescent="0.25">
      <c r="A45" s="63" t="s">
        <v>23</v>
      </c>
      <c r="B45" s="10">
        <v>0.13</v>
      </c>
      <c r="C45" s="11">
        <v>3</v>
      </c>
      <c r="D45" s="27"/>
      <c r="E45" s="14">
        <f t="shared" si="0"/>
        <v>0</v>
      </c>
      <c r="F45" s="110"/>
      <c r="G45" s="39" t="str">
        <f t="shared" si="1"/>
        <v/>
      </c>
    </row>
    <row r="46" spans="1:7" ht="35.1" customHeight="1" x14ac:dyDescent="0.25">
      <c r="A46" s="63" t="s">
        <v>376</v>
      </c>
      <c r="B46" s="10">
        <v>1.6080000000000001</v>
      </c>
      <c r="C46" s="11">
        <v>4684</v>
      </c>
      <c r="D46" s="27"/>
      <c r="E46" s="14">
        <f t="shared" si="0"/>
        <v>0</v>
      </c>
      <c r="F46" s="110"/>
      <c r="G46" s="39" t="str">
        <f t="shared" si="1"/>
        <v/>
      </c>
    </row>
    <row r="47" spans="1:7" ht="35.1" customHeight="1" x14ac:dyDescent="0.25">
      <c r="A47" s="63" t="s">
        <v>378</v>
      </c>
      <c r="B47" s="10">
        <v>0.52300000000000002</v>
      </c>
      <c r="C47" s="11">
        <v>827</v>
      </c>
      <c r="D47" s="27"/>
      <c r="E47" s="14">
        <f t="shared" ref="E47:E74" si="2">+D47*C47</f>
        <v>0</v>
      </c>
      <c r="F47" s="110"/>
      <c r="G47" s="39" t="str">
        <f t="shared" si="1"/>
        <v/>
      </c>
    </row>
    <row r="48" spans="1:7" ht="35.1" customHeight="1" x14ac:dyDescent="0.25">
      <c r="A48" s="63" t="s">
        <v>377</v>
      </c>
      <c r="B48" s="10">
        <v>0.88100000000000001</v>
      </c>
      <c r="C48" s="11">
        <v>19</v>
      </c>
      <c r="D48" s="27"/>
      <c r="E48" s="14">
        <f t="shared" si="2"/>
        <v>0</v>
      </c>
      <c r="F48" s="110"/>
      <c r="G48" s="39" t="str">
        <f t="shared" si="1"/>
        <v/>
      </c>
    </row>
    <row r="49" spans="1:7" ht="35.1" customHeight="1" x14ac:dyDescent="0.25">
      <c r="A49" s="63" t="s">
        <v>379</v>
      </c>
      <c r="B49" s="10">
        <v>1.901</v>
      </c>
      <c r="C49" s="11">
        <v>2593</v>
      </c>
      <c r="D49" s="27"/>
      <c r="E49" s="14">
        <f t="shared" si="2"/>
        <v>0</v>
      </c>
      <c r="F49" s="110"/>
      <c r="G49" s="39" t="str">
        <f t="shared" si="1"/>
        <v/>
      </c>
    </row>
    <row r="50" spans="1:7" ht="35.1" customHeight="1" x14ac:dyDescent="0.25">
      <c r="A50" s="63" t="s">
        <v>380</v>
      </c>
      <c r="B50" s="10">
        <v>0.86299999999999999</v>
      </c>
      <c r="C50" s="11">
        <v>4</v>
      </c>
      <c r="D50" s="27"/>
      <c r="E50" s="14">
        <f t="shared" si="2"/>
        <v>0</v>
      </c>
      <c r="F50" s="110"/>
      <c r="G50" s="39" t="str">
        <f t="shared" si="1"/>
        <v/>
      </c>
    </row>
    <row r="51" spans="1:7" ht="35.1" customHeight="1" x14ac:dyDescent="0.25">
      <c r="A51" s="63" t="s">
        <v>383</v>
      </c>
      <c r="B51" s="10">
        <v>0.39600000000000002</v>
      </c>
      <c r="C51" s="11">
        <v>456</v>
      </c>
      <c r="D51" s="27"/>
      <c r="E51" s="14">
        <f t="shared" si="2"/>
        <v>0</v>
      </c>
      <c r="F51" s="110"/>
      <c r="G51" s="39" t="str">
        <f t="shared" si="1"/>
        <v/>
      </c>
    </row>
    <row r="52" spans="1:7" ht="35.1" customHeight="1" x14ac:dyDescent="0.25">
      <c r="A52" s="63" t="s">
        <v>385</v>
      </c>
      <c r="B52" s="10">
        <v>0.44700000000000001</v>
      </c>
      <c r="C52" s="11">
        <v>230</v>
      </c>
      <c r="D52" s="27"/>
      <c r="E52" s="14">
        <f t="shared" si="2"/>
        <v>0</v>
      </c>
      <c r="F52" s="110"/>
      <c r="G52" s="39" t="str">
        <f t="shared" si="1"/>
        <v/>
      </c>
    </row>
    <row r="53" spans="1:7" ht="35.1" customHeight="1" x14ac:dyDescent="0.25">
      <c r="A53" s="63" t="s">
        <v>386</v>
      </c>
      <c r="B53" s="10">
        <v>0.17</v>
      </c>
      <c r="C53" s="11">
        <v>1</v>
      </c>
      <c r="D53" s="27"/>
      <c r="E53" s="14">
        <f t="shared" si="2"/>
        <v>0</v>
      </c>
      <c r="F53" s="110"/>
      <c r="G53" s="39" t="str">
        <f t="shared" si="1"/>
        <v/>
      </c>
    </row>
    <row r="54" spans="1:7" ht="35.1" customHeight="1" x14ac:dyDescent="0.25">
      <c r="A54" s="63" t="s">
        <v>387</v>
      </c>
      <c r="B54" s="10">
        <v>0.95699999999999996</v>
      </c>
      <c r="C54" s="11">
        <v>3020</v>
      </c>
      <c r="D54" s="27"/>
      <c r="E54" s="14">
        <f t="shared" si="2"/>
        <v>0</v>
      </c>
      <c r="F54" s="110"/>
      <c r="G54" s="39" t="str">
        <f t="shared" si="1"/>
        <v/>
      </c>
    </row>
    <row r="55" spans="1:7" ht="35.1" customHeight="1" x14ac:dyDescent="0.25">
      <c r="A55" s="63" t="s">
        <v>320</v>
      </c>
      <c r="B55" s="10">
        <v>0.153</v>
      </c>
      <c r="C55" s="11">
        <v>3275</v>
      </c>
      <c r="D55" s="27"/>
      <c r="E55" s="14">
        <f t="shared" si="2"/>
        <v>0</v>
      </c>
      <c r="F55" s="110"/>
      <c r="G55" s="39" t="str">
        <f t="shared" si="1"/>
        <v/>
      </c>
    </row>
    <row r="56" spans="1:7" ht="35.1" customHeight="1" x14ac:dyDescent="0.25">
      <c r="A56" s="63" t="s">
        <v>388</v>
      </c>
      <c r="B56" s="10">
        <v>0.52300000000000002</v>
      </c>
      <c r="C56" s="11">
        <v>46</v>
      </c>
      <c r="D56" s="27"/>
      <c r="E56" s="14">
        <f t="shared" si="2"/>
        <v>0</v>
      </c>
      <c r="F56" s="110"/>
      <c r="G56" s="39" t="str">
        <f t="shared" si="1"/>
        <v/>
      </c>
    </row>
    <row r="57" spans="1:7" ht="35.1" customHeight="1" x14ac:dyDescent="0.25">
      <c r="A57" s="63" t="s">
        <v>389</v>
      </c>
      <c r="B57" s="10">
        <v>0.46100000000000002</v>
      </c>
      <c r="C57" s="11">
        <v>91</v>
      </c>
      <c r="D57" s="27"/>
      <c r="E57" s="14">
        <f t="shared" si="2"/>
        <v>0</v>
      </c>
      <c r="F57" s="110"/>
      <c r="G57" s="39" t="str">
        <f t="shared" si="1"/>
        <v/>
      </c>
    </row>
    <row r="58" spans="1:7" ht="35.1" customHeight="1" x14ac:dyDescent="0.25">
      <c r="A58" s="63" t="s">
        <v>402</v>
      </c>
      <c r="B58" s="10">
        <v>0.79</v>
      </c>
      <c r="C58" s="11">
        <v>82</v>
      </c>
      <c r="D58" s="27"/>
      <c r="E58" s="14">
        <f t="shared" si="2"/>
        <v>0</v>
      </c>
      <c r="F58" s="110"/>
      <c r="G58" s="39" t="str">
        <f t="shared" si="1"/>
        <v/>
      </c>
    </row>
    <row r="59" spans="1:7" ht="35.1" customHeight="1" x14ac:dyDescent="0.25">
      <c r="A59" s="63" t="s">
        <v>381</v>
      </c>
      <c r="B59" s="10">
        <v>1.004</v>
      </c>
      <c r="C59" s="11">
        <v>49</v>
      </c>
      <c r="D59" s="27"/>
      <c r="E59" s="14">
        <f t="shared" si="2"/>
        <v>0</v>
      </c>
      <c r="F59" s="110"/>
      <c r="G59" s="39" t="str">
        <f t="shared" si="1"/>
        <v/>
      </c>
    </row>
    <row r="60" spans="1:7" ht="35.1" customHeight="1" x14ac:dyDescent="0.25">
      <c r="A60" s="63" t="s">
        <v>395</v>
      </c>
      <c r="B60" s="10">
        <v>2.5529999999999999</v>
      </c>
      <c r="C60" s="11">
        <v>152</v>
      </c>
      <c r="D60" s="27"/>
      <c r="E60" s="14">
        <f t="shared" si="2"/>
        <v>0</v>
      </c>
      <c r="F60" s="110"/>
      <c r="G60" s="39" t="str">
        <f t="shared" si="1"/>
        <v/>
      </c>
    </row>
    <row r="61" spans="1:7" ht="35.1" customHeight="1" x14ac:dyDescent="0.25">
      <c r="A61" s="63" t="s">
        <v>390</v>
      </c>
      <c r="B61" s="10">
        <v>1.4039999999999999</v>
      </c>
      <c r="C61" s="11">
        <v>746</v>
      </c>
      <c r="D61" s="27"/>
      <c r="E61" s="14">
        <f t="shared" si="2"/>
        <v>0</v>
      </c>
      <c r="F61" s="110"/>
      <c r="G61" s="39" t="str">
        <f t="shared" si="1"/>
        <v/>
      </c>
    </row>
    <row r="62" spans="1:7" ht="35.1" customHeight="1" x14ac:dyDescent="0.25">
      <c r="A62" s="63" t="s">
        <v>393</v>
      </c>
      <c r="B62" s="10">
        <v>1.1619999999999999</v>
      </c>
      <c r="C62" s="11">
        <v>4020</v>
      </c>
      <c r="D62" s="27"/>
      <c r="E62" s="14">
        <f t="shared" si="2"/>
        <v>0</v>
      </c>
      <c r="F62" s="110"/>
      <c r="G62" s="39" t="str">
        <f t="shared" si="1"/>
        <v/>
      </c>
    </row>
    <row r="63" spans="1:7" ht="35.1" customHeight="1" x14ac:dyDescent="0.25">
      <c r="A63" s="63" t="s">
        <v>24</v>
      </c>
      <c r="B63" s="10">
        <v>7.0999999999999994E-2</v>
      </c>
      <c r="C63" s="11">
        <v>13306</v>
      </c>
      <c r="D63" s="27"/>
      <c r="E63" s="14">
        <f t="shared" si="2"/>
        <v>0</v>
      </c>
      <c r="F63" s="110"/>
      <c r="G63" s="39" t="str">
        <f t="shared" si="1"/>
        <v/>
      </c>
    </row>
    <row r="64" spans="1:7" ht="35.1" customHeight="1" x14ac:dyDescent="0.25">
      <c r="A64" s="63" t="s">
        <v>25</v>
      </c>
      <c r="B64" s="10">
        <v>7.0999999999999994E-2</v>
      </c>
      <c r="C64" s="11">
        <f>1019+10+4</f>
        <v>1033</v>
      </c>
      <c r="D64" s="27"/>
      <c r="E64" s="14">
        <f t="shared" si="2"/>
        <v>0</v>
      </c>
      <c r="F64" s="110"/>
      <c r="G64" s="39" t="str">
        <f t="shared" si="1"/>
        <v/>
      </c>
    </row>
    <row r="65" spans="1:7" ht="35.1" customHeight="1" x14ac:dyDescent="0.25">
      <c r="A65" s="63" t="s">
        <v>394</v>
      </c>
      <c r="B65" s="10">
        <v>3.306</v>
      </c>
      <c r="C65" s="11">
        <v>240</v>
      </c>
      <c r="D65" s="27"/>
      <c r="E65" s="14">
        <f t="shared" si="2"/>
        <v>0</v>
      </c>
      <c r="F65" s="110"/>
      <c r="G65" s="39" t="str">
        <f t="shared" si="1"/>
        <v/>
      </c>
    </row>
    <row r="66" spans="1:7" ht="35.1" customHeight="1" x14ac:dyDescent="0.25">
      <c r="A66" s="63" t="s">
        <v>396</v>
      </c>
      <c r="B66" s="10">
        <v>0.44600000000000001</v>
      </c>
      <c r="C66" s="11">
        <v>5876</v>
      </c>
      <c r="D66" s="27"/>
      <c r="E66" s="14">
        <f t="shared" si="2"/>
        <v>0</v>
      </c>
      <c r="F66" s="110"/>
      <c r="G66" s="39" t="str">
        <f t="shared" si="1"/>
        <v/>
      </c>
    </row>
    <row r="67" spans="1:7" ht="35.1" customHeight="1" x14ac:dyDescent="0.25">
      <c r="A67" s="63" t="s">
        <v>26</v>
      </c>
      <c r="B67" s="10">
        <v>2.0680000000000001</v>
      </c>
      <c r="C67" s="11">
        <v>223</v>
      </c>
      <c r="D67" s="27"/>
      <c r="E67" s="14">
        <f t="shared" si="2"/>
        <v>0</v>
      </c>
      <c r="F67" s="110"/>
      <c r="G67" s="39" t="str">
        <f t="shared" si="1"/>
        <v/>
      </c>
    </row>
    <row r="68" spans="1:7" ht="35.1" customHeight="1" x14ac:dyDescent="0.25">
      <c r="A68" s="63" t="s">
        <v>400</v>
      </c>
      <c r="B68" s="10">
        <v>1.952</v>
      </c>
      <c r="C68" s="11">
        <v>1790</v>
      </c>
      <c r="D68" s="27"/>
      <c r="E68" s="14">
        <f t="shared" si="2"/>
        <v>0</v>
      </c>
      <c r="F68" s="110"/>
      <c r="G68" s="39" t="str">
        <f t="shared" si="1"/>
        <v/>
      </c>
    </row>
    <row r="69" spans="1:7" ht="35.1" customHeight="1" x14ac:dyDescent="0.25">
      <c r="A69" s="63" t="s">
        <v>401</v>
      </c>
      <c r="B69" s="10">
        <v>0.40899999999999997</v>
      </c>
      <c r="C69" s="11">
        <v>14063</v>
      </c>
      <c r="D69" s="27"/>
      <c r="E69" s="14">
        <f t="shared" si="2"/>
        <v>0</v>
      </c>
      <c r="F69" s="110"/>
      <c r="G69" s="39" t="str">
        <f t="shared" si="1"/>
        <v/>
      </c>
    </row>
    <row r="70" spans="1:7" ht="35.1" customHeight="1" x14ac:dyDescent="0.25">
      <c r="A70" s="63" t="s">
        <v>325</v>
      </c>
      <c r="B70" s="10">
        <v>6.3E-2</v>
      </c>
      <c r="C70" s="11">
        <v>18088</v>
      </c>
      <c r="D70" s="27"/>
      <c r="E70" s="14">
        <f t="shared" si="2"/>
        <v>0</v>
      </c>
      <c r="F70" s="110"/>
      <c r="G70" s="39" t="str">
        <f t="shared" si="1"/>
        <v/>
      </c>
    </row>
    <row r="71" spans="1:7" ht="35.1" customHeight="1" x14ac:dyDescent="0.25">
      <c r="A71" s="63" t="s">
        <v>324</v>
      </c>
      <c r="B71" s="10">
        <v>1.53</v>
      </c>
      <c r="C71" s="11">
        <v>4</v>
      </c>
      <c r="D71" s="27"/>
      <c r="E71" s="14">
        <f t="shared" si="2"/>
        <v>0</v>
      </c>
      <c r="F71" s="110"/>
      <c r="G71" s="39" t="str">
        <f t="shared" si="1"/>
        <v/>
      </c>
    </row>
    <row r="72" spans="1:7" ht="35.1" customHeight="1" x14ac:dyDescent="0.25">
      <c r="A72" s="63" t="s">
        <v>326</v>
      </c>
      <c r="B72" s="10">
        <v>0.46</v>
      </c>
      <c r="C72" s="11">
        <v>10190</v>
      </c>
      <c r="D72" s="27"/>
      <c r="E72" s="14">
        <f t="shared" si="2"/>
        <v>0</v>
      </c>
      <c r="F72" s="110"/>
      <c r="G72" s="39" t="str">
        <f t="shared" si="1"/>
        <v/>
      </c>
    </row>
    <row r="73" spans="1:7" ht="35.1" customHeight="1" x14ac:dyDescent="0.25">
      <c r="A73" s="63" t="s">
        <v>397</v>
      </c>
      <c r="B73" s="10">
        <v>3.5089999999999999</v>
      </c>
      <c r="C73" s="11">
        <v>673</v>
      </c>
      <c r="D73" s="27"/>
      <c r="E73" s="14">
        <f t="shared" si="2"/>
        <v>0</v>
      </c>
      <c r="F73" s="110"/>
      <c r="G73" s="39" t="str">
        <f t="shared" si="1"/>
        <v/>
      </c>
    </row>
    <row r="74" spans="1:7" ht="35.1" customHeight="1" thickBot="1" x14ac:dyDescent="0.3">
      <c r="A74" s="64" t="s">
        <v>398</v>
      </c>
      <c r="B74" s="15">
        <v>0.153</v>
      </c>
      <c r="C74" s="16">
        <v>119</v>
      </c>
      <c r="D74" s="28"/>
      <c r="E74" s="17">
        <f t="shared" si="2"/>
        <v>0</v>
      </c>
      <c r="F74" s="110"/>
      <c r="G74" s="39" t="str">
        <f t="shared" si="1"/>
        <v/>
      </c>
    </row>
    <row r="75" spans="1:7" ht="39.950000000000003" customHeight="1" x14ac:dyDescent="0.25">
      <c r="B75" s="122" t="s">
        <v>27</v>
      </c>
      <c r="C75" s="122"/>
      <c r="D75" s="122"/>
      <c r="E75" s="13">
        <f>SUM(E15:E74)</f>
        <v>0</v>
      </c>
    </row>
    <row r="76" spans="1:7" ht="30.95" customHeight="1" x14ac:dyDescent="0.25">
      <c r="C76" s="12"/>
    </row>
    <row r="77" spans="1:7" ht="39.950000000000003" customHeight="1" x14ac:dyDescent="0.25">
      <c r="B77" s="122" t="s">
        <v>28</v>
      </c>
      <c r="C77" s="122"/>
      <c r="D77" s="122"/>
      <c r="E77" s="13">
        <f>SUMPRODUCT(C15:C74,B15:B74)</f>
        <v>141384.17099999994</v>
      </c>
      <c r="F77" s="99" t="s">
        <v>459</v>
      </c>
    </row>
    <row r="78" spans="1:7" ht="12.75" customHeight="1" x14ac:dyDescent="0.25">
      <c r="D78" s="8"/>
    </row>
    <row r="79" spans="1:7" ht="12.75" customHeight="1" x14ac:dyDescent="0.25">
      <c r="D79" s="8"/>
    </row>
    <row r="80" spans="1:7" ht="12.75" customHeight="1" x14ac:dyDescent="0.25">
      <c r="D80" s="8"/>
    </row>
    <row r="81" spans="1:5" ht="12.75" customHeight="1" x14ac:dyDescent="0.25">
      <c r="D81" s="8"/>
    </row>
    <row r="82" spans="1:5" ht="12.75" customHeight="1" x14ac:dyDescent="0.25">
      <c r="D82" s="8"/>
    </row>
    <row r="83" spans="1:5" ht="12.75" customHeight="1" x14ac:dyDescent="0.25">
      <c r="D83" s="8"/>
    </row>
    <row r="84" spans="1:5" ht="12.75" customHeight="1" x14ac:dyDescent="0.25">
      <c r="D84" s="8"/>
    </row>
    <row r="85" spans="1:5" ht="48.75" customHeight="1" x14ac:dyDescent="0.25">
      <c r="A85" s="114" t="s">
        <v>9</v>
      </c>
      <c r="B85" s="114"/>
      <c r="C85" s="115"/>
      <c r="D85" s="115"/>
      <c r="E85" s="115"/>
    </row>
    <row r="86" spans="1:5" ht="15.75" customHeight="1" x14ac:dyDescent="0.25"/>
    <row r="87" spans="1:5" ht="15.75" customHeight="1" x14ac:dyDescent="0.25">
      <c r="A87" s="1" t="s">
        <v>10</v>
      </c>
    </row>
    <row r="88" spans="1:5" ht="15.75" customHeight="1" x14ac:dyDescent="0.25">
      <c r="A88" s="118">
        <f>+OE!$A$28</f>
        <v>0</v>
      </c>
      <c r="B88" s="118"/>
    </row>
    <row r="89" spans="1:5" ht="15.75" customHeight="1" x14ac:dyDescent="0.25"/>
    <row r="90" spans="1:5" ht="15.75" customHeight="1" x14ac:dyDescent="0.25"/>
    <row r="91" spans="1:5" ht="78.95" customHeight="1" x14ac:dyDescent="0.25">
      <c r="A91" s="1" t="s">
        <v>11</v>
      </c>
    </row>
    <row r="92" spans="1:5" ht="15.75" customHeight="1" x14ac:dyDescent="0.25"/>
    <row r="93" spans="1:5" ht="15.75" customHeight="1" x14ac:dyDescent="0.25">
      <c r="A93" s="7" t="s">
        <v>12</v>
      </c>
    </row>
    <row r="94" spans="1:5" ht="15.75" customHeight="1" x14ac:dyDescent="0.25"/>
    <row r="95" spans="1:5" ht="15.75" customHeight="1" x14ac:dyDescent="0.25"/>
    <row r="96" spans="1: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</sheetData>
  <sortState xmlns:xlrd2="http://schemas.microsoft.com/office/spreadsheetml/2017/richdata2" ref="A15:C74">
    <sortCondition ref="A15:A74"/>
  </sortState>
  <mergeCells count="11">
    <mergeCell ref="A2:D2"/>
    <mergeCell ref="A85:E85"/>
    <mergeCell ref="A88:B88"/>
    <mergeCell ref="B75:D75"/>
    <mergeCell ref="B77:D77"/>
    <mergeCell ref="A3:D3"/>
    <mergeCell ref="B6:C6"/>
    <mergeCell ref="B9:C9"/>
    <mergeCell ref="B10:C10"/>
    <mergeCell ref="B11:C11"/>
    <mergeCell ref="B12:C12"/>
  </mergeCells>
  <pageMargins left="0.7" right="0.7" top="0.75" bottom="0.75" header="0" footer="0"/>
  <pageSetup scale="7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20F04-ED81-4BF1-86F0-7D8B8E1C3CBF}">
  <sheetPr>
    <pageSetUpPr fitToPage="1"/>
  </sheetPr>
  <dimension ref="A1:I1171"/>
  <sheetViews>
    <sheetView showGridLines="0" topLeftCell="A196" workbookViewId="0">
      <selection activeCell="H200" sqref="H200"/>
    </sheetView>
  </sheetViews>
  <sheetFormatPr baseColWidth="10" defaultColWidth="14.42578125" defaultRowHeight="15" customHeight="1" x14ac:dyDescent="0.25"/>
  <cols>
    <col min="1" max="1" width="31.42578125" style="1" customWidth="1"/>
    <col min="2" max="2" width="15.42578125" style="1" customWidth="1"/>
    <col min="3" max="3" width="14.42578125" style="1" customWidth="1"/>
    <col min="4" max="4" width="13" style="1" customWidth="1"/>
    <col min="5" max="5" width="18.42578125" style="1" bestFit="1" customWidth="1"/>
    <col min="6" max="6" width="4.42578125" style="1" customWidth="1"/>
    <col min="7" max="7" width="10" style="1" customWidth="1"/>
    <col min="8" max="8" width="13" style="1" customWidth="1"/>
    <col min="9" max="9" width="14.5703125" style="1" bestFit="1" customWidth="1"/>
    <col min="10" max="20" width="10" style="1" customWidth="1"/>
    <col min="21" max="16384" width="14.42578125" style="1"/>
  </cols>
  <sheetData>
    <row r="1" spans="1:9" ht="57" customHeight="1" x14ac:dyDescent="0.25"/>
    <row r="2" spans="1:9" x14ac:dyDescent="0.25">
      <c r="A2" s="111" t="s">
        <v>150</v>
      </c>
      <c r="B2" s="111"/>
      <c r="C2" s="111"/>
      <c r="D2" s="111"/>
    </row>
    <row r="3" spans="1:9" ht="42.95" customHeight="1" x14ac:dyDescent="0.25">
      <c r="A3" s="119" t="s">
        <v>29</v>
      </c>
      <c r="B3" s="119"/>
      <c r="C3" s="119"/>
      <c r="D3" s="119"/>
      <c r="E3" s="2"/>
    </row>
    <row r="4" spans="1:9" ht="21.75" customHeight="1" x14ac:dyDescent="0.25">
      <c r="A4" s="3"/>
      <c r="B4" s="4"/>
    </row>
    <row r="5" spans="1:9" ht="16.5" customHeight="1" x14ac:dyDescent="0.25">
      <c r="A5" s="89" t="s">
        <v>0</v>
      </c>
      <c r="B5" s="89"/>
      <c r="C5" s="90"/>
      <c r="D5" s="90"/>
      <c r="E5" s="90"/>
    </row>
    <row r="6" spans="1:9" ht="16.5" customHeight="1" x14ac:dyDescent="0.25">
      <c r="A6" s="89" t="s">
        <v>1</v>
      </c>
      <c r="B6" s="120">
        <f>+OE!B6</f>
        <v>0</v>
      </c>
      <c r="C6" s="120"/>
      <c r="D6" s="91" t="s">
        <v>2</v>
      </c>
      <c r="E6" s="87">
        <f>+OE!E6</f>
        <v>0</v>
      </c>
    </row>
    <row r="7" spans="1:9" ht="16.5" customHeight="1" x14ac:dyDescent="0.25">
      <c r="A7" s="89"/>
      <c r="B7" s="89"/>
      <c r="C7" s="90"/>
      <c r="D7" s="91"/>
      <c r="E7" s="90"/>
    </row>
    <row r="8" spans="1:9" ht="16.5" customHeight="1" x14ac:dyDescent="0.25">
      <c r="A8" s="89"/>
      <c r="B8" s="89"/>
      <c r="C8" s="90"/>
      <c r="D8" s="91"/>
      <c r="E8" s="90"/>
    </row>
    <row r="9" spans="1:9" ht="16.5" customHeight="1" x14ac:dyDescent="0.25">
      <c r="A9" s="89" t="s">
        <v>3</v>
      </c>
      <c r="B9" s="120"/>
      <c r="C9" s="120"/>
      <c r="D9" s="91"/>
      <c r="E9" s="90"/>
    </row>
    <row r="10" spans="1:9" ht="16.5" customHeight="1" x14ac:dyDescent="0.25">
      <c r="A10" s="89" t="s">
        <v>4</v>
      </c>
      <c r="B10" s="120">
        <f>+OE!B10</f>
        <v>0</v>
      </c>
      <c r="C10" s="120"/>
      <c r="D10" s="91" t="s">
        <v>5</v>
      </c>
      <c r="E10" s="87">
        <f>+OE!E10</f>
        <v>0</v>
      </c>
    </row>
    <row r="11" spans="1:9" ht="16.5" customHeight="1" x14ac:dyDescent="0.25">
      <c r="A11" s="89" t="s">
        <v>6</v>
      </c>
      <c r="B11" s="120">
        <f>+OE!B11</f>
        <v>0</v>
      </c>
      <c r="C11" s="120"/>
      <c r="D11" s="91" t="s">
        <v>7</v>
      </c>
      <c r="E11" s="87">
        <f>+OE!E11</f>
        <v>0</v>
      </c>
    </row>
    <row r="12" spans="1:9" ht="16.5" customHeight="1" x14ac:dyDescent="0.25">
      <c r="A12" s="89" t="s">
        <v>8</v>
      </c>
      <c r="B12" s="120">
        <f>+OE!B12</f>
        <v>0</v>
      </c>
      <c r="C12" s="120"/>
      <c r="D12" s="90"/>
      <c r="E12" s="90"/>
    </row>
    <row r="13" spans="1:9" ht="16.5" customHeight="1" thickBot="1" x14ac:dyDescent="0.3">
      <c r="A13" s="4"/>
      <c r="B13" s="4"/>
    </row>
    <row r="14" spans="1:9" customFormat="1" ht="48" thickBot="1" x14ac:dyDescent="0.3">
      <c r="A14" s="29" t="s">
        <v>40</v>
      </c>
      <c r="B14" s="18" t="s">
        <v>454</v>
      </c>
      <c r="C14" s="18" t="s">
        <v>15</v>
      </c>
      <c r="D14" s="18" t="s">
        <v>455</v>
      </c>
      <c r="E14" s="19" t="s">
        <v>456</v>
      </c>
    </row>
    <row r="15" spans="1:9" customFormat="1" ht="18" customHeight="1" x14ac:dyDescent="0.25">
      <c r="A15" s="31" t="s">
        <v>343</v>
      </c>
      <c r="B15" s="32">
        <v>1.8</v>
      </c>
      <c r="C15" s="34">
        <v>61133</v>
      </c>
      <c r="D15" s="38"/>
      <c r="E15" s="36">
        <f>+C15*D15</f>
        <v>0</v>
      </c>
      <c r="G15" s="95"/>
      <c r="I15" s="96"/>
    </row>
    <row r="16" spans="1:9" customFormat="1" ht="18" customHeight="1" x14ac:dyDescent="0.25">
      <c r="A16" s="31" t="s">
        <v>344</v>
      </c>
      <c r="B16" s="32">
        <v>1.8</v>
      </c>
      <c r="C16" s="34">
        <v>10192</v>
      </c>
      <c r="D16" s="38"/>
      <c r="E16" s="36">
        <f t="shared" ref="E16:E36" si="0">+C16*D16</f>
        <v>0</v>
      </c>
      <c r="G16" s="95"/>
      <c r="I16" s="96"/>
    </row>
    <row r="17" spans="1:9" customFormat="1" ht="18" customHeight="1" x14ac:dyDescent="0.25">
      <c r="A17" s="31" t="s">
        <v>345</v>
      </c>
      <c r="B17" s="32">
        <v>1.8</v>
      </c>
      <c r="C17" s="34">
        <v>2596</v>
      </c>
      <c r="D17" s="38"/>
      <c r="E17" s="36">
        <f t="shared" si="0"/>
        <v>0</v>
      </c>
      <c r="G17" s="95"/>
      <c r="I17" s="96"/>
    </row>
    <row r="18" spans="1:9" customFormat="1" ht="18" customHeight="1" x14ac:dyDescent="0.25">
      <c r="A18" s="31" t="s">
        <v>341</v>
      </c>
      <c r="B18" s="32">
        <v>1.45</v>
      </c>
      <c r="C18" s="51">
        <v>1749</v>
      </c>
      <c r="D18" s="38"/>
      <c r="E18" s="36">
        <f t="shared" si="0"/>
        <v>0</v>
      </c>
      <c r="G18" s="95"/>
      <c r="I18" s="96"/>
    </row>
    <row r="19" spans="1:9" customFormat="1" ht="18" customHeight="1" x14ac:dyDescent="0.25">
      <c r="A19" s="31" t="s">
        <v>340</v>
      </c>
      <c r="B19" s="32">
        <v>1.5</v>
      </c>
      <c r="C19" s="34">
        <v>27</v>
      </c>
      <c r="D19" s="38"/>
      <c r="E19" s="36">
        <f t="shared" si="0"/>
        <v>0</v>
      </c>
      <c r="G19" s="95"/>
      <c r="I19" s="96"/>
    </row>
    <row r="20" spans="1:9" customFormat="1" ht="18" customHeight="1" x14ac:dyDescent="0.25">
      <c r="A20" s="31" t="s">
        <v>342</v>
      </c>
      <c r="B20" s="32">
        <v>1.5</v>
      </c>
      <c r="C20" s="34">
        <v>16565</v>
      </c>
      <c r="D20" s="38"/>
      <c r="E20" s="36">
        <f t="shared" si="0"/>
        <v>0</v>
      </c>
      <c r="G20" s="95"/>
      <c r="I20" s="96"/>
    </row>
    <row r="21" spans="1:9" customFormat="1" ht="18" customHeight="1" x14ac:dyDescent="0.25">
      <c r="A21" s="31" t="s">
        <v>43</v>
      </c>
      <c r="B21" s="32">
        <v>1.4</v>
      </c>
      <c r="C21" s="34">
        <f>848+239</f>
        <v>1087</v>
      </c>
      <c r="D21" s="38"/>
      <c r="E21" s="36">
        <f t="shared" si="0"/>
        <v>0</v>
      </c>
      <c r="G21" s="95"/>
      <c r="I21" s="96"/>
    </row>
    <row r="22" spans="1:9" customFormat="1" ht="18" customHeight="1" x14ac:dyDescent="0.25">
      <c r="A22" s="31" t="s">
        <v>358</v>
      </c>
      <c r="B22" s="32">
        <v>0.1</v>
      </c>
      <c r="C22" s="34">
        <v>608</v>
      </c>
      <c r="D22" s="38"/>
      <c r="E22" s="36">
        <f t="shared" si="0"/>
        <v>0</v>
      </c>
      <c r="G22" s="95"/>
      <c r="I22" s="96"/>
    </row>
    <row r="23" spans="1:9" customFormat="1" ht="18" customHeight="1" x14ac:dyDescent="0.25">
      <c r="A23" s="31" t="s">
        <v>363</v>
      </c>
      <c r="B23" s="32">
        <v>0.1</v>
      </c>
      <c r="C23" s="34">
        <v>451</v>
      </c>
      <c r="D23" s="38"/>
      <c r="E23" s="36">
        <f t="shared" si="0"/>
        <v>0</v>
      </c>
      <c r="G23" s="95"/>
      <c r="I23" s="96"/>
    </row>
    <row r="24" spans="1:9" customFormat="1" ht="18" customHeight="1" x14ac:dyDescent="0.25">
      <c r="A24" s="31" t="s">
        <v>130</v>
      </c>
      <c r="B24" s="32">
        <v>0.05</v>
      </c>
      <c r="C24" s="34">
        <v>20316</v>
      </c>
      <c r="D24" s="38"/>
      <c r="E24" s="36">
        <f t="shared" si="0"/>
        <v>0</v>
      </c>
      <c r="G24" s="95"/>
      <c r="I24" s="96"/>
    </row>
    <row r="25" spans="1:9" customFormat="1" ht="18" customHeight="1" x14ac:dyDescent="0.25">
      <c r="A25" s="31" t="s">
        <v>41</v>
      </c>
      <c r="B25" s="32">
        <v>1.35</v>
      </c>
      <c r="C25" s="34">
        <v>1281</v>
      </c>
      <c r="D25" s="38"/>
      <c r="E25" s="36">
        <f t="shared" si="0"/>
        <v>0</v>
      </c>
      <c r="G25" s="95"/>
      <c r="I25" s="96"/>
    </row>
    <row r="26" spans="1:9" customFormat="1" ht="18" customHeight="1" x14ac:dyDescent="0.25">
      <c r="A26" s="31" t="s">
        <v>42</v>
      </c>
      <c r="B26" s="32">
        <v>1.6</v>
      </c>
      <c r="C26" s="34">
        <v>57</v>
      </c>
      <c r="D26" s="38"/>
      <c r="E26" s="36">
        <f t="shared" si="0"/>
        <v>0</v>
      </c>
      <c r="G26" s="95"/>
      <c r="I26" s="96"/>
    </row>
    <row r="27" spans="1:9" customFormat="1" ht="18" customHeight="1" x14ac:dyDescent="0.25">
      <c r="A27" s="31" t="s">
        <v>45</v>
      </c>
      <c r="B27" s="32">
        <v>1.9</v>
      </c>
      <c r="C27" s="34">
        <v>712</v>
      </c>
      <c r="D27" s="38"/>
      <c r="E27" s="36">
        <f t="shared" si="0"/>
        <v>0</v>
      </c>
      <c r="G27" s="95"/>
      <c r="I27" s="96"/>
    </row>
    <row r="28" spans="1:9" customFormat="1" ht="18" customHeight="1" x14ac:dyDescent="0.25">
      <c r="A28" s="31" t="s">
        <v>44</v>
      </c>
      <c r="B28" s="32">
        <v>1.4</v>
      </c>
      <c r="C28" s="34">
        <f>200+363</f>
        <v>563</v>
      </c>
      <c r="D28" s="38"/>
      <c r="E28" s="36">
        <f t="shared" si="0"/>
        <v>0</v>
      </c>
      <c r="G28" s="95"/>
      <c r="I28" s="96"/>
    </row>
    <row r="29" spans="1:9" customFormat="1" ht="18" customHeight="1" x14ac:dyDescent="0.25">
      <c r="A29" s="31" t="s">
        <v>46</v>
      </c>
      <c r="B29" s="32">
        <v>1.65</v>
      </c>
      <c r="C29" s="34">
        <v>21927</v>
      </c>
      <c r="D29" s="38"/>
      <c r="E29" s="36">
        <f t="shared" si="0"/>
        <v>0</v>
      </c>
      <c r="G29" s="95"/>
      <c r="I29" s="96"/>
    </row>
    <row r="30" spans="1:9" customFormat="1" ht="18" customHeight="1" x14ac:dyDescent="0.25">
      <c r="A30" s="31" t="s">
        <v>403</v>
      </c>
      <c r="B30" s="32">
        <v>1.8</v>
      </c>
      <c r="C30" s="34">
        <v>4275</v>
      </c>
      <c r="D30" s="38"/>
      <c r="E30" s="36">
        <f t="shared" si="0"/>
        <v>0</v>
      </c>
      <c r="G30" s="95"/>
      <c r="I30" s="96"/>
    </row>
    <row r="31" spans="1:9" customFormat="1" ht="18" customHeight="1" x14ac:dyDescent="0.25">
      <c r="A31" s="31" t="s">
        <v>47</v>
      </c>
      <c r="B31" s="32">
        <v>1.8</v>
      </c>
      <c r="C31" s="34">
        <v>681</v>
      </c>
      <c r="D31" s="38"/>
      <c r="E31" s="36">
        <f t="shared" si="0"/>
        <v>0</v>
      </c>
      <c r="G31" s="95"/>
      <c r="I31" s="96"/>
    </row>
    <row r="32" spans="1:9" customFormat="1" ht="18" customHeight="1" x14ac:dyDescent="0.25">
      <c r="A32" s="31" t="s">
        <v>129</v>
      </c>
      <c r="B32" s="32">
        <v>0.1</v>
      </c>
      <c r="C32" s="34">
        <v>12070</v>
      </c>
      <c r="D32" s="38"/>
      <c r="E32" s="36">
        <f t="shared" si="0"/>
        <v>0</v>
      </c>
      <c r="G32" s="95"/>
      <c r="I32" s="96"/>
    </row>
    <row r="33" spans="1:9" customFormat="1" ht="18" customHeight="1" x14ac:dyDescent="0.25">
      <c r="A33" s="31" t="s">
        <v>48</v>
      </c>
      <c r="B33" s="32">
        <v>1.4</v>
      </c>
      <c r="C33" s="34">
        <v>2912</v>
      </c>
      <c r="D33" s="38"/>
      <c r="E33" s="36">
        <f t="shared" si="0"/>
        <v>0</v>
      </c>
      <c r="G33" s="95"/>
      <c r="I33" s="96"/>
    </row>
    <row r="34" spans="1:9" customFormat="1" ht="18" customHeight="1" x14ac:dyDescent="0.25">
      <c r="A34" s="31" t="s">
        <v>49</v>
      </c>
      <c r="B34" s="32">
        <v>1.35</v>
      </c>
      <c r="C34" s="34">
        <v>259</v>
      </c>
      <c r="D34" s="38"/>
      <c r="E34" s="36">
        <f t="shared" si="0"/>
        <v>0</v>
      </c>
      <c r="G34" s="95"/>
      <c r="I34" s="96"/>
    </row>
    <row r="35" spans="1:9" customFormat="1" ht="18" customHeight="1" x14ac:dyDescent="0.25">
      <c r="A35" s="31" t="s">
        <v>50</v>
      </c>
      <c r="B35" s="32">
        <v>2.4</v>
      </c>
      <c r="C35" s="34">
        <v>10</v>
      </c>
      <c r="D35" s="38"/>
      <c r="E35" s="36">
        <f t="shared" si="0"/>
        <v>0</v>
      </c>
      <c r="G35" s="95"/>
      <c r="I35" s="96"/>
    </row>
    <row r="36" spans="1:9" customFormat="1" ht="18" customHeight="1" x14ac:dyDescent="0.25">
      <c r="A36" s="31" t="s">
        <v>366</v>
      </c>
      <c r="B36" s="32">
        <v>1.4</v>
      </c>
      <c r="C36" s="34">
        <v>243</v>
      </c>
      <c r="D36" s="38"/>
      <c r="E36" s="36">
        <f t="shared" si="0"/>
        <v>0</v>
      </c>
      <c r="G36" s="95"/>
      <c r="I36" s="96"/>
    </row>
    <row r="37" spans="1:9" customFormat="1" ht="15.75" thickBot="1" x14ac:dyDescent="0.3">
      <c r="A37" s="30"/>
      <c r="B37" s="33"/>
      <c r="C37" s="35"/>
      <c r="G37" s="95"/>
      <c r="I37" s="96"/>
    </row>
    <row r="38" spans="1:9" customFormat="1" ht="48" thickBot="1" x14ac:dyDescent="0.3">
      <c r="A38" s="29" t="s">
        <v>51</v>
      </c>
      <c r="B38" s="18" t="s">
        <v>454</v>
      </c>
      <c r="C38" s="18" t="s">
        <v>15</v>
      </c>
      <c r="D38" s="18" t="s">
        <v>455</v>
      </c>
      <c r="E38" s="19" t="s">
        <v>456</v>
      </c>
      <c r="G38" s="95"/>
      <c r="I38" s="96"/>
    </row>
    <row r="39" spans="1:9" customFormat="1" ht="18" customHeight="1" x14ac:dyDescent="0.25">
      <c r="A39" s="31" t="s">
        <v>56</v>
      </c>
      <c r="B39" s="32">
        <v>1.75</v>
      </c>
      <c r="C39" s="34">
        <v>25</v>
      </c>
      <c r="D39" s="38"/>
      <c r="E39" s="36">
        <f t="shared" ref="E39:E65" si="1">+C39*D39</f>
        <v>0</v>
      </c>
      <c r="G39" s="95"/>
      <c r="I39" s="96"/>
    </row>
    <row r="40" spans="1:9" customFormat="1" ht="18" customHeight="1" x14ac:dyDescent="0.25">
      <c r="A40" s="31" t="s">
        <v>52</v>
      </c>
      <c r="B40" s="32">
        <v>1.95</v>
      </c>
      <c r="C40" s="34">
        <v>831</v>
      </c>
      <c r="D40" s="38"/>
      <c r="E40" s="36">
        <f t="shared" si="1"/>
        <v>0</v>
      </c>
      <c r="G40" s="95"/>
      <c r="I40" s="96"/>
    </row>
    <row r="41" spans="1:9" customFormat="1" ht="18" customHeight="1" x14ac:dyDescent="0.25">
      <c r="A41" s="31" t="s">
        <v>53</v>
      </c>
      <c r="B41" s="32">
        <v>1.95</v>
      </c>
      <c r="C41" s="34">
        <v>944</v>
      </c>
      <c r="D41" s="38"/>
      <c r="E41" s="36">
        <f t="shared" si="1"/>
        <v>0</v>
      </c>
      <c r="G41" s="95"/>
      <c r="I41" s="96"/>
    </row>
    <row r="42" spans="1:9" customFormat="1" ht="18" customHeight="1" x14ac:dyDescent="0.25">
      <c r="A42" s="31" t="s">
        <v>68</v>
      </c>
      <c r="B42" s="32">
        <v>2.0499999999999998</v>
      </c>
      <c r="C42" s="34">
        <f>889+1052+19</f>
        <v>1960</v>
      </c>
      <c r="D42" s="38"/>
      <c r="E42" s="36">
        <f t="shared" si="1"/>
        <v>0</v>
      </c>
      <c r="G42" s="95"/>
      <c r="I42" s="96"/>
    </row>
    <row r="43" spans="1:9" customFormat="1" ht="18" customHeight="1" x14ac:dyDescent="0.25">
      <c r="A43" s="31" t="s">
        <v>54</v>
      </c>
      <c r="B43" s="32">
        <v>1.8</v>
      </c>
      <c r="C43" s="34">
        <v>9085</v>
      </c>
      <c r="D43" s="38"/>
      <c r="E43" s="36">
        <f t="shared" si="1"/>
        <v>0</v>
      </c>
      <c r="G43" s="95"/>
      <c r="I43" s="96"/>
    </row>
    <row r="44" spans="1:9" customFormat="1" ht="18" customHeight="1" x14ac:dyDescent="0.25">
      <c r="A44" s="31" t="s">
        <v>55</v>
      </c>
      <c r="B44" s="32">
        <v>2.0499999999999998</v>
      </c>
      <c r="C44" s="34">
        <v>8565</v>
      </c>
      <c r="D44" s="38"/>
      <c r="E44" s="36">
        <f t="shared" si="1"/>
        <v>0</v>
      </c>
      <c r="G44" s="95"/>
      <c r="I44" s="96"/>
    </row>
    <row r="45" spans="1:9" customFormat="1" ht="18" customHeight="1" x14ac:dyDescent="0.25">
      <c r="A45" s="31" t="s">
        <v>347</v>
      </c>
      <c r="B45" s="32">
        <v>2.75</v>
      </c>
      <c r="C45" s="34">
        <v>2877</v>
      </c>
      <c r="D45" s="38"/>
      <c r="E45" s="36">
        <f t="shared" si="1"/>
        <v>0</v>
      </c>
      <c r="G45" s="95"/>
      <c r="I45" s="96"/>
    </row>
    <row r="46" spans="1:9" customFormat="1" ht="18" customHeight="1" x14ac:dyDescent="0.25">
      <c r="A46" s="31" t="s">
        <v>57</v>
      </c>
      <c r="B46" s="32">
        <v>1.85</v>
      </c>
      <c r="C46" s="34">
        <v>13307</v>
      </c>
      <c r="D46" s="38"/>
      <c r="E46" s="36">
        <f t="shared" si="1"/>
        <v>0</v>
      </c>
      <c r="G46" s="95"/>
      <c r="I46" s="96"/>
    </row>
    <row r="47" spans="1:9" customFormat="1" ht="18" customHeight="1" x14ac:dyDescent="0.25">
      <c r="A47" s="31" t="s">
        <v>58</v>
      </c>
      <c r="B47" s="32">
        <v>2.0499999999999998</v>
      </c>
      <c r="C47" s="34">
        <f>92+3836</f>
        <v>3928</v>
      </c>
      <c r="D47" s="38"/>
      <c r="E47" s="36">
        <f t="shared" si="1"/>
        <v>0</v>
      </c>
      <c r="G47" s="95"/>
      <c r="I47" s="96"/>
    </row>
    <row r="48" spans="1:9" customFormat="1" ht="18" customHeight="1" x14ac:dyDescent="0.25">
      <c r="A48" s="31" t="s">
        <v>59</v>
      </c>
      <c r="B48" s="32">
        <v>1.85</v>
      </c>
      <c r="C48" s="34">
        <v>3671</v>
      </c>
      <c r="D48" s="38"/>
      <c r="E48" s="36">
        <f t="shared" ref="E48" si="2">+C48*D48</f>
        <v>0</v>
      </c>
      <c r="G48" s="95"/>
      <c r="I48" s="96"/>
    </row>
    <row r="49" spans="1:9" customFormat="1" ht="18" customHeight="1" x14ac:dyDescent="0.25">
      <c r="A49" s="31" t="s">
        <v>357</v>
      </c>
      <c r="B49" s="32">
        <v>1.85</v>
      </c>
      <c r="C49" s="34">
        <v>1172</v>
      </c>
      <c r="D49" s="38"/>
      <c r="E49" s="36">
        <f t="shared" si="1"/>
        <v>0</v>
      </c>
      <c r="G49" s="95"/>
      <c r="I49" s="96"/>
    </row>
    <row r="50" spans="1:9" customFormat="1" ht="18" customHeight="1" x14ac:dyDescent="0.25">
      <c r="A50" s="31" t="s">
        <v>60</v>
      </c>
      <c r="B50" s="32">
        <v>0.7</v>
      </c>
      <c r="C50" s="34">
        <v>10</v>
      </c>
      <c r="D50" s="38"/>
      <c r="E50" s="36">
        <f t="shared" si="1"/>
        <v>0</v>
      </c>
      <c r="G50" s="95"/>
      <c r="I50" s="96"/>
    </row>
    <row r="51" spans="1:9" customFormat="1" ht="18" customHeight="1" x14ac:dyDescent="0.25">
      <c r="A51" s="31" t="s">
        <v>61</v>
      </c>
      <c r="B51" s="32">
        <v>0.7</v>
      </c>
      <c r="C51" s="34">
        <v>10</v>
      </c>
      <c r="D51" s="38"/>
      <c r="E51" s="36">
        <f t="shared" si="1"/>
        <v>0</v>
      </c>
      <c r="G51" s="95"/>
      <c r="I51" s="96"/>
    </row>
    <row r="52" spans="1:9" customFormat="1" ht="18" customHeight="1" x14ac:dyDescent="0.25">
      <c r="A52" s="31" t="s">
        <v>62</v>
      </c>
      <c r="B52" s="32">
        <v>2.2000000000000002</v>
      </c>
      <c r="C52" s="34">
        <v>100</v>
      </c>
      <c r="D52" s="38"/>
      <c r="E52" s="36">
        <f t="shared" si="1"/>
        <v>0</v>
      </c>
      <c r="G52" s="95"/>
      <c r="I52" s="96"/>
    </row>
    <row r="53" spans="1:9" customFormat="1" ht="18" customHeight="1" x14ac:dyDescent="0.25">
      <c r="A53" s="31" t="s">
        <v>63</v>
      </c>
      <c r="B53" s="32">
        <v>1.8</v>
      </c>
      <c r="C53" s="34">
        <v>10</v>
      </c>
      <c r="D53" s="38"/>
      <c r="E53" s="36">
        <f t="shared" si="1"/>
        <v>0</v>
      </c>
      <c r="G53" s="95"/>
      <c r="I53" s="96"/>
    </row>
    <row r="54" spans="1:9" customFormat="1" ht="18" customHeight="1" x14ac:dyDescent="0.25">
      <c r="A54" s="31" t="s">
        <v>64</v>
      </c>
      <c r="B54" s="32">
        <v>1.95</v>
      </c>
      <c r="C54" s="34">
        <f>676+243</f>
        <v>919</v>
      </c>
      <c r="D54" s="38"/>
      <c r="E54" s="36">
        <f t="shared" si="1"/>
        <v>0</v>
      </c>
      <c r="G54" s="95"/>
      <c r="I54" s="96"/>
    </row>
    <row r="55" spans="1:9" customFormat="1" ht="18" customHeight="1" x14ac:dyDescent="0.25">
      <c r="A55" s="31" t="s">
        <v>67</v>
      </c>
      <c r="B55" s="32">
        <v>0.5</v>
      </c>
      <c r="C55" s="34">
        <v>375</v>
      </c>
      <c r="D55" s="38"/>
      <c r="E55" s="36">
        <f t="shared" si="1"/>
        <v>0</v>
      </c>
      <c r="G55" s="95"/>
      <c r="I55" s="96"/>
    </row>
    <row r="56" spans="1:9" customFormat="1" ht="18" customHeight="1" x14ac:dyDescent="0.25">
      <c r="A56" s="31" t="s">
        <v>65</v>
      </c>
      <c r="B56" s="32">
        <v>0.9</v>
      </c>
      <c r="C56" s="34">
        <v>27</v>
      </c>
      <c r="D56" s="38"/>
      <c r="E56" s="36">
        <f t="shared" si="1"/>
        <v>0</v>
      </c>
      <c r="G56" s="95"/>
      <c r="I56" s="96"/>
    </row>
    <row r="57" spans="1:9" customFormat="1" ht="18" customHeight="1" x14ac:dyDescent="0.25">
      <c r="A57" s="31" t="s">
        <v>66</v>
      </c>
      <c r="B57" s="32">
        <v>0.95</v>
      </c>
      <c r="C57" s="34">
        <v>32</v>
      </c>
      <c r="D57" s="38"/>
      <c r="E57" s="36">
        <f t="shared" si="1"/>
        <v>0</v>
      </c>
      <c r="G57" s="95"/>
      <c r="I57" s="96"/>
    </row>
    <row r="58" spans="1:9" customFormat="1" ht="18" customHeight="1" x14ac:dyDescent="0.25">
      <c r="A58" s="31" t="s">
        <v>69</v>
      </c>
      <c r="B58" s="32">
        <v>2.15</v>
      </c>
      <c r="C58" s="34">
        <v>32</v>
      </c>
      <c r="D58" s="38"/>
      <c r="E58" s="36">
        <f t="shared" si="1"/>
        <v>0</v>
      </c>
      <c r="G58" s="95"/>
      <c r="I58" s="96"/>
    </row>
    <row r="59" spans="1:9" customFormat="1" ht="18" customHeight="1" x14ac:dyDescent="0.25">
      <c r="A59" s="31" t="s">
        <v>359</v>
      </c>
      <c r="B59" s="32">
        <v>3.25</v>
      </c>
      <c r="C59" s="34">
        <v>275</v>
      </c>
      <c r="D59" s="38"/>
      <c r="E59" s="36">
        <f t="shared" si="1"/>
        <v>0</v>
      </c>
      <c r="G59" s="95"/>
      <c r="I59" s="96"/>
    </row>
    <row r="60" spans="1:9" customFormat="1" ht="18" customHeight="1" x14ac:dyDescent="0.25">
      <c r="A60" s="31" t="s">
        <v>362</v>
      </c>
      <c r="B60" s="32">
        <v>3.25</v>
      </c>
      <c r="C60" s="34">
        <f>175+605</f>
        <v>780</v>
      </c>
      <c r="D60" s="38"/>
      <c r="E60" s="36">
        <f t="shared" si="1"/>
        <v>0</v>
      </c>
      <c r="G60" s="95"/>
      <c r="I60" s="96"/>
    </row>
    <row r="61" spans="1:9" customFormat="1" ht="18" customHeight="1" x14ac:dyDescent="0.25">
      <c r="A61" s="31" t="s">
        <v>360</v>
      </c>
      <c r="B61" s="32">
        <v>3.25</v>
      </c>
      <c r="C61" s="34">
        <v>275</v>
      </c>
      <c r="D61" s="38"/>
      <c r="E61" s="36">
        <f t="shared" si="1"/>
        <v>0</v>
      </c>
      <c r="G61" s="95"/>
      <c r="I61" s="96"/>
    </row>
    <row r="62" spans="1:9" customFormat="1" ht="18" customHeight="1" x14ac:dyDescent="0.25">
      <c r="A62" s="31" t="s">
        <v>361</v>
      </c>
      <c r="B62" s="32">
        <v>3.25</v>
      </c>
      <c r="C62" s="34">
        <v>350</v>
      </c>
      <c r="D62" s="38"/>
      <c r="E62" s="36">
        <f t="shared" si="1"/>
        <v>0</v>
      </c>
      <c r="G62" s="95"/>
      <c r="I62" s="96"/>
    </row>
    <row r="63" spans="1:9" customFormat="1" ht="18" customHeight="1" x14ac:dyDescent="0.25">
      <c r="A63" s="31" t="s">
        <v>70</v>
      </c>
      <c r="B63" s="32">
        <v>1.7</v>
      </c>
      <c r="C63" s="34">
        <v>684</v>
      </c>
      <c r="D63" s="38"/>
      <c r="E63" s="36">
        <f t="shared" si="1"/>
        <v>0</v>
      </c>
      <c r="G63" s="95"/>
      <c r="I63" s="96"/>
    </row>
    <row r="64" spans="1:9" customFormat="1" ht="18" customHeight="1" x14ac:dyDescent="0.25">
      <c r="A64" s="31" t="s">
        <v>71</v>
      </c>
      <c r="B64" s="32">
        <v>2.63</v>
      </c>
      <c r="C64" s="34">
        <v>696</v>
      </c>
      <c r="D64" s="38"/>
      <c r="E64" s="36">
        <f t="shared" si="1"/>
        <v>0</v>
      </c>
      <c r="G64" s="95"/>
      <c r="I64" s="96"/>
    </row>
    <row r="65" spans="1:9" customFormat="1" ht="18" customHeight="1" x14ac:dyDescent="0.25">
      <c r="A65" s="31" t="s">
        <v>72</v>
      </c>
      <c r="B65" s="32">
        <v>2.0499999999999998</v>
      </c>
      <c r="C65" s="34">
        <v>3593</v>
      </c>
      <c r="D65" s="38"/>
      <c r="E65" s="36">
        <f t="shared" si="1"/>
        <v>0</v>
      </c>
      <c r="G65" s="95"/>
      <c r="I65" s="96"/>
    </row>
    <row r="66" spans="1:9" customFormat="1" ht="15.75" thickBot="1" x14ac:dyDescent="0.3">
      <c r="A66" s="30"/>
      <c r="B66" s="33"/>
      <c r="C66" s="35"/>
      <c r="G66" s="95"/>
      <c r="I66" s="96"/>
    </row>
    <row r="67" spans="1:9" customFormat="1" ht="48" thickBot="1" x14ac:dyDescent="0.3">
      <c r="A67" s="29" t="s">
        <v>73</v>
      </c>
      <c r="B67" s="18" t="s">
        <v>454</v>
      </c>
      <c r="C67" s="18" t="s">
        <v>15</v>
      </c>
      <c r="D67" s="18" t="s">
        <v>455</v>
      </c>
      <c r="E67" s="19" t="s">
        <v>456</v>
      </c>
      <c r="G67" s="95"/>
      <c r="I67" s="96"/>
    </row>
    <row r="68" spans="1:9" customFormat="1" ht="18" customHeight="1" x14ac:dyDescent="0.25">
      <c r="A68" s="31" t="s">
        <v>74</v>
      </c>
      <c r="B68" s="32">
        <v>1.95</v>
      </c>
      <c r="C68" s="34">
        <v>11304</v>
      </c>
      <c r="D68" s="38"/>
      <c r="E68" s="36">
        <f t="shared" ref="E68:E70" si="3">+C68*D68</f>
        <v>0</v>
      </c>
      <c r="G68" s="95"/>
      <c r="I68" s="96"/>
    </row>
    <row r="69" spans="1:9" customFormat="1" ht="18" customHeight="1" x14ac:dyDescent="0.25">
      <c r="A69" s="31" t="s">
        <v>75</v>
      </c>
      <c r="B69" s="32">
        <v>1.6</v>
      </c>
      <c r="C69" s="34">
        <f>1055+4</f>
        <v>1059</v>
      </c>
      <c r="D69" s="38"/>
      <c r="E69" s="36">
        <f t="shared" si="3"/>
        <v>0</v>
      </c>
      <c r="G69" s="95"/>
      <c r="I69" s="96"/>
    </row>
    <row r="70" spans="1:9" customFormat="1" ht="18" customHeight="1" x14ac:dyDescent="0.25">
      <c r="A70" s="31" t="s">
        <v>76</v>
      </c>
      <c r="B70" s="32">
        <v>1.5</v>
      </c>
      <c r="C70" s="34">
        <v>6868</v>
      </c>
      <c r="D70" s="38"/>
      <c r="E70" s="36">
        <f t="shared" si="3"/>
        <v>0</v>
      </c>
      <c r="G70" s="95"/>
      <c r="I70" s="96"/>
    </row>
    <row r="71" spans="1:9" customFormat="1" ht="15.75" thickBot="1" x14ac:dyDescent="0.3">
      <c r="A71" s="30"/>
      <c r="B71" s="33"/>
      <c r="C71" s="35"/>
      <c r="G71" s="95"/>
      <c r="I71" s="96"/>
    </row>
    <row r="72" spans="1:9" customFormat="1" ht="48" thickBot="1" x14ac:dyDescent="0.3">
      <c r="A72" s="29" t="s">
        <v>77</v>
      </c>
      <c r="B72" s="18" t="s">
        <v>454</v>
      </c>
      <c r="C72" s="18" t="s">
        <v>15</v>
      </c>
      <c r="D72" s="18" t="s">
        <v>455</v>
      </c>
      <c r="E72" s="19" t="s">
        <v>456</v>
      </c>
      <c r="G72" s="95"/>
      <c r="I72" s="96"/>
    </row>
    <row r="73" spans="1:9" customFormat="1" ht="18" customHeight="1" x14ac:dyDescent="0.25">
      <c r="A73" s="31" t="s">
        <v>79</v>
      </c>
      <c r="B73" s="32">
        <v>2.4</v>
      </c>
      <c r="C73" s="34">
        <f>3971+763</f>
        <v>4734</v>
      </c>
      <c r="D73" s="38"/>
      <c r="E73" s="36">
        <f t="shared" ref="E73:E78" si="4">+C73*D73</f>
        <v>0</v>
      </c>
      <c r="G73" s="95"/>
      <c r="I73" s="96"/>
    </row>
    <row r="74" spans="1:9" customFormat="1" ht="18" customHeight="1" x14ac:dyDescent="0.25">
      <c r="A74" s="31" t="s">
        <v>78</v>
      </c>
      <c r="B74" s="32">
        <v>2.2999999999999998</v>
      </c>
      <c r="C74" s="34">
        <v>730</v>
      </c>
      <c r="D74" s="38"/>
      <c r="E74" s="36">
        <f t="shared" si="4"/>
        <v>0</v>
      </c>
      <c r="G74" s="95"/>
      <c r="I74" s="96"/>
    </row>
    <row r="75" spans="1:9" customFormat="1" ht="18" customHeight="1" x14ac:dyDescent="0.25">
      <c r="A75" s="31" t="s">
        <v>80</v>
      </c>
      <c r="B75" s="32">
        <v>2.2999999999999998</v>
      </c>
      <c r="C75" s="34">
        <f>11855+3+5052+1060+831+620+399+251+105+160-1890</f>
        <v>18446</v>
      </c>
      <c r="D75" s="38"/>
      <c r="E75" s="36">
        <f t="shared" si="4"/>
        <v>0</v>
      </c>
      <c r="G75" s="95"/>
      <c r="I75" s="96"/>
    </row>
    <row r="76" spans="1:9" customFormat="1" ht="18" customHeight="1" x14ac:dyDescent="0.25">
      <c r="A76" s="31" t="s">
        <v>367</v>
      </c>
      <c r="B76" s="32">
        <v>3.75</v>
      </c>
      <c r="C76" s="34">
        <v>1890</v>
      </c>
      <c r="D76" s="38"/>
      <c r="E76" s="36"/>
      <c r="G76" s="95"/>
      <c r="I76" s="96"/>
    </row>
    <row r="77" spans="1:9" customFormat="1" ht="18" customHeight="1" x14ac:dyDescent="0.25">
      <c r="A77" s="31" t="s">
        <v>81</v>
      </c>
      <c r="B77" s="32">
        <v>3.5</v>
      </c>
      <c r="C77" s="34">
        <f>4805+1159</f>
        <v>5964</v>
      </c>
      <c r="D77" s="38"/>
      <c r="E77" s="36">
        <f t="shared" si="4"/>
        <v>0</v>
      </c>
      <c r="G77" s="95"/>
      <c r="I77" s="96"/>
    </row>
    <row r="78" spans="1:9" customFormat="1" ht="18" customHeight="1" x14ac:dyDescent="0.25">
      <c r="A78" s="31" t="s">
        <v>82</v>
      </c>
      <c r="B78" s="32">
        <v>1.95</v>
      </c>
      <c r="C78" s="34">
        <f>2100+1785+800</f>
        <v>4685</v>
      </c>
      <c r="D78" s="38"/>
      <c r="E78" s="36">
        <f t="shared" si="4"/>
        <v>0</v>
      </c>
      <c r="G78" s="95"/>
      <c r="I78" s="96"/>
    </row>
    <row r="79" spans="1:9" customFormat="1" ht="15.75" thickBot="1" x14ac:dyDescent="0.3">
      <c r="A79" s="30"/>
      <c r="B79" s="33"/>
      <c r="C79" s="35"/>
      <c r="G79" s="95"/>
      <c r="I79" s="96"/>
    </row>
    <row r="80" spans="1:9" customFormat="1" ht="48" thickBot="1" x14ac:dyDescent="0.3">
      <c r="A80" s="29" t="s">
        <v>159</v>
      </c>
      <c r="B80" s="18" t="s">
        <v>454</v>
      </c>
      <c r="C80" s="18" t="s">
        <v>15</v>
      </c>
      <c r="D80" s="18" t="s">
        <v>455</v>
      </c>
      <c r="E80" s="19" t="s">
        <v>456</v>
      </c>
      <c r="G80" s="95"/>
      <c r="I80" s="96"/>
    </row>
    <row r="81" spans="1:9" customFormat="1" ht="18" customHeight="1" x14ac:dyDescent="0.25">
      <c r="A81" s="31" t="s">
        <v>160</v>
      </c>
      <c r="B81" s="32">
        <v>2.4</v>
      </c>
      <c r="C81" s="34">
        <v>5689</v>
      </c>
      <c r="D81" s="38"/>
      <c r="E81" s="36">
        <f>+C81*D81</f>
        <v>0</v>
      </c>
      <c r="G81" s="95"/>
      <c r="I81" s="96"/>
    </row>
    <row r="82" spans="1:9" customFormat="1" ht="18" customHeight="1" x14ac:dyDescent="0.25">
      <c r="A82" s="31" t="s">
        <v>346</v>
      </c>
      <c r="B82" s="32">
        <v>2.4</v>
      </c>
      <c r="C82" s="34">
        <v>1098</v>
      </c>
      <c r="D82" s="38"/>
      <c r="E82" s="36">
        <f>+C82*D82</f>
        <v>0</v>
      </c>
      <c r="G82" s="95"/>
      <c r="I82" s="96"/>
    </row>
    <row r="83" spans="1:9" customFormat="1" ht="15.75" thickBot="1" x14ac:dyDescent="0.3">
      <c r="A83" s="30"/>
      <c r="B83" s="33"/>
      <c r="C83" s="35"/>
      <c r="G83" s="95"/>
      <c r="I83" s="96"/>
    </row>
    <row r="84" spans="1:9" customFormat="1" ht="48" thickBot="1" x14ac:dyDescent="0.3">
      <c r="A84" s="29" t="s">
        <v>85</v>
      </c>
      <c r="B84" s="18" t="s">
        <v>454</v>
      </c>
      <c r="C84" s="18" t="s">
        <v>15</v>
      </c>
      <c r="D84" s="18" t="s">
        <v>455</v>
      </c>
      <c r="E84" s="19" t="s">
        <v>456</v>
      </c>
      <c r="G84" s="95"/>
      <c r="I84" s="96"/>
    </row>
    <row r="85" spans="1:9" customFormat="1" ht="18" customHeight="1" x14ac:dyDescent="0.25">
      <c r="A85" s="31" t="s">
        <v>86</v>
      </c>
      <c r="B85" s="32">
        <v>1.55</v>
      </c>
      <c r="C85" s="34">
        <v>369</v>
      </c>
      <c r="D85" s="38"/>
      <c r="E85" s="36">
        <f t="shared" ref="E85:E91" si="5">+C85*D85</f>
        <v>0</v>
      </c>
      <c r="G85" s="95"/>
      <c r="I85" s="96"/>
    </row>
    <row r="86" spans="1:9" customFormat="1" ht="18" customHeight="1" x14ac:dyDescent="0.25">
      <c r="A86" s="31" t="s">
        <v>87</v>
      </c>
      <c r="B86" s="32">
        <v>1.5</v>
      </c>
      <c r="C86" s="34">
        <v>2373</v>
      </c>
      <c r="D86" s="38"/>
      <c r="E86" s="36">
        <f t="shared" si="5"/>
        <v>0</v>
      </c>
      <c r="G86" s="95"/>
      <c r="I86" s="96"/>
    </row>
    <row r="87" spans="1:9" customFormat="1" ht="18" customHeight="1" x14ac:dyDescent="0.25">
      <c r="A87" s="31" t="s">
        <v>88</v>
      </c>
      <c r="B87" s="32">
        <v>3</v>
      </c>
      <c r="C87" s="34">
        <f>684+310</f>
        <v>994</v>
      </c>
      <c r="D87" s="38"/>
      <c r="E87" s="36">
        <f t="shared" si="5"/>
        <v>0</v>
      </c>
      <c r="G87" s="95"/>
      <c r="I87" s="96"/>
    </row>
    <row r="88" spans="1:9" customFormat="1" ht="18" customHeight="1" x14ac:dyDescent="0.25">
      <c r="A88" s="31" t="s">
        <v>90</v>
      </c>
      <c r="B88" s="32">
        <v>1.4</v>
      </c>
      <c r="C88" s="34">
        <v>492</v>
      </c>
      <c r="D88" s="38"/>
      <c r="E88" s="36">
        <f t="shared" si="5"/>
        <v>0</v>
      </c>
      <c r="G88" s="95"/>
      <c r="I88" s="96"/>
    </row>
    <row r="89" spans="1:9" customFormat="1" ht="18" customHeight="1" x14ac:dyDescent="0.25">
      <c r="A89" s="31" t="s">
        <v>89</v>
      </c>
      <c r="B89" s="32">
        <v>1.4</v>
      </c>
      <c r="C89" s="34">
        <v>671</v>
      </c>
      <c r="D89" s="38"/>
      <c r="E89" s="36">
        <f t="shared" si="5"/>
        <v>0</v>
      </c>
      <c r="G89" s="95"/>
      <c r="I89" s="96"/>
    </row>
    <row r="90" spans="1:9" customFormat="1" ht="18" customHeight="1" x14ac:dyDescent="0.25">
      <c r="A90" s="31" t="s">
        <v>91</v>
      </c>
      <c r="B90" s="32">
        <v>1.45</v>
      </c>
      <c r="C90" s="34">
        <v>603</v>
      </c>
      <c r="D90" s="38"/>
      <c r="E90" s="36">
        <f t="shared" si="5"/>
        <v>0</v>
      </c>
      <c r="G90" s="95"/>
      <c r="I90" s="96"/>
    </row>
    <row r="91" spans="1:9" customFormat="1" ht="18" customHeight="1" x14ac:dyDescent="0.25">
      <c r="A91" s="31" t="s">
        <v>404</v>
      </c>
      <c r="B91" s="32">
        <v>1.7</v>
      </c>
      <c r="C91" s="34">
        <v>506</v>
      </c>
      <c r="D91" s="38"/>
      <c r="E91" s="36">
        <f t="shared" si="5"/>
        <v>0</v>
      </c>
      <c r="G91" s="95"/>
      <c r="I91" s="96"/>
    </row>
    <row r="92" spans="1:9" customFormat="1" ht="15.75" thickBot="1" x14ac:dyDescent="0.3">
      <c r="A92" s="30"/>
      <c r="B92" s="33"/>
      <c r="C92" s="35"/>
      <c r="G92" s="95"/>
      <c r="I92" s="96"/>
    </row>
    <row r="93" spans="1:9" customFormat="1" ht="48" thickBot="1" x14ac:dyDescent="0.3">
      <c r="A93" s="29" t="s">
        <v>92</v>
      </c>
      <c r="B93" s="18" t="s">
        <v>454</v>
      </c>
      <c r="C93" s="18" t="s">
        <v>15</v>
      </c>
      <c r="D93" s="18" t="s">
        <v>455</v>
      </c>
      <c r="E93" s="19" t="s">
        <v>456</v>
      </c>
      <c r="G93" s="95"/>
      <c r="I93" s="96"/>
    </row>
    <row r="94" spans="1:9" customFormat="1" ht="18" customHeight="1" x14ac:dyDescent="0.25">
      <c r="A94" s="31" t="s">
        <v>93</v>
      </c>
      <c r="B94" s="32">
        <v>1.8</v>
      </c>
      <c r="C94" s="34">
        <v>10</v>
      </c>
      <c r="D94" s="38"/>
      <c r="E94" s="36">
        <f t="shared" ref="E94:E101" si="6">+C94*D94</f>
        <v>0</v>
      </c>
      <c r="G94" s="95"/>
      <c r="I94" s="96"/>
    </row>
    <row r="95" spans="1:9" customFormat="1" ht="18" customHeight="1" x14ac:dyDescent="0.25">
      <c r="A95" s="31" t="s">
        <v>94</v>
      </c>
      <c r="B95" s="32">
        <v>2.2999999999999998</v>
      </c>
      <c r="C95" s="34">
        <f>19+0+1075</f>
        <v>1094</v>
      </c>
      <c r="D95" s="38"/>
      <c r="E95" s="36">
        <f t="shared" si="6"/>
        <v>0</v>
      </c>
      <c r="G95" s="95"/>
      <c r="I95" s="96"/>
    </row>
    <row r="96" spans="1:9" customFormat="1" ht="18" customHeight="1" x14ac:dyDescent="0.25">
      <c r="A96" s="31" t="s">
        <v>349</v>
      </c>
      <c r="B96" s="32">
        <v>1.8</v>
      </c>
      <c r="C96" s="34">
        <v>3591</v>
      </c>
      <c r="D96" s="38"/>
      <c r="E96" s="36">
        <f t="shared" si="6"/>
        <v>0</v>
      </c>
      <c r="G96" s="95"/>
      <c r="I96" s="96"/>
    </row>
    <row r="97" spans="1:9" customFormat="1" ht="18" customHeight="1" x14ac:dyDescent="0.25">
      <c r="A97" s="31" t="s">
        <v>348</v>
      </c>
      <c r="B97" s="32">
        <v>1.9</v>
      </c>
      <c r="C97" s="34">
        <v>8</v>
      </c>
      <c r="D97" s="38"/>
      <c r="E97" s="36">
        <f t="shared" si="6"/>
        <v>0</v>
      </c>
      <c r="G97" s="95"/>
      <c r="I97" s="96"/>
    </row>
    <row r="98" spans="1:9" customFormat="1" ht="18" customHeight="1" x14ac:dyDescent="0.25">
      <c r="A98" s="31" t="s">
        <v>95</v>
      </c>
      <c r="B98" s="32">
        <v>1.75</v>
      </c>
      <c r="C98" s="34">
        <v>309</v>
      </c>
      <c r="D98" s="38"/>
      <c r="E98" s="36">
        <f t="shared" si="6"/>
        <v>0</v>
      </c>
      <c r="G98" s="95"/>
      <c r="I98" s="96"/>
    </row>
    <row r="99" spans="1:9" customFormat="1" ht="18" customHeight="1" x14ac:dyDescent="0.25">
      <c r="A99" s="31" t="s">
        <v>96</v>
      </c>
      <c r="B99" s="32">
        <v>1.75</v>
      </c>
      <c r="C99" s="34">
        <v>377</v>
      </c>
      <c r="D99" s="38"/>
      <c r="E99" s="36">
        <f t="shared" si="6"/>
        <v>0</v>
      </c>
      <c r="G99" s="95"/>
      <c r="I99" s="96"/>
    </row>
    <row r="100" spans="1:9" customFormat="1" ht="18" customHeight="1" x14ac:dyDescent="0.25">
      <c r="A100" s="31" t="s">
        <v>353</v>
      </c>
      <c r="B100" s="32">
        <v>1.6</v>
      </c>
      <c r="C100" s="34">
        <v>10</v>
      </c>
      <c r="D100" s="38"/>
      <c r="E100" s="36">
        <f t="shared" si="6"/>
        <v>0</v>
      </c>
      <c r="G100" s="95"/>
      <c r="I100" s="96"/>
    </row>
    <row r="101" spans="1:9" customFormat="1" ht="18" customHeight="1" x14ac:dyDescent="0.25">
      <c r="A101" s="31" t="s">
        <v>97</v>
      </c>
      <c r="B101" s="32">
        <v>1.6</v>
      </c>
      <c r="C101" s="34">
        <f>185+187</f>
        <v>372</v>
      </c>
      <c r="D101" s="38"/>
      <c r="E101" s="36">
        <f t="shared" si="6"/>
        <v>0</v>
      </c>
      <c r="G101" s="95"/>
      <c r="I101" s="96"/>
    </row>
    <row r="102" spans="1:9" customFormat="1" ht="15.75" thickBot="1" x14ac:dyDescent="0.3">
      <c r="A102" s="30"/>
      <c r="B102" s="33"/>
      <c r="C102" s="35"/>
      <c r="G102" s="95"/>
      <c r="I102" s="96"/>
    </row>
    <row r="103" spans="1:9" customFormat="1" ht="48" thickBot="1" x14ac:dyDescent="0.3">
      <c r="A103" s="29" t="s">
        <v>98</v>
      </c>
      <c r="B103" s="18" t="s">
        <v>454</v>
      </c>
      <c r="C103" s="18" t="s">
        <v>15</v>
      </c>
      <c r="D103" s="18" t="s">
        <v>455</v>
      </c>
      <c r="E103" s="19" t="s">
        <v>456</v>
      </c>
      <c r="G103" s="95"/>
      <c r="I103" s="96"/>
    </row>
    <row r="104" spans="1:9" customFormat="1" ht="18" customHeight="1" x14ac:dyDescent="0.25">
      <c r="A104" s="31" t="s">
        <v>99</v>
      </c>
      <c r="B104" s="32">
        <v>4.2</v>
      </c>
      <c r="C104" s="34">
        <v>4616</v>
      </c>
      <c r="D104" s="38"/>
      <c r="E104" s="36">
        <f t="shared" ref="E104:E139" si="7">+C104*D104</f>
        <v>0</v>
      </c>
      <c r="G104" s="95"/>
      <c r="I104" s="96"/>
    </row>
    <row r="105" spans="1:9" customFormat="1" ht="18" customHeight="1" x14ac:dyDescent="0.25">
      <c r="A105" s="31" t="s">
        <v>431</v>
      </c>
      <c r="B105" s="32">
        <v>5.65</v>
      </c>
      <c r="C105" s="34">
        <v>1692</v>
      </c>
      <c r="D105" s="38"/>
      <c r="E105" s="36">
        <f t="shared" si="7"/>
        <v>0</v>
      </c>
      <c r="G105" s="95"/>
      <c r="I105" s="96"/>
    </row>
    <row r="106" spans="1:9" customFormat="1" ht="18" customHeight="1" x14ac:dyDescent="0.25">
      <c r="A106" s="31" t="s">
        <v>100</v>
      </c>
      <c r="B106" s="32">
        <v>4.5</v>
      </c>
      <c r="C106" s="34">
        <v>25</v>
      </c>
      <c r="D106" s="38"/>
      <c r="E106" s="36">
        <f t="shared" si="7"/>
        <v>0</v>
      </c>
      <c r="G106" s="95"/>
      <c r="I106" s="96"/>
    </row>
    <row r="107" spans="1:9" customFormat="1" ht="18" customHeight="1" x14ac:dyDescent="0.25">
      <c r="A107" s="31" t="s">
        <v>101</v>
      </c>
      <c r="B107" s="32">
        <v>4.05</v>
      </c>
      <c r="C107" s="34">
        <v>10</v>
      </c>
      <c r="D107" s="38"/>
      <c r="E107" s="36">
        <f t="shared" si="7"/>
        <v>0</v>
      </c>
      <c r="G107" s="95"/>
      <c r="I107" s="96"/>
    </row>
    <row r="108" spans="1:9" customFormat="1" ht="18" customHeight="1" x14ac:dyDescent="0.25">
      <c r="A108" s="31" t="s">
        <v>102</v>
      </c>
      <c r="B108" s="32">
        <v>4.05</v>
      </c>
      <c r="C108" s="34">
        <v>10</v>
      </c>
      <c r="D108" s="38"/>
      <c r="E108" s="36">
        <f t="shared" si="7"/>
        <v>0</v>
      </c>
      <c r="G108" s="95"/>
      <c r="I108" s="96"/>
    </row>
    <row r="109" spans="1:9" customFormat="1" ht="18" customHeight="1" x14ac:dyDescent="0.25">
      <c r="A109" s="31" t="s">
        <v>103</v>
      </c>
      <c r="B109" s="32">
        <v>4.25</v>
      </c>
      <c r="C109" s="34">
        <v>13</v>
      </c>
      <c r="D109" s="38"/>
      <c r="E109" s="36">
        <f t="shared" si="7"/>
        <v>0</v>
      </c>
      <c r="G109" s="95"/>
      <c r="I109" s="96"/>
    </row>
    <row r="110" spans="1:9" customFormat="1" ht="18" customHeight="1" x14ac:dyDescent="0.25">
      <c r="A110" s="31" t="s">
        <v>104</v>
      </c>
      <c r="B110" s="32">
        <v>4.55</v>
      </c>
      <c r="C110" s="34">
        <v>10</v>
      </c>
      <c r="D110" s="38"/>
      <c r="E110" s="36">
        <f t="shared" si="7"/>
        <v>0</v>
      </c>
      <c r="G110" s="95"/>
      <c r="I110" s="96"/>
    </row>
    <row r="111" spans="1:9" customFormat="1" ht="18" customHeight="1" x14ac:dyDescent="0.25">
      <c r="A111" s="31" t="s">
        <v>105</v>
      </c>
      <c r="B111" s="32">
        <v>4.05</v>
      </c>
      <c r="C111" s="34">
        <f>5925-2500-1500</f>
        <v>1925</v>
      </c>
      <c r="D111" s="38"/>
      <c r="E111" s="36">
        <f t="shared" si="7"/>
        <v>0</v>
      </c>
      <c r="G111" s="95"/>
      <c r="I111" s="96"/>
    </row>
    <row r="112" spans="1:9" customFormat="1" ht="18" customHeight="1" x14ac:dyDescent="0.25">
      <c r="A112" s="31" t="s">
        <v>419</v>
      </c>
      <c r="B112" s="32">
        <v>4.4000000000000004</v>
      </c>
      <c r="C112" s="34">
        <f>2500+1500</f>
        <v>4000</v>
      </c>
      <c r="D112" s="38"/>
      <c r="E112" s="36">
        <f t="shared" si="7"/>
        <v>0</v>
      </c>
      <c r="G112" s="95"/>
      <c r="I112" s="96"/>
    </row>
    <row r="113" spans="1:9" customFormat="1" ht="18" customHeight="1" x14ac:dyDescent="0.25">
      <c r="A113" s="31" t="s">
        <v>420</v>
      </c>
      <c r="B113" s="32">
        <v>4.8499999999999996</v>
      </c>
      <c r="C113" s="34">
        <v>7</v>
      </c>
      <c r="D113" s="38"/>
      <c r="E113" s="36">
        <f t="shared" si="7"/>
        <v>0</v>
      </c>
      <c r="G113" s="95"/>
      <c r="I113" s="96"/>
    </row>
    <row r="114" spans="1:9" customFormat="1" ht="18" customHeight="1" x14ac:dyDescent="0.25">
      <c r="A114" s="31" t="s">
        <v>421</v>
      </c>
      <c r="B114" s="32">
        <v>4.05</v>
      </c>
      <c r="C114" s="34">
        <v>860</v>
      </c>
      <c r="D114" s="38"/>
      <c r="E114" s="36">
        <f t="shared" si="7"/>
        <v>0</v>
      </c>
      <c r="G114" s="95"/>
      <c r="I114" s="96"/>
    </row>
    <row r="115" spans="1:9" customFormat="1" ht="18" customHeight="1" x14ac:dyDescent="0.25">
      <c r="A115" s="31" t="s">
        <v>422</v>
      </c>
      <c r="B115" s="32">
        <v>3.5</v>
      </c>
      <c r="C115" s="34">
        <f>772-150-50</f>
        <v>572</v>
      </c>
      <c r="D115" s="38"/>
      <c r="E115" s="36">
        <f t="shared" si="7"/>
        <v>0</v>
      </c>
      <c r="G115" s="95"/>
      <c r="I115" s="96"/>
    </row>
    <row r="116" spans="1:9" customFormat="1" ht="18" customHeight="1" x14ac:dyDescent="0.25">
      <c r="A116" s="31" t="s">
        <v>423</v>
      </c>
      <c r="B116" s="32">
        <v>3.85</v>
      </c>
      <c r="C116" s="34">
        <v>75</v>
      </c>
      <c r="D116" s="38"/>
      <c r="E116" s="36">
        <f t="shared" si="7"/>
        <v>0</v>
      </c>
      <c r="G116" s="95"/>
      <c r="I116" s="96"/>
    </row>
    <row r="117" spans="1:9" customFormat="1" ht="18" customHeight="1" x14ac:dyDescent="0.25">
      <c r="A117" s="31" t="s">
        <v>424</v>
      </c>
      <c r="B117" s="32">
        <v>4.0999999999999996</v>
      </c>
      <c r="C117" s="34">
        <v>150</v>
      </c>
      <c r="D117" s="38"/>
      <c r="E117" s="36">
        <f t="shared" si="7"/>
        <v>0</v>
      </c>
      <c r="G117" s="95"/>
      <c r="I117" s="96"/>
    </row>
    <row r="118" spans="1:9" customFormat="1" ht="18" customHeight="1" x14ac:dyDescent="0.25">
      <c r="A118" s="31" t="s">
        <v>425</v>
      </c>
      <c r="B118" s="32">
        <v>3.8</v>
      </c>
      <c r="C118" s="34">
        <v>50</v>
      </c>
      <c r="D118" s="38"/>
      <c r="E118" s="36">
        <f t="shared" si="7"/>
        <v>0</v>
      </c>
      <c r="G118" s="95"/>
      <c r="I118" s="96"/>
    </row>
    <row r="119" spans="1:9" customFormat="1" ht="18" customHeight="1" x14ac:dyDescent="0.25">
      <c r="A119" s="31" t="s">
        <v>426</v>
      </c>
      <c r="B119" s="32">
        <v>4.3</v>
      </c>
      <c r="C119" s="34">
        <v>1717</v>
      </c>
      <c r="D119" s="38"/>
      <c r="E119" s="36">
        <f t="shared" si="7"/>
        <v>0</v>
      </c>
      <c r="G119" s="95"/>
      <c r="I119" s="96"/>
    </row>
    <row r="120" spans="1:9" customFormat="1" ht="18" customHeight="1" x14ac:dyDescent="0.25">
      <c r="A120" s="31" t="s">
        <v>427</v>
      </c>
      <c r="B120" s="32">
        <v>4.4000000000000004</v>
      </c>
      <c r="C120" s="34">
        <f>4567-375-3000-750-250</f>
        <v>192</v>
      </c>
      <c r="D120" s="38"/>
      <c r="E120" s="36">
        <f t="shared" si="7"/>
        <v>0</v>
      </c>
      <c r="G120" s="95"/>
      <c r="I120" s="96"/>
    </row>
    <row r="121" spans="1:9" customFormat="1" ht="18" customHeight="1" x14ac:dyDescent="0.25">
      <c r="A121" s="31" t="s">
        <v>428</v>
      </c>
      <c r="B121" s="32">
        <v>4.7</v>
      </c>
      <c r="C121" s="34">
        <v>4000</v>
      </c>
      <c r="D121" s="38"/>
      <c r="E121" s="36">
        <f t="shared" si="7"/>
        <v>0</v>
      </c>
      <c r="G121" s="95"/>
      <c r="I121" s="96"/>
    </row>
    <row r="122" spans="1:9" customFormat="1" ht="18" customHeight="1" x14ac:dyDescent="0.25">
      <c r="A122" s="31" t="s">
        <v>429</v>
      </c>
      <c r="B122" s="32">
        <v>4.9000000000000004</v>
      </c>
      <c r="C122" s="34">
        <f>375+150</f>
        <v>525</v>
      </c>
      <c r="D122" s="38"/>
      <c r="E122" s="36">
        <f t="shared" si="7"/>
        <v>0</v>
      </c>
      <c r="G122" s="95"/>
      <c r="I122" s="96"/>
    </row>
    <row r="123" spans="1:9" customFormat="1" ht="18" customHeight="1" x14ac:dyDescent="0.25">
      <c r="A123" s="31" t="s">
        <v>405</v>
      </c>
      <c r="B123" s="32">
        <v>3.85</v>
      </c>
      <c r="C123" s="34">
        <v>161</v>
      </c>
      <c r="D123" s="38"/>
      <c r="E123" s="36">
        <f t="shared" si="7"/>
        <v>0</v>
      </c>
      <c r="G123" s="95"/>
      <c r="I123" s="96"/>
    </row>
    <row r="124" spans="1:9" customFormat="1" ht="18" customHeight="1" x14ac:dyDescent="0.25">
      <c r="A124" s="31" t="s">
        <v>406</v>
      </c>
      <c r="B124" s="32">
        <v>3.85</v>
      </c>
      <c r="C124" s="34">
        <f>1104-250</f>
        <v>854</v>
      </c>
      <c r="D124" s="38"/>
      <c r="E124" s="36">
        <f t="shared" si="7"/>
        <v>0</v>
      </c>
      <c r="G124" s="95"/>
      <c r="I124" s="96"/>
    </row>
    <row r="125" spans="1:9" customFormat="1" ht="18" customHeight="1" x14ac:dyDescent="0.25">
      <c r="A125" s="31" t="s">
        <v>407</v>
      </c>
      <c r="B125" s="32">
        <v>4.1500000000000004</v>
      </c>
      <c r="C125" s="34">
        <v>250</v>
      </c>
      <c r="D125" s="38"/>
      <c r="E125" s="36">
        <f>+C125*D125</f>
        <v>0</v>
      </c>
      <c r="G125" s="95"/>
      <c r="I125" s="96"/>
    </row>
    <row r="126" spans="1:9" customFormat="1" ht="18" customHeight="1" x14ac:dyDescent="0.25">
      <c r="A126" s="31" t="s">
        <v>430</v>
      </c>
      <c r="B126" s="32">
        <v>5.0999999999999996</v>
      </c>
      <c r="C126" s="34">
        <f>9123+3</f>
        <v>9126</v>
      </c>
      <c r="D126" s="38"/>
      <c r="E126" s="36">
        <f>+C126*D126</f>
        <v>0</v>
      </c>
      <c r="G126" s="95"/>
      <c r="I126" s="96"/>
    </row>
    <row r="127" spans="1:9" customFormat="1" ht="18" customHeight="1" x14ac:dyDescent="0.25">
      <c r="A127" s="31" t="s">
        <v>408</v>
      </c>
      <c r="B127" s="32">
        <v>4.3499999999999996</v>
      </c>
      <c r="C127" s="34">
        <v>2935</v>
      </c>
      <c r="D127" s="38"/>
      <c r="E127" s="36">
        <f t="shared" si="7"/>
        <v>0</v>
      </c>
      <c r="G127" s="95"/>
      <c r="I127" s="96"/>
    </row>
    <row r="128" spans="1:9" customFormat="1" ht="18" customHeight="1" x14ac:dyDescent="0.25">
      <c r="A128" s="31" t="s">
        <v>106</v>
      </c>
      <c r="B128" s="32">
        <v>4.55</v>
      </c>
      <c r="C128" s="34">
        <v>2</v>
      </c>
      <c r="D128" s="38"/>
      <c r="E128" s="36">
        <f t="shared" si="7"/>
        <v>0</v>
      </c>
      <c r="G128" s="95"/>
      <c r="I128" s="96"/>
    </row>
    <row r="129" spans="1:9" customFormat="1" ht="18" customHeight="1" x14ac:dyDescent="0.25">
      <c r="A129" s="31" t="s">
        <v>409</v>
      </c>
      <c r="B129" s="32">
        <v>3.5</v>
      </c>
      <c r="C129" s="34">
        <v>185</v>
      </c>
      <c r="D129" s="38"/>
      <c r="E129" s="36">
        <f t="shared" si="7"/>
        <v>0</v>
      </c>
      <c r="G129" s="95"/>
      <c r="I129" s="96"/>
    </row>
    <row r="130" spans="1:9" customFormat="1" ht="18" customHeight="1" x14ac:dyDescent="0.25">
      <c r="A130" s="31" t="s">
        <v>410</v>
      </c>
      <c r="B130" s="32">
        <v>3.8</v>
      </c>
      <c r="C130" s="34">
        <v>100</v>
      </c>
      <c r="D130" s="38"/>
      <c r="E130" s="36">
        <f t="shared" si="7"/>
        <v>0</v>
      </c>
      <c r="G130" s="95"/>
      <c r="I130" s="96"/>
    </row>
    <row r="131" spans="1:9" customFormat="1" ht="18" customHeight="1" x14ac:dyDescent="0.25">
      <c r="A131" s="31" t="s">
        <v>411</v>
      </c>
      <c r="B131" s="32">
        <v>4.5</v>
      </c>
      <c r="C131" s="34">
        <v>1609</v>
      </c>
      <c r="D131" s="38"/>
      <c r="E131" s="36">
        <f t="shared" si="7"/>
        <v>0</v>
      </c>
      <c r="G131" s="95"/>
      <c r="I131" s="96"/>
    </row>
    <row r="132" spans="1:9" customFormat="1" ht="18" customHeight="1" x14ac:dyDescent="0.25">
      <c r="A132" s="31" t="s">
        <v>412</v>
      </c>
      <c r="B132" s="32">
        <v>4.8</v>
      </c>
      <c r="C132" s="34">
        <v>223</v>
      </c>
      <c r="D132" s="38"/>
      <c r="E132" s="36">
        <f t="shared" si="7"/>
        <v>0</v>
      </c>
      <c r="G132" s="95"/>
      <c r="I132" s="96"/>
    </row>
    <row r="133" spans="1:9" customFormat="1" ht="18" customHeight="1" x14ac:dyDescent="0.25">
      <c r="A133" s="31" t="s">
        <v>413</v>
      </c>
      <c r="B133" s="32">
        <v>4.75</v>
      </c>
      <c r="C133" s="34">
        <v>468</v>
      </c>
      <c r="D133" s="38"/>
      <c r="E133" s="36">
        <f t="shared" si="7"/>
        <v>0</v>
      </c>
      <c r="G133" s="95"/>
      <c r="I133" s="96"/>
    </row>
    <row r="134" spans="1:9" customFormat="1" ht="18" customHeight="1" x14ac:dyDescent="0.25">
      <c r="A134" s="31" t="s">
        <v>414</v>
      </c>
      <c r="B134" s="32">
        <v>4.1500000000000004</v>
      </c>
      <c r="C134" s="34">
        <v>2287</v>
      </c>
      <c r="D134" s="38"/>
      <c r="E134" s="36">
        <f t="shared" si="7"/>
        <v>0</v>
      </c>
      <c r="G134" s="95"/>
      <c r="I134" s="96"/>
    </row>
    <row r="135" spans="1:9" customFormat="1" ht="18" customHeight="1" x14ac:dyDescent="0.25">
      <c r="A135" s="31" t="s">
        <v>415</v>
      </c>
      <c r="B135" s="32">
        <v>4.1500000000000004</v>
      </c>
      <c r="C135" s="34">
        <v>1437</v>
      </c>
      <c r="D135" s="38"/>
      <c r="E135" s="36">
        <f t="shared" si="7"/>
        <v>0</v>
      </c>
      <c r="G135" s="95"/>
      <c r="I135" s="96"/>
    </row>
    <row r="136" spans="1:9" customFormat="1" ht="18" customHeight="1" x14ac:dyDescent="0.25">
      <c r="A136" s="31" t="s">
        <v>416</v>
      </c>
      <c r="B136" s="32">
        <v>4.5</v>
      </c>
      <c r="C136" s="34">
        <f>3+2064</f>
        <v>2067</v>
      </c>
      <c r="D136" s="38"/>
      <c r="E136" s="36">
        <f t="shared" si="7"/>
        <v>0</v>
      </c>
      <c r="G136" s="95"/>
      <c r="I136" s="96"/>
    </row>
    <row r="137" spans="1:9" customFormat="1" ht="18" customHeight="1" x14ac:dyDescent="0.25">
      <c r="A137" s="31" t="s">
        <v>417</v>
      </c>
      <c r="B137" s="32">
        <v>3.75</v>
      </c>
      <c r="C137" s="34">
        <v>207</v>
      </c>
      <c r="D137" s="38"/>
      <c r="E137" s="36">
        <f t="shared" si="7"/>
        <v>0</v>
      </c>
      <c r="G137" s="95"/>
      <c r="I137" s="96"/>
    </row>
    <row r="138" spans="1:9" customFormat="1" ht="18" customHeight="1" x14ac:dyDescent="0.25">
      <c r="A138" s="31" t="s">
        <v>418</v>
      </c>
      <c r="B138" s="32">
        <v>4.05</v>
      </c>
      <c r="C138" s="34">
        <v>10</v>
      </c>
      <c r="D138" s="38"/>
      <c r="E138" s="36">
        <f t="shared" si="7"/>
        <v>0</v>
      </c>
      <c r="G138" s="95"/>
      <c r="I138" s="96"/>
    </row>
    <row r="139" spans="1:9" customFormat="1" ht="18" customHeight="1" x14ac:dyDescent="0.25">
      <c r="A139" s="31" t="s">
        <v>337</v>
      </c>
      <c r="B139" s="32">
        <v>0.5</v>
      </c>
      <c r="C139" s="34">
        <v>3500</v>
      </c>
      <c r="D139" s="38"/>
      <c r="E139" s="36">
        <f t="shared" si="7"/>
        <v>0</v>
      </c>
      <c r="G139" s="95"/>
      <c r="I139" s="96"/>
    </row>
    <row r="140" spans="1:9" customFormat="1" ht="15.75" thickBot="1" x14ac:dyDescent="0.3">
      <c r="A140" s="30"/>
      <c r="B140" s="33"/>
      <c r="C140" s="35"/>
      <c r="G140" s="95"/>
      <c r="I140" s="96"/>
    </row>
    <row r="141" spans="1:9" customFormat="1" ht="48" thickBot="1" x14ac:dyDescent="0.3">
      <c r="A141" s="29" t="s">
        <v>107</v>
      </c>
      <c r="B141" s="18" t="s">
        <v>454</v>
      </c>
      <c r="C141" s="18" t="s">
        <v>15</v>
      </c>
      <c r="D141" s="18" t="s">
        <v>455</v>
      </c>
      <c r="E141" s="19" t="s">
        <v>456</v>
      </c>
      <c r="G141" s="95"/>
      <c r="I141" s="96"/>
    </row>
    <row r="142" spans="1:9" customFormat="1" ht="18" customHeight="1" x14ac:dyDescent="0.25">
      <c r="A142" s="31" t="s">
        <v>132</v>
      </c>
      <c r="B142" s="32">
        <v>2.8</v>
      </c>
      <c r="C142" s="34">
        <v>577</v>
      </c>
      <c r="D142" s="38"/>
      <c r="E142" s="36">
        <f t="shared" ref="E142:E161" si="8">+C142*D142</f>
        <v>0</v>
      </c>
      <c r="G142" s="95"/>
      <c r="I142" s="96"/>
    </row>
    <row r="143" spans="1:9" customFormat="1" ht="18" customHeight="1" x14ac:dyDescent="0.25">
      <c r="A143" s="31" t="s">
        <v>131</v>
      </c>
      <c r="B143" s="32">
        <v>2.2999999999999998</v>
      </c>
      <c r="C143" s="34">
        <f>993-800</f>
        <v>193</v>
      </c>
      <c r="D143" s="38"/>
      <c r="E143" s="36">
        <f t="shared" si="8"/>
        <v>0</v>
      </c>
      <c r="G143" s="95"/>
      <c r="I143" s="96"/>
    </row>
    <row r="144" spans="1:9" customFormat="1" ht="18" customHeight="1" x14ac:dyDescent="0.25">
      <c r="A144" s="31" t="s">
        <v>364</v>
      </c>
      <c r="B144" s="32">
        <v>2.65</v>
      </c>
      <c r="C144" s="34">
        <v>800</v>
      </c>
      <c r="D144" s="38"/>
      <c r="E144" s="36">
        <f t="shared" si="8"/>
        <v>0</v>
      </c>
      <c r="G144" s="95"/>
      <c r="I144" s="96"/>
    </row>
    <row r="145" spans="1:9" customFormat="1" ht="18" customHeight="1" x14ac:dyDescent="0.25">
      <c r="A145" s="31" t="s">
        <v>133</v>
      </c>
      <c r="B145" s="32">
        <v>2.2999999999999998</v>
      </c>
      <c r="C145" s="34">
        <f>769+349</f>
        <v>1118</v>
      </c>
      <c r="D145" s="38"/>
      <c r="E145" s="36">
        <f t="shared" si="8"/>
        <v>0</v>
      </c>
      <c r="G145" s="95"/>
      <c r="I145" s="96"/>
    </row>
    <row r="146" spans="1:9" customFormat="1" ht="18" customHeight="1" x14ac:dyDescent="0.25">
      <c r="A146" s="31" t="s">
        <v>134</v>
      </c>
      <c r="B146" s="32">
        <v>2.2999999999999998</v>
      </c>
      <c r="C146" s="34">
        <v>56</v>
      </c>
      <c r="D146" s="38"/>
      <c r="E146" s="36">
        <f t="shared" si="8"/>
        <v>0</v>
      </c>
      <c r="G146" s="95"/>
      <c r="I146" s="96"/>
    </row>
    <row r="147" spans="1:9" customFormat="1" ht="18" customHeight="1" x14ac:dyDescent="0.25">
      <c r="A147" s="31" t="s">
        <v>136</v>
      </c>
      <c r="B147" s="32">
        <v>2.4500000000000002</v>
      </c>
      <c r="C147" s="34">
        <f>1291+525</f>
        <v>1816</v>
      </c>
      <c r="D147" s="38"/>
      <c r="E147" s="36">
        <f t="shared" si="8"/>
        <v>0</v>
      </c>
      <c r="G147" s="95"/>
      <c r="I147" s="96"/>
    </row>
    <row r="148" spans="1:9" customFormat="1" ht="18" customHeight="1" x14ac:dyDescent="0.25">
      <c r="A148" s="31" t="s">
        <v>135</v>
      </c>
      <c r="B148" s="32">
        <v>2.4500000000000002</v>
      </c>
      <c r="C148" s="34">
        <f>3+39</f>
        <v>42</v>
      </c>
      <c r="D148" s="38"/>
      <c r="E148" s="36">
        <f>+C148*D148</f>
        <v>0</v>
      </c>
      <c r="G148" s="95"/>
      <c r="I148" s="96"/>
    </row>
    <row r="149" spans="1:9" customFormat="1" ht="18" customHeight="1" x14ac:dyDescent="0.25">
      <c r="A149" s="31" t="s">
        <v>137</v>
      </c>
      <c r="B149" s="32">
        <v>2.4500000000000002</v>
      </c>
      <c r="C149" s="34">
        <f>573+143</f>
        <v>716</v>
      </c>
      <c r="D149" s="38"/>
      <c r="E149" s="36">
        <f>+C149*D149</f>
        <v>0</v>
      </c>
      <c r="G149" s="95"/>
      <c r="I149" s="96"/>
    </row>
    <row r="150" spans="1:9" customFormat="1" ht="18" customHeight="1" x14ac:dyDescent="0.25">
      <c r="A150" s="31" t="s">
        <v>354</v>
      </c>
      <c r="B150" s="32">
        <v>3.05</v>
      </c>
      <c r="C150" s="34">
        <f>2+159+112+51</f>
        <v>324</v>
      </c>
      <c r="D150" s="38"/>
      <c r="E150" s="36">
        <f>+C150*D150</f>
        <v>0</v>
      </c>
      <c r="G150" s="95"/>
      <c r="I150" s="96"/>
    </row>
    <row r="151" spans="1:9" customFormat="1" ht="18" customHeight="1" x14ac:dyDescent="0.25">
      <c r="A151" s="31" t="s">
        <v>151</v>
      </c>
      <c r="B151" s="32">
        <v>2.85</v>
      </c>
      <c r="C151" s="50">
        <f>1673+1169</f>
        <v>2842</v>
      </c>
      <c r="D151" s="38"/>
      <c r="E151" s="36">
        <f t="shared" si="8"/>
        <v>0</v>
      </c>
      <c r="G151" s="95"/>
      <c r="I151" s="96"/>
    </row>
    <row r="152" spans="1:9" customFormat="1" ht="18.600000000000001" customHeight="1" x14ac:dyDescent="0.25">
      <c r="A152" s="31" t="s">
        <v>138</v>
      </c>
      <c r="B152" s="32">
        <v>3.05</v>
      </c>
      <c r="C152" s="34">
        <v>10</v>
      </c>
      <c r="D152" s="38"/>
      <c r="E152" s="36">
        <f t="shared" si="8"/>
        <v>0</v>
      </c>
      <c r="G152" s="95"/>
      <c r="I152" s="96"/>
    </row>
    <row r="153" spans="1:9" customFormat="1" ht="18" customHeight="1" x14ac:dyDescent="0.25">
      <c r="A153" s="31" t="s">
        <v>140</v>
      </c>
      <c r="B153" s="32">
        <v>2.4500000000000002</v>
      </c>
      <c r="C153" s="34">
        <v>23</v>
      </c>
      <c r="D153" s="38"/>
      <c r="E153" s="36">
        <f t="shared" si="8"/>
        <v>0</v>
      </c>
      <c r="G153" s="95"/>
      <c r="I153" s="96"/>
    </row>
    <row r="154" spans="1:9" customFormat="1" ht="18" customHeight="1" x14ac:dyDescent="0.25">
      <c r="A154" s="31" t="s">
        <v>139</v>
      </c>
      <c r="B154" s="32">
        <v>2.4500000000000002</v>
      </c>
      <c r="C154" s="50">
        <f>1335+1115-1050</f>
        <v>1400</v>
      </c>
      <c r="D154" s="38"/>
      <c r="E154" s="36"/>
      <c r="G154" s="95"/>
      <c r="I154" s="96"/>
    </row>
    <row r="155" spans="1:9" customFormat="1" ht="18" customHeight="1" x14ac:dyDescent="0.25">
      <c r="A155" s="31" t="s">
        <v>365</v>
      </c>
      <c r="B155" s="32">
        <v>2.8</v>
      </c>
      <c r="C155" s="50">
        <v>1050</v>
      </c>
      <c r="D155" s="38"/>
      <c r="E155" s="36">
        <f t="shared" si="8"/>
        <v>0</v>
      </c>
      <c r="G155" s="95"/>
      <c r="I155" s="96"/>
    </row>
    <row r="156" spans="1:9" customFormat="1" ht="18" customHeight="1" x14ac:dyDescent="0.25">
      <c r="A156" s="31" t="s">
        <v>141</v>
      </c>
      <c r="B156" s="32">
        <v>2.4500000000000002</v>
      </c>
      <c r="C156" s="34">
        <v>479</v>
      </c>
      <c r="D156" s="38"/>
      <c r="E156" s="36">
        <f t="shared" si="8"/>
        <v>0</v>
      </c>
      <c r="G156" s="95"/>
      <c r="I156" s="96"/>
    </row>
    <row r="157" spans="1:9" customFormat="1" ht="18" customHeight="1" x14ac:dyDescent="0.25">
      <c r="A157" s="31" t="s">
        <v>142</v>
      </c>
      <c r="B157" s="32">
        <v>2.8</v>
      </c>
      <c r="C157" s="34">
        <v>43</v>
      </c>
      <c r="D157" s="38"/>
      <c r="E157" s="36">
        <f t="shared" si="8"/>
        <v>0</v>
      </c>
      <c r="G157" s="95"/>
      <c r="I157" s="96"/>
    </row>
    <row r="158" spans="1:9" customFormat="1" ht="18" customHeight="1" x14ac:dyDescent="0.25">
      <c r="A158" s="31" t="s">
        <v>143</v>
      </c>
      <c r="B158" s="32">
        <v>1.85</v>
      </c>
      <c r="C158" s="34">
        <v>251</v>
      </c>
      <c r="D158" s="38"/>
      <c r="E158" s="36">
        <f t="shared" si="8"/>
        <v>0</v>
      </c>
      <c r="G158" s="95"/>
      <c r="I158" s="96"/>
    </row>
    <row r="159" spans="1:9" customFormat="1" ht="18" customHeight="1" x14ac:dyDescent="0.25">
      <c r="A159" s="31" t="s">
        <v>145</v>
      </c>
      <c r="B159" s="32">
        <v>2.5</v>
      </c>
      <c r="C159" s="34">
        <v>1351</v>
      </c>
      <c r="D159" s="38"/>
      <c r="E159" s="36">
        <f t="shared" si="8"/>
        <v>0</v>
      </c>
      <c r="G159" s="95"/>
      <c r="I159" s="96"/>
    </row>
    <row r="160" spans="1:9" customFormat="1" ht="18" customHeight="1" x14ac:dyDescent="0.25">
      <c r="A160" s="31" t="s">
        <v>144</v>
      </c>
      <c r="B160" s="32">
        <v>2.4</v>
      </c>
      <c r="C160" s="34">
        <v>65</v>
      </c>
      <c r="D160" s="38"/>
      <c r="E160" s="36">
        <f t="shared" si="8"/>
        <v>0</v>
      </c>
      <c r="G160" s="95"/>
      <c r="I160" s="96"/>
    </row>
    <row r="161" spans="1:9" customFormat="1" ht="18" customHeight="1" x14ac:dyDescent="0.25">
      <c r="A161" s="31" t="s">
        <v>338</v>
      </c>
      <c r="B161" s="32">
        <v>0.4</v>
      </c>
      <c r="C161" s="34">
        <v>1250</v>
      </c>
      <c r="D161" s="38"/>
      <c r="E161" s="36">
        <f t="shared" si="8"/>
        <v>0</v>
      </c>
      <c r="G161" s="95"/>
      <c r="I161" s="96"/>
    </row>
    <row r="162" spans="1:9" customFormat="1" ht="15.75" thickBot="1" x14ac:dyDescent="0.3">
      <c r="A162" s="30"/>
      <c r="B162" s="33"/>
      <c r="C162" s="35"/>
      <c r="G162" s="95"/>
      <c r="I162" s="96"/>
    </row>
    <row r="163" spans="1:9" customFormat="1" ht="48" thickBot="1" x14ac:dyDescent="0.3">
      <c r="A163" s="29" t="s">
        <v>109</v>
      </c>
      <c r="B163" s="18" t="s">
        <v>454</v>
      </c>
      <c r="C163" s="18" t="s">
        <v>15</v>
      </c>
      <c r="D163" s="18" t="s">
        <v>455</v>
      </c>
      <c r="E163" s="19" t="s">
        <v>456</v>
      </c>
      <c r="G163" s="95"/>
      <c r="I163" s="96"/>
    </row>
    <row r="164" spans="1:9" customFormat="1" ht="18" customHeight="1" x14ac:dyDescent="0.25">
      <c r="A164" s="31" t="s">
        <v>110</v>
      </c>
      <c r="B164" s="32">
        <v>3.2</v>
      </c>
      <c r="C164" s="34">
        <f>3+13</f>
        <v>16</v>
      </c>
      <c r="D164" s="38"/>
      <c r="E164" s="36">
        <f t="shared" ref="E164:E171" si="9">+C164*D164</f>
        <v>0</v>
      </c>
      <c r="G164" s="95"/>
      <c r="I164" s="96"/>
    </row>
    <row r="165" spans="1:9" customFormat="1" ht="18" customHeight="1" x14ac:dyDescent="0.25">
      <c r="A165" s="31" t="s">
        <v>114</v>
      </c>
      <c r="B165" s="32">
        <v>3.05</v>
      </c>
      <c r="C165" s="34">
        <v>17</v>
      </c>
      <c r="D165" s="38"/>
      <c r="E165" s="36">
        <f t="shared" si="9"/>
        <v>0</v>
      </c>
      <c r="G165" s="95"/>
      <c r="I165" s="96"/>
    </row>
    <row r="166" spans="1:9" customFormat="1" ht="18" customHeight="1" x14ac:dyDescent="0.25">
      <c r="A166" s="31" t="s">
        <v>146</v>
      </c>
      <c r="B166" s="32">
        <v>3.05</v>
      </c>
      <c r="C166" s="34">
        <v>10</v>
      </c>
      <c r="D166" s="38"/>
      <c r="E166" s="36">
        <f t="shared" si="9"/>
        <v>0</v>
      </c>
      <c r="G166" s="95"/>
      <c r="I166" s="96"/>
    </row>
    <row r="167" spans="1:9" customFormat="1" ht="18" customHeight="1" x14ac:dyDescent="0.25">
      <c r="A167" s="31" t="s">
        <v>115</v>
      </c>
      <c r="B167" s="32">
        <v>3.05</v>
      </c>
      <c r="C167" s="34">
        <v>10</v>
      </c>
      <c r="D167" s="38"/>
      <c r="E167" s="36">
        <f t="shared" si="9"/>
        <v>0</v>
      </c>
      <c r="G167" s="95"/>
      <c r="I167" s="96"/>
    </row>
    <row r="168" spans="1:9" customFormat="1" ht="18" customHeight="1" x14ac:dyDescent="0.25">
      <c r="A168" s="31" t="s">
        <v>116</v>
      </c>
      <c r="B168" s="32">
        <v>3.05</v>
      </c>
      <c r="C168" s="34">
        <v>12</v>
      </c>
      <c r="D168" s="38"/>
      <c r="E168" s="36">
        <f t="shared" si="9"/>
        <v>0</v>
      </c>
      <c r="G168" s="95"/>
      <c r="I168" s="96"/>
    </row>
    <row r="169" spans="1:9" customFormat="1" ht="18" customHeight="1" x14ac:dyDescent="0.25">
      <c r="A169" s="31" t="s">
        <v>111</v>
      </c>
      <c r="B169" s="32">
        <v>3.2</v>
      </c>
      <c r="C169" s="34">
        <f>60+1+1</f>
        <v>62</v>
      </c>
      <c r="D169" s="38"/>
      <c r="E169" s="36">
        <f t="shared" si="9"/>
        <v>0</v>
      </c>
      <c r="G169" s="95"/>
      <c r="I169" s="96"/>
    </row>
    <row r="170" spans="1:9" customFormat="1" ht="18" customHeight="1" x14ac:dyDescent="0.25">
      <c r="A170" s="31" t="s">
        <v>112</v>
      </c>
      <c r="B170" s="32">
        <v>1.9</v>
      </c>
      <c r="C170" s="34">
        <v>10</v>
      </c>
      <c r="D170" s="38"/>
      <c r="E170" s="36">
        <f t="shared" si="9"/>
        <v>0</v>
      </c>
      <c r="G170" s="95"/>
      <c r="I170" s="96"/>
    </row>
    <row r="171" spans="1:9" customFormat="1" ht="18" customHeight="1" x14ac:dyDescent="0.25">
      <c r="A171" s="31" t="s">
        <v>113</v>
      </c>
      <c r="B171" s="32">
        <v>3.35</v>
      </c>
      <c r="C171" s="34">
        <v>10</v>
      </c>
      <c r="D171" s="38"/>
      <c r="E171" s="36">
        <f t="shared" si="9"/>
        <v>0</v>
      </c>
      <c r="G171" s="95"/>
      <c r="I171" s="96"/>
    </row>
    <row r="172" spans="1:9" customFormat="1" ht="15.75" thickBot="1" x14ac:dyDescent="0.3">
      <c r="A172" s="30"/>
      <c r="B172" s="33"/>
      <c r="C172" s="35"/>
      <c r="G172" s="95"/>
      <c r="I172" s="96"/>
    </row>
    <row r="173" spans="1:9" customFormat="1" ht="48" thickBot="1" x14ac:dyDescent="0.3">
      <c r="A173" s="29" t="s">
        <v>117</v>
      </c>
      <c r="B173" s="18" t="s">
        <v>454</v>
      </c>
      <c r="C173" s="18" t="s">
        <v>15</v>
      </c>
      <c r="D173" s="18" t="s">
        <v>455</v>
      </c>
      <c r="E173" s="19" t="s">
        <v>456</v>
      </c>
      <c r="G173" s="95"/>
      <c r="I173" s="96"/>
    </row>
    <row r="174" spans="1:9" customFormat="1" ht="18" customHeight="1" x14ac:dyDescent="0.25">
      <c r="A174" s="31" t="s">
        <v>118</v>
      </c>
      <c r="B174" s="32">
        <v>1.9</v>
      </c>
      <c r="C174" s="34">
        <v>50</v>
      </c>
      <c r="D174" s="38"/>
      <c r="E174" s="36">
        <f t="shared" ref="E174:E177" si="10">+C174*D174</f>
        <v>0</v>
      </c>
      <c r="G174" s="95"/>
      <c r="I174" s="96"/>
    </row>
    <row r="175" spans="1:9" customFormat="1" ht="18" customHeight="1" x14ac:dyDescent="0.25">
      <c r="A175" s="31" t="s">
        <v>120</v>
      </c>
      <c r="B175" s="32">
        <v>1.8</v>
      </c>
      <c r="C175" s="34">
        <v>50</v>
      </c>
      <c r="D175" s="38"/>
      <c r="E175" s="36">
        <f t="shared" si="10"/>
        <v>0</v>
      </c>
      <c r="G175" s="95"/>
      <c r="I175" s="96"/>
    </row>
    <row r="176" spans="1:9" customFormat="1" ht="18" customHeight="1" x14ac:dyDescent="0.25">
      <c r="A176" s="31" t="s">
        <v>121</v>
      </c>
      <c r="B176" s="32">
        <v>2</v>
      </c>
      <c r="C176" s="34">
        <v>1168</v>
      </c>
      <c r="D176" s="38"/>
      <c r="E176" s="36">
        <f t="shared" si="10"/>
        <v>0</v>
      </c>
      <c r="G176" s="95"/>
      <c r="I176" s="96"/>
    </row>
    <row r="177" spans="1:9" customFormat="1" ht="18" customHeight="1" x14ac:dyDescent="0.25">
      <c r="A177" s="31" t="s">
        <v>119</v>
      </c>
      <c r="B177" s="32">
        <v>1.65</v>
      </c>
      <c r="C177" s="34">
        <f>20+7+3+199+67+245+241+293+332+315+259+159+129</f>
        <v>2269</v>
      </c>
      <c r="D177" s="38"/>
      <c r="E177" s="36">
        <f t="shared" si="10"/>
        <v>0</v>
      </c>
      <c r="G177" s="95"/>
      <c r="I177" s="96"/>
    </row>
    <row r="178" spans="1:9" customFormat="1" ht="18" customHeight="1" thickBot="1" x14ac:dyDescent="0.3">
      <c r="A178" s="44"/>
      <c r="B178" s="33"/>
      <c r="C178" s="45"/>
      <c r="D178" s="33"/>
      <c r="E178" s="46"/>
      <c r="G178" s="95"/>
      <c r="I178" s="96"/>
    </row>
    <row r="179" spans="1:9" customFormat="1" ht="48" thickBot="1" x14ac:dyDescent="0.3">
      <c r="A179" s="52" t="s">
        <v>155</v>
      </c>
      <c r="B179" s="18" t="s">
        <v>454</v>
      </c>
      <c r="C179" s="18" t="s">
        <v>15</v>
      </c>
      <c r="D179" s="18" t="s">
        <v>455</v>
      </c>
      <c r="E179" s="19" t="s">
        <v>456</v>
      </c>
      <c r="G179" s="95"/>
      <c r="I179" s="96"/>
    </row>
    <row r="180" spans="1:9" customFormat="1" ht="18" customHeight="1" x14ac:dyDescent="0.25">
      <c r="A180" s="31" t="s">
        <v>156</v>
      </c>
      <c r="B180" s="32">
        <v>4.3499999999999996</v>
      </c>
      <c r="C180" s="34">
        <f>240+384</f>
        <v>624</v>
      </c>
      <c r="D180" s="38"/>
      <c r="E180" s="36">
        <f t="shared" ref="E180:E187" si="11">+C180*D180</f>
        <v>0</v>
      </c>
      <c r="G180" s="95"/>
      <c r="I180" s="96"/>
    </row>
    <row r="181" spans="1:9" customFormat="1" ht="18" customHeight="1" x14ac:dyDescent="0.25">
      <c r="A181" s="31" t="s">
        <v>158</v>
      </c>
      <c r="B181" s="32">
        <v>5.8</v>
      </c>
      <c r="C181" s="34">
        <v>225</v>
      </c>
      <c r="D181" s="38"/>
      <c r="E181" s="36">
        <f t="shared" si="11"/>
        <v>0</v>
      </c>
      <c r="G181" s="95"/>
      <c r="I181" s="96"/>
    </row>
    <row r="182" spans="1:9" customFormat="1" ht="18" customHeight="1" x14ac:dyDescent="0.25">
      <c r="A182" s="31" t="s">
        <v>339</v>
      </c>
      <c r="B182" s="32">
        <v>0.5</v>
      </c>
      <c r="C182" s="34">
        <v>16</v>
      </c>
      <c r="D182" s="38"/>
      <c r="E182" s="36">
        <f t="shared" si="11"/>
        <v>0</v>
      </c>
      <c r="G182" s="95"/>
      <c r="I182" s="96"/>
    </row>
    <row r="183" spans="1:9" customFormat="1" ht="18" customHeight="1" x14ac:dyDescent="0.25">
      <c r="A183" s="31" t="s">
        <v>351</v>
      </c>
      <c r="B183" s="32">
        <v>0.15</v>
      </c>
      <c r="C183" s="34">
        <f>31+4</f>
        <v>35</v>
      </c>
      <c r="D183" s="38"/>
      <c r="E183" s="36">
        <f t="shared" si="11"/>
        <v>0</v>
      </c>
      <c r="G183" s="95"/>
      <c r="I183" s="96"/>
    </row>
    <row r="184" spans="1:9" customFormat="1" ht="18" customHeight="1" x14ac:dyDescent="0.25">
      <c r="A184" s="31" t="s">
        <v>350</v>
      </c>
      <c r="B184" s="32">
        <v>0.3</v>
      </c>
      <c r="C184" s="34">
        <v>45</v>
      </c>
      <c r="D184" s="38"/>
      <c r="E184" s="36">
        <f t="shared" si="11"/>
        <v>0</v>
      </c>
      <c r="G184" s="95"/>
      <c r="I184" s="96"/>
    </row>
    <row r="185" spans="1:9" customFormat="1" ht="18" customHeight="1" x14ac:dyDescent="0.25">
      <c r="A185" s="31" t="s">
        <v>157</v>
      </c>
      <c r="B185" s="32">
        <v>3.3</v>
      </c>
      <c r="C185" s="34">
        <v>151</v>
      </c>
      <c r="D185" s="38"/>
      <c r="E185" s="36">
        <f t="shared" si="11"/>
        <v>0</v>
      </c>
      <c r="G185" s="95"/>
      <c r="I185" s="96"/>
    </row>
    <row r="186" spans="1:9" customFormat="1" ht="18" customHeight="1" x14ac:dyDescent="0.25">
      <c r="A186" s="31" t="s">
        <v>148</v>
      </c>
      <c r="B186" s="32">
        <v>1.25</v>
      </c>
      <c r="C186" s="34">
        <v>55</v>
      </c>
      <c r="D186" s="38"/>
      <c r="E186" s="36">
        <f t="shared" si="11"/>
        <v>0</v>
      </c>
      <c r="G186" s="95"/>
      <c r="I186" s="96"/>
    </row>
    <row r="187" spans="1:9" customFormat="1" ht="18" customHeight="1" x14ac:dyDescent="0.25">
      <c r="A187" s="31" t="s">
        <v>147</v>
      </c>
      <c r="B187" s="32">
        <v>0.93</v>
      </c>
      <c r="C187" s="34">
        <v>287</v>
      </c>
      <c r="D187" s="38"/>
      <c r="E187" s="36">
        <f t="shared" si="11"/>
        <v>0</v>
      </c>
      <c r="G187" s="95"/>
      <c r="I187" s="96"/>
    </row>
    <row r="188" spans="1:9" customFormat="1" ht="18" customHeight="1" thickBot="1" x14ac:dyDescent="0.3">
      <c r="A188" s="48"/>
      <c r="B188" s="33"/>
      <c r="C188" s="45"/>
      <c r="D188" s="33"/>
      <c r="E188" s="46"/>
      <c r="G188" s="95"/>
      <c r="I188" s="96"/>
    </row>
    <row r="189" spans="1:9" customFormat="1" ht="48" thickBot="1" x14ac:dyDescent="0.3">
      <c r="A189" s="52" t="s">
        <v>352</v>
      </c>
      <c r="B189" s="18" t="s">
        <v>454</v>
      </c>
      <c r="C189" s="18" t="s">
        <v>15</v>
      </c>
      <c r="D189" s="18" t="s">
        <v>455</v>
      </c>
      <c r="E189" s="19" t="s">
        <v>456</v>
      </c>
      <c r="G189" s="95"/>
      <c r="I189" s="96"/>
    </row>
    <row r="190" spans="1:9" customFormat="1" ht="18" customHeight="1" x14ac:dyDescent="0.25">
      <c r="A190" s="31" t="s">
        <v>123</v>
      </c>
      <c r="B190" s="32">
        <v>10.95</v>
      </c>
      <c r="C190" s="34">
        <f>21873+75</f>
        <v>21948</v>
      </c>
      <c r="D190" s="38"/>
      <c r="E190" s="36">
        <f t="shared" ref="E190:E198" si="12">+C190*D190</f>
        <v>0</v>
      </c>
      <c r="G190" s="95"/>
      <c r="I190" s="96"/>
    </row>
    <row r="191" spans="1:9" customFormat="1" ht="18" customHeight="1" x14ac:dyDescent="0.25">
      <c r="A191" s="31" t="s">
        <v>125</v>
      </c>
      <c r="B191" s="32">
        <v>6.85</v>
      </c>
      <c r="C191" s="34">
        <v>1787</v>
      </c>
      <c r="D191" s="38"/>
      <c r="E191" s="36">
        <f t="shared" si="12"/>
        <v>0</v>
      </c>
      <c r="G191" s="95"/>
      <c r="I191" s="96"/>
    </row>
    <row r="192" spans="1:9" customFormat="1" ht="18" customHeight="1" x14ac:dyDescent="0.25">
      <c r="A192" s="31" t="s">
        <v>126</v>
      </c>
      <c r="B192" s="32">
        <v>8.0500000000000007</v>
      </c>
      <c r="C192" s="34">
        <v>4677</v>
      </c>
      <c r="D192" s="38"/>
      <c r="E192" s="36">
        <f t="shared" si="12"/>
        <v>0</v>
      </c>
      <c r="G192" s="95"/>
      <c r="I192" s="96"/>
    </row>
    <row r="193" spans="1:9" customFormat="1" ht="18" customHeight="1" x14ac:dyDescent="0.25">
      <c r="A193" s="31" t="s">
        <v>152</v>
      </c>
      <c r="B193" s="32">
        <v>12.4</v>
      </c>
      <c r="C193" s="34">
        <v>224</v>
      </c>
      <c r="D193" s="38"/>
      <c r="E193" s="36">
        <f t="shared" si="12"/>
        <v>0</v>
      </c>
      <c r="G193" s="95"/>
      <c r="I193" s="96"/>
    </row>
    <row r="194" spans="1:9" customFormat="1" ht="18" customHeight="1" x14ac:dyDescent="0.25">
      <c r="A194" s="31" t="s">
        <v>153</v>
      </c>
      <c r="B194" s="32">
        <v>4.53</v>
      </c>
      <c r="C194" s="34">
        <v>312</v>
      </c>
      <c r="D194" s="38"/>
      <c r="E194" s="36">
        <f t="shared" si="12"/>
        <v>0</v>
      </c>
      <c r="G194" s="95"/>
      <c r="I194" s="96"/>
    </row>
    <row r="195" spans="1:9" customFormat="1" ht="18" customHeight="1" x14ac:dyDescent="0.25">
      <c r="A195" s="31" t="s">
        <v>154</v>
      </c>
      <c r="B195" s="32">
        <v>5.8</v>
      </c>
      <c r="C195" s="34">
        <f>180+448</f>
        <v>628</v>
      </c>
      <c r="D195" s="38"/>
      <c r="E195" s="36">
        <f t="shared" si="12"/>
        <v>0</v>
      </c>
      <c r="G195" s="95"/>
      <c r="I195" s="96"/>
    </row>
    <row r="196" spans="1:9" customFormat="1" ht="18" customHeight="1" x14ac:dyDescent="0.25">
      <c r="A196" s="31" t="s">
        <v>336</v>
      </c>
      <c r="B196" s="32">
        <v>9.5500000000000007</v>
      </c>
      <c r="C196" s="34">
        <v>1580</v>
      </c>
      <c r="D196" s="38"/>
      <c r="E196" s="36">
        <f t="shared" si="12"/>
        <v>0</v>
      </c>
      <c r="G196" s="95"/>
      <c r="I196" s="96"/>
    </row>
    <row r="197" spans="1:9" customFormat="1" ht="18" customHeight="1" x14ac:dyDescent="0.25">
      <c r="A197" s="31" t="s">
        <v>356</v>
      </c>
      <c r="B197" s="32">
        <v>2.25</v>
      </c>
      <c r="C197" s="34">
        <f>10769+4+612</f>
        <v>11385</v>
      </c>
      <c r="D197" s="38"/>
      <c r="E197" s="36">
        <f t="shared" si="12"/>
        <v>0</v>
      </c>
      <c r="G197" s="95"/>
      <c r="I197" s="96"/>
    </row>
    <row r="198" spans="1:9" customFormat="1" ht="18" customHeight="1" x14ac:dyDescent="0.25">
      <c r="A198" s="31"/>
      <c r="B198" s="32"/>
      <c r="C198" s="34"/>
      <c r="D198" s="38"/>
      <c r="E198" s="36">
        <f t="shared" si="12"/>
        <v>0</v>
      </c>
      <c r="G198" s="95"/>
    </row>
    <row r="199" spans="1:9" ht="48.95" customHeight="1" x14ac:dyDescent="0.25"/>
    <row r="200" spans="1:9" ht="39.950000000000003" customHeight="1" x14ac:dyDescent="0.25">
      <c r="B200" s="40" t="s">
        <v>432</v>
      </c>
      <c r="C200" s="40"/>
      <c r="D200" s="40"/>
      <c r="E200" s="41">
        <f>+SUMPRODUCT(C15:C198,D15:D198)</f>
        <v>0</v>
      </c>
    </row>
    <row r="201" spans="1:9" ht="30.95" customHeight="1" x14ac:dyDescent="0.25">
      <c r="C201" s="12"/>
    </row>
    <row r="202" spans="1:9" ht="39.950000000000003" customHeight="1" x14ac:dyDescent="0.25">
      <c r="B202" s="42" t="s">
        <v>28</v>
      </c>
      <c r="C202" s="42"/>
      <c r="D202" s="42"/>
      <c r="E202" s="43">
        <f>+SUMPRODUCT(B14:B198,C14:C198)</f>
        <v>1070405.6499999999</v>
      </c>
      <c r="F202" s="123" t="s">
        <v>462</v>
      </c>
      <c r="G202" s="123"/>
      <c r="I202" s="94"/>
    </row>
    <row r="203" spans="1:9" ht="12.75" customHeight="1" x14ac:dyDescent="0.25">
      <c r="D203" s="8"/>
    </row>
    <row r="204" spans="1:9" ht="12.75" customHeight="1" x14ac:dyDescent="0.25">
      <c r="D204" s="8"/>
    </row>
    <row r="205" spans="1:9" ht="12.75" customHeight="1" x14ac:dyDescent="0.25">
      <c r="D205" s="8"/>
    </row>
    <row r="206" spans="1:9" ht="48.75" customHeight="1" x14ac:dyDescent="0.25">
      <c r="A206" s="114" t="s">
        <v>9</v>
      </c>
      <c r="B206" s="114"/>
      <c r="C206" s="115"/>
      <c r="D206" s="115"/>
      <c r="E206" s="115"/>
    </row>
    <row r="207" spans="1:9" ht="15.75" customHeight="1" x14ac:dyDescent="0.25"/>
    <row r="208" spans="1:9" ht="15.75" customHeight="1" x14ac:dyDescent="0.25">
      <c r="A208" s="1" t="s">
        <v>10</v>
      </c>
    </row>
    <row r="209" spans="1:2" ht="15.75" customHeight="1" x14ac:dyDescent="0.25">
      <c r="A209" s="118">
        <f>+OE!$A$28</f>
        <v>0</v>
      </c>
      <c r="B209" s="118"/>
    </row>
    <row r="210" spans="1:2" ht="15.75" customHeight="1" x14ac:dyDescent="0.25"/>
    <row r="211" spans="1:2" ht="15.75" customHeight="1" x14ac:dyDescent="0.25"/>
    <row r="212" spans="1:2" ht="78.95" customHeight="1" x14ac:dyDescent="0.25">
      <c r="A212" s="1" t="s">
        <v>11</v>
      </c>
    </row>
    <row r="213" spans="1:2" ht="15.75" customHeight="1" x14ac:dyDescent="0.25"/>
    <row r="214" spans="1:2" ht="15.75" customHeight="1" x14ac:dyDescent="0.25">
      <c r="A214" s="7" t="s">
        <v>12</v>
      </c>
    </row>
    <row r="215" spans="1:2" ht="15.75" customHeight="1" x14ac:dyDescent="0.25"/>
    <row r="216" spans="1:2" ht="15.75" customHeight="1" x14ac:dyDescent="0.25"/>
    <row r="217" spans="1:2" ht="15.75" customHeight="1" x14ac:dyDescent="0.25"/>
    <row r="218" spans="1:2" ht="15.75" customHeight="1" x14ac:dyDescent="0.25"/>
    <row r="219" spans="1:2" ht="15.75" customHeight="1" x14ac:dyDescent="0.25"/>
    <row r="220" spans="1:2" ht="15.75" customHeight="1" x14ac:dyDescent="0.25"/>
    <row r="221" spans="1:2" ht="15.75" customHeight="1" x14ac:dyDescent="0.25"/>
    <row r="222" spans="1:2" ht="15.75" customHeight="1" x14ac:dyDescent="0.25"/>
    <row r="223" spans="1:2" ht="15.75" customHeight="1" x14ac:dyDescent="0.25"/>
    <row r="224" spans="1:2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  <row r="1137" ht="15.75" customHeight="1" x14ac:dyDescent="0.25"/>
    <row r="1138" ht="15.75" customHeight="1" x14ac:dyDescent="0.25"/>
    <row r="1139" ht="15.75" customHeight="1" x14ac:dyDescent="0.25"/>
    <row r="1140" ht="15.75" customHeight="1" x14ac:dyDescent="0.25"/>
    <row r="1141" ht="15.75" customHeight="1" x14ac:dyDescent="0.25"/>
    <row r="1142" ht="15.75" customHeight="1" x14ac:dyDescent="0.25"/>
    <row r="1143" ht="15.75" customHeight="1" x14ac:dyDescent="0.25"/>
    <row r="1144" ht="15.75" customHeight="1" x14ac:dyDescent="0.25"/>
    <row r="1145" ht="15.75" customHeight="1" x14ac:dyDescent="0.25"/>
    <row r="1146" ht="15.75" customHeight="1" x14ac:dyDescent="0.25"/>
    <row r="1147" ht="15.75" customHeight="1" x14ac:dyDescent="0.25"/>
    <row r="1148" ht="15.75" customHeight="1" x14ac:dyDescent="0.25"/>
    <row r="1149" ht="15.75" customHeight="1" x14ac:dyDescent="0.25"/>
    <row r="1150" ht="15.75" customHeight="1" x14ac:dyDescent="0.25"/>
    <row r="1151" ht="15.75" customHeight="1" x14ac:dyDescent="0.25"/>
    <row r="1152" ht="15.75" customHeight="1" x14ac:dyDescent="0.25"/>
    <row r="1153" ht="15.75" customHeight="1" x14ac:dyDescent="0.25"/>
    <row r="1154" ht="15.75" customHeight="1" x14ac:dyDescent="0.25"/>
    <row r="1155" ht="15.75" customHeight="1" x14ac:dyDescent="0.25"/>
    <row r="1156" ht="15.75" customHeight="1" x14ac:dyDescent="0.25"/>
    <row r="1157" ht="15.75" customHeight="1" x14ac:dyDescent="0.25"/>
    <row r="1158" ht="15.75" customHeight="1" x14ac:dyDescent="0.25"/>
    <row r="1159" ht="15.75" customHeight="1" x14ac:dyDescent="0.25"/>
    <row r="1160" ht="15.75" customHeight="1" x14ac:dyDescent="0.25"/>
    <row r="1161" ht="15.75" customHeight="1" x14ac:dyDescent="0.25"/>
    <row r="1162" ht="15.75" customHeight="1" x14ac:dyDescent="0.25"/>
    <row r="1163" ht="15.75" customHeight="1" x14ac:dyDescent="0.25"/>
    <row r="1164" ht="15.75" customHeight="1" x14ac:dyDescent="0.25"/>
    <row r="1165" ht="15.75" customHeight="1" x14ac:dyDescent="0.25"/>
    <row r="1166" ht="15.75" customHeight="1" x14ac:dyDescent="0.25"/>
    <row r="1167" ht="15.75" customHeight="1" x14ac:dyDescent="0.25"/>
    <row r="1168" ht="15.75" customHeight="1" x14ac:dyDescent="0.25"/>
    <row r="1169" ht="15.75" customHeight="1" x14ac:dyDescent="0.25"/>
    <row r="1170" ht="15.75" customHeight="1" x14ac:dyDescent="0.25"/>
    <row r="1171" ht="15.75" customHeight="1" x14ac:dyDescent="0.25"/>
  </sheetData>
  <sortState xmlns:xlrd2="http://schemas.microsoft.com/office/spreadsheetml/2017/richdata2" ref="A180:C187">
    <sortCondition ref="A180:A187"/>
  </sortState>
  <mergeCells count="10">
    <mergeCell ref="A2:D2"/>
    <mergeCell ref="B6:C6"/>
    <mergeCell ref="B9:C9"/>
    <mergeCell ref="B10:C10"/>
    <mergeCell ref="B11:C11"/>
    <mergeCell ref="F202:G202"/>
    <mergeCell ref="B12:C12"/>
    <mergeCell ref="A206:E206"/>
    <mergeCell ref="A209:B209"/>
    <mergeCell ref="A3:D3"/>
  </mergeCells>
  <pageMargins left="0.7" right="0.7" top="0.75" bottom="0.75" header="0" footer="0"/>
  <pageSetup scale="1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472-8CEF-475E-931C-2B86D0794C0A}">
  <sheetPr>
    <pageSetUpPr fitToPage="1"/>
  </sheetPr>
  <dimension ref="A1:E1136"/>
  <sheetViews>
    <sheetView showGridLines="0" topLeftCell="A15" workbookViewId="0">
      <selection activeCell="H19" sqref="H19"/>
    </sheetView>
  </sheetViews>
  <sheetFormatPr baseColWidth="10" defaultColWidth="14.42578125" defaultRowHeight="15" customHeight="1" x14ac:dyDescent="0.25"/>
  <cols>
    <col min="1" max="1" width="45.85546875" style="1" bestFit="1" customWidth="1"/>
    <col min="2" max="2" width="34.42578125" style="1" customWidth="1"/>
    <col min="3" max="3" width="19.140625" style="1" customWidth="1"/>
    <col min="4" max="4" width="27" style="1" customWidth="1"/>
    <col min="5" max="5" width="18.85546875" style="1" customWidth="1"/>
    <col min="6" max="6" width="10" style="1" customWidth="1"/>
    <col min="7" max="7" width="13" style="1" customWidth="1"/>
    <col min="8" max="19" width="10" style="1" customWidth="1"/>
    <col min="20" max="16384" width="14.42578125" style="1"/>
  </cols>
  <sheetData>
    <row r="1" spans="1:5" ht="57" customHeight="1" x14ac:dyDescent="0.25"/>
    <row r="2" spans="1:5" x14ac:dyDescent="0.25">
      <c r="A2" s="111" t="s">
        <v>161</v>
      </c>
      <c r="B2" s="111"/>
      <c r="C2" s="111"/>
      <c r="D2" s="62"/>
    </row>
    <row r="3" spans="1:5" ht="54.6" customHeight="1" x14ac:dyDescent="0.25">
      <c r="A3" s="119"/>
      <c r="B3" s="119"/>
      <c r="C3" s="119"/>
      <c r="D3" s="61"/>
      <c r="E3" s="2"/>
    </row>
    <row r="4" spans="1:5" ht="21.75" customHeight="1" x14ac:dyDescent="0.25">
      <c r="A4" s="3"/>
      <c r="B4" s="4"/>
    </row>
    <row r="5" spans="1:5" ht="16.5" customHeight="1" x14ac:dyDescent="0.25">
      <c r="A5" s="89" t="s">
        <v>0</v>
      </c>
      <c r="B5" s="89"/>
      <c r="C5" s="90"/>
      <c r="D5" s="90"/>
      <c r="E5" s="90"/>
    </row>
    <row r="6" spans="1:5" ht="16.5" customHeight="1" x14ac:dyDescent="0.25">
      <c r="A6" s="89" t="s">
        <v>1</v>
      </c>
      <c r="B6" s="120">
        <f>+OE!B6</f>
        <v>0</v>
      </c>
      <c r="C6" s="120"/>
      <c r="D6" s="91" t="s">
        <v>2</v>
      </c>
      <c r="E6" s="87">
        <f>+OE!E6</f>
        <v>0</v>
      </c>
    </row>
    <row r="7" spans="1:5" ht="16.5" customHeight="1" x14ac:dyDescent="0.25">
      <c r="A7" s="89"/>
      <c r="B7" s="89"/>
      <c r="C7" s="90"/>
      <c r="D7" s="91"/>
      <c r="E7" s="90"/>
    </row>
    <row r="8" spans="1:5" ht="16.5" customHeight="1" x14ac:dyDescent="0.25">
      <c r="A8" s="89"/>
      <c r="B8" s="89"/>
      <c r="C8" s="90"/>
      <c r="D8" s="91"/>
      <c r="E8" s="90"/>
    </row>
    <row r="9" spans="1:5" ht="16.5" customHeight="1" x14ac:dyDescent="0.25">
      <c r="A9" s="89" t="s">
        <v>3</v>
      </c>
      <c r="B9" s="120"/>
      <c r="C9" s="120"/>
      <c r="D9" s="91"/>
      <c r="E9" s="90"/>
    </row>
    <row r="10" spans="1:5" ht="16.5" customHeight="1" x14ac:dyDescent="0.25">
      <c r="A10" s="89" t="s">
        <v>4</v>
      </c>
      <c r="B10" s="120">
        <f>+OE!B10</f>
        <v>0</v>
      </c>
      <c r="C10" s="120"/>
      <c r="D10" s="91" t="s">
        <v>5</v>
      </c>
      <c r="E10" s="87">
        <f>+OE!E10</f>
        <v>0</v>
      </c>
    </row>
    <row r="11" spans="1:5" ht="16.5" customHeight="1" x14ac:dyDescent="0.25">
      <c r="A11" s="89" t="s">
        <v>6</v>
      </c>
      <c r="B11" s="120">
        <f>+OE!B11</f>
        <v>0</v>
      </c>
      <c r="C11" s="120"/>
      <c r="D11" s="91" t="s">
        <v>7</v>
      </c>
      <c r="E11" s="87">
        <f>+OE!E11</f>
        <v>0</v>
      </c>
    </row>
    <row r="12" spans="1:5" ht="16.5" customHeight="1" x14ac:dyDescent="0.25">
      <c r="A12" s="89" t="s">
        <v>8</v>
      </c>
      <c r="B12" s="120">
        <f>+OE!B12</f>
        <v>0</v>
      </c>
      <c r="C12" s="120"/>
      <c r="D12" s="90"/>
      <c r="E12" s="90"/>
    </row>
    <row r="13" spans="1:5" ht="16.5" customHeight="1" x14ac:dyDescent="0.25">
      <c r="A13" s="4"/>
      <c r="B13" s="4"/>
    </row>
    <row r="14" spans="1:5" ht="48.95" customHeight="1" x14ac:dyDescent="0.25">
      <c r="A14" s="86" t="s">
        <v>14</v>
      </c>
      <c r="B14" s="86" t="s">
        <v>313</v>
      </c>
      <c r="C14" s="86" t="s">
        <v>433</v>
      </c>
      <c r="E14" s="6"/>
    </row>
    <row r="15" spans="1:5" ht="35.1" customHeight="1" x14ac:dyDescent="0.25">
      <c r="A15" s="9" t="s">
        <v>162</v>
      </c>
      <c r="B15" s="55">
        <v>1.9</v>
      </c>
      <c r="C15" s="27"/>
      <c r="D15" s="85"/>
      <c r="E15" s="39" t="str">
        <f t="shared" ref="E15:E46" si="0">IF(C15&gt;B15,"ERROR","")</f>
        <v/>
      </c>
    </row>
    <row r="16" spans="1:5" ht="35.1" customHeight="1" x14ac:dyDescent="0.25">
      <c r="A16" s="9" t="s">
        <v>163</v>
      </c>
      <c r="B16" s="55">
        <v>1.9</v>
      </c>
      <c r="C16" s="27"/>
      <c r="D16" s="85"/>
      <c r="E16" s="39" t="str">
        <f t="shared" si="0"/>
        <v/>
      </c>
    </row>
    <row r="17" spans="1:5" ht="35.1" customHeight="1" x14ac:dyDescent="0.25">
      <c r="A17" s="9" t="s">
        <v>164</v>
      </c>
      <c r="B17" s="55">
        <v>1.4</v>
      </c>
      <c r="C17" s="27"/>
      <c r="D17" s="85"/>
      <c r="E17" s="39" t="str">
        <f t="shared" si="0"/>
        <v/>
      </c>
    </row>
    <row r="18" spans="1:5" ht="35.1" customHeight="1" x14ac:dyDescent="0.25">
      <c r="A18" s="9" t="s">
        <v>165</v>
      </c>
      <c r="B18" s="55">
        <v>1.75</v>
      </c>
      <c r="C18" s="27"/>
      <c r="D18" s="85"/>
      <c r="E18" s="39" t="str">
        <f t="shared" si="0"/>
        <v/>
      </c>
    </row>
    <row r="19" spans="1:5" ht="35.1" customHeight="1" x14ac:dyDescent="0.25">
      <c r="A19" s="9" t="s">
        <v>166</v>
      </c>
      <c r="B19" s="55">
        <v>1.45</v>
      </c>
      <c r="C19" s="27"/>
      <c r="D19" s="85"/>
      <c r="E19" s="39" t="str">
        <f t="shared" si="0"/>
        <v/>
      </c>
    </row>
    <row r="20" spans="1:5" ht="35.1" customHeight="1" x14ac:dyDescent="0.25">
      <c r="A20" s="9" t="s">
        <v>167</v>
      </c>
      <c r="B20" s="55">
        <v>1.45</v>
      </c>
      <c r="C20" s="27"/>
      <c r="D20" s="85"/>
      <c r="E20" s="39" t="str">
        <f t="shared" si="0"/>
        <v/>
      </c>
    </row>
    <row r="21" spans="1:5" ht="35.1" customHeight="1" x14ac:dyDescent="0.25">
      <c r="A21" s="9" t="s">
        <v>168</v>
      </c>
      <c r="B21" s="55">
        <v>1.45</v>
      </c>
      <c r="C21" s="27"/>
      <c r="D21" s="85"/>
      <c r="E21" s="39" t="str">
        <f t="shared" si="0"/>
        <v/>
      </c>
    </row>
    <row r="22" spans="1:5" ht="35.1" customHeight="1" x14ac:dyDescent="0.25">
      <c r="A22" s="9" t="s">
        <v>169</v>
      </c>
      <c r="B22" s="55">
        <v>1.45</v>
      </c>
      <c r="C22" s="27"/>
      <c r="D22" s="85"/>
      <c r="E22" s="39" t="str">
        <f t="shared" si="0"/>
        <v/>
      </c>
    </row>
    <row r="23" spans="1:5" ht="35.1" customHeight="1" x14ac:dyDescent="0.25">
      <c r="A23" s="9" t="s">
        <v>170</v>
      </c>
      <c r="B23" s="55">
        <v>1.45</v>
      </c>
      <c r="C23" s="27"/>
      <c r="D23" s="85"/>
      <c r="E23" s="39" t="str">
        <f t="shared" si="0"/>
        <v/>
      </c>
    </row>
    <row r="24" spans="1:5" ht="35.1" customHeight="1" x14ac:dyDescent="0.25">
      <c r="A24" s="9" t="s">
        <v>171</v>
      </c>
      <c r="B24" s="55">
        <v>1.45</v>
      </c>
      <c r="C24" s="27"/>
      <c r="D24" s="85"/>
      <c r="E24" s="39" t="str">
        <f t="shared" si="0"/>
        <v/>
      </c>
    </row>
    <row r="25" spans="1:5" ht="35.1" customHeight="1" x14ac:dyDescent="0.25">
      <c r="A25" s="9" t="s">
        <v>172</v>
      </c>
      <c r="B25" s="55">
        <v>1.45</v>
      </c>
      <c r="C25" s="27"/>
      <c r="D25" s="85"/>
      <c r="E25" s="39" t="str">
        <f t="shared" si="0"/>
        <v/>
      </c>
    </row>
    <row r="26" spans="1:5" ht="35.1" customHeight="1" x14ac:dyDescent="0.25">
      <c r="A26" s="9" t="s">
        <v>173</v>
      </c>
      <c r="B26" s="55">
        <v>1.45</v>
      </c>
      <c r="C26" s="27"/>
      <c r="D26" s="85"/>
      <c r="E26" s="39" t="str">
        <f t="shared" si="0"/>
        <v/>
      </c>
    </row>
    <row r="27" spans="1:5" ht="35.1" customHeight="1" x14ac:dyDescent="0.25">
      <c r="A27" s="9" t="s">
        <v>174</v>
      </c>
      <c r="B27" s="55">
        <v>1.45</v>
      </c>
      <c r="C27" s="27"/>
      <c r="D27" s="85"/>
      <c r="E27" s="39" t="str">
        <f t="shared" si="0"/>
        <v/>
      </c>
    </row>
    <row r="28" spans="1:5" ht="35.1" customHeight="1" x14ac:dyDescent="0.25">
      <c r="A28" s="9" t="s">
        <v>175</v>
      </c>
      <c r="B28" s="55">
        <v>1.55</v>
      </c>
      <c r="C28" s="27"/>
      <c r="D28" s="85"/>
      <c r="E28" s="39" t="str">
        <f t="shared" si="0"/>
        <v/>
      </c>
    </row>
    <row r="29" spans="1:5" ht="35.1" customHeight="1" x14ac:dyDescent="0.25">
      <c r="A29" s="9" t="s">
        <v>176</v>
      </c>
      <c r="B29" s="55">
        <v>1.55</v>
      </c>
      <c r="C29" s="27"/>
      <c r="D29" s="85"/>
      <c r="E29" s="39" t="str">
        <f t="shared" si="0"/>
        <v/>
      </c>
    </row>
    <row r="30" spans="1:5" ht="35.1" customHeight="1" x14ac:dyDescent="0.25">
      <c r="A30" s="9" t="s">
        <v>177</v>
      </c>
      <c r="B30" s="55">
        <v>1.6</v>
      </c>
      <c r="C30" s="27"/>
      <c r="D30" s="85"/>
      <c r="E30" s="39" t="str">
        <f t="shared" si="0"/>
        <v/>
      </c>
    </row>
    <row r="31" spans="1:5" ht="35.1" customHeight="1" x14ac:dyDescent="0.25">
      <c r="A31" s="9" t="s">
        <v>178</v>
      </c>
      <c r="B31" s="55">
        <v>1.85</v>
      </c>
      <c r="C31" s="27"/>
      <c r="D31" s="85"/>
      <c r="E31" s="39" t="str">
        <f t="shared" si="0"/>
        <v/>
      </c>
    </row>
    <row r="32" spans="1:5" ht="35.1" customHeight="1" x14ac:dyDescent="0.25">
      <c r="A32" s="9" t="s">
        <v>179</v>
      </c>
      <c r="B32" s="55">
        <v>1.95</v>
      </c>
      <c r="C32" s="27"/>
      <c r="D32" s="85"/>
      <c r="E32" s="39" t="str">
        <f t="shared" si="0"/>
        <v/>
      </c>
    </row>
    <row r="33" spans="1:5" ht="35.1" customHeight="1" x14ac:dyDescent="0.25">
      <c r="A33" s="9" t="s">
        <v>180</v>
      </c>
      <c r="B33" s="55">
        <v>1.4</v>
      </c>
      <c r="C33" s="27"/>
      <c r="D33" s="85"/>
      <c r="E33" s="39" t="str">
        <f t="shared" si="0"/>
        <v/>
      </c>
    </row>
    <row r="34" spans="1:5" ht="35.1" customHeight="1" x14ac:dyDescent="0.25">
      <c r="A34" s="9" t="s">
        <v>181</v>
      </c>
      <c r="B34" s="55">
        <v>1.55</v>
      </c>
      <c r="C34" s="27"/>
      <c r="D34" s="85"/>
      <c r="E34" s="39" t="str">
        <f t="shared" si="0"/>
        <v/>
      </c>
    </row>
    <row r="35" spans="1:5" ht="35.1" customHeight="1" x14ac:dyDescent="0.25">
      <c r="A35" s="9" t="s">
        <v>182</v>
      </c>
      <c r="B35" s="55">
        <v>1.55</v>
      </c>
      <c r="C35" s="27"/>
      <c r="D35" s="85"/>
      <c r="E35" s="39" t="str">
        <f t="shared" si="0"/>
        <v/>
      </c>
    </row>
    <row r="36" spans="1:5" ht="35.1" customHeight="1" x14ac:dyDescent="0.25">
      <c r="A36" s="9" t="s">
        <v>183</v>
      </c>
      <c r="B36" s="55">
        <v>1.55</v>
      </c>
      <c r="C36" s="27"/>
      <c r="D36" s="85"/>
      <c r="E36" s="39" t="str">
        <f t="shared" si="0"/>
        <v/>
      </c>
    </row>
    <row r="37" spans="1:5" ht="35.1" customHeight="1" x14ac:dyDescent="0.25">
      <c r="A37" s="9" t="s">
        <v>184</v>
      </c>
      <c r="B37" s="55">
        <v>1.55</v>
      </c>
      <c r="C37" s="27"/>
      <c r="D37" s="85"/>
      <c r="E37" s="39" t="str">
        <f t="shared" si="0"/>
        <v/>
      </c>
    </row>
    <row r="38" spans="1:5" ht="35.1" customHeight="1" x14ac:dyDescent="0.25">
      <c r="A38" s="9" t="s">
        <v>185</v>
      </c>
      <c r="B38" s="55">
        <v>1.85</v>
      </c>
      <c r="C38" s="27"/>
      <c r="D38" s="85"/>
      <c r="E38" s="39" t="str">
        <f t="shared" si="0"/>
        <v/>
      </c>
    </row>
    <row r="39" spans="1:5" ht="35.1" customHeight="1" x14ac:dyDescent="0.25">
      <c r="A39" s="9" t="s">
        <v>186</v>
      </c>
      <c r="B39" s="55">
        <v>1.85</v>
      </c>
      <c r="C39" s="27"/>
      <c r="D39" s="85"/>
      <c r="E39" s="39" t="str">
        <f t="shared" si="0"/>
        <v/>
      </c>
    </row>
    <row r="40" spans="1:5" ht="35.1" customHeight="1" x14ac:dyDescent="0.25">
      <c r="A40" s="9" t="s">
        <v>187</v>
      </c>
      <c r="B40" s="55">
        <v>1.9</v>
      </c>
      <c r="C40" s="27"/>
      <c r="D40" s="85"/>
      <c r="E40" s="39" t="str">
        <f t="shared" si="0"/>
        <v/>
      </c>
    </row>
    <row r="41" spans="1:5" ht="35.1" customHeight="1" x14ac:dyDescent="0.25">
      <c r="A41" s="9" t="s">
        <v>188</v>
      </c>
      <c r="B41" s="55">
        <v>1.9</v>
      </c>
      <c r="C41" s="27"/>
      <c r="D41" s="85"/>
      <c r="E41" s="39" t="str">
        <f t="shared" si="0"/>
        <v/>
      </c>
    </row>
    <row r="42" spans="1:5" ht="35.1" customHeight="1" x14ac:dyDescent="0.25">
      <c r="A42" s="9" t="s">
        <v>189</v>
      </c>
      <c r="B42" s="55">
        <v>2.2000000000000002</v>
      </c>
      <c r="C42" s="27"/>
      <c r="D42" s="85"/>
      <c r="E42" s="39" t="str">
        <f t="shared" si="0"/>
        <v/>
      </c>
    </row>
    <row r="43" spans="1:5" ht="35.1" customHeight="1" x14ac:dyDescent="0.25">
      <c r="A43" s="9" t="s">
        <v>190</v>
      </c>
      <c r="B43" s="55">
        <v>2.2000000000000002</v>
      </c>
      <c r="C43" s="27"/>
      <c r="D43" s="85"/>
      <c r="E43" s="39" t="str">
        <f t="shared" si="0"/>
        <v/>
      </c>
    </row>
    <row r="44" spans="1:5" ht="35.1" customHeight="1" x14ac:dyDescent="0.25">
      <c r="A44" s="9" t="s">
        <v>191</v>
      </c>
      <c r="B44" s="55">
        <v>2.15</v>
      </c>
      <c r="C44" s="27"/>
      <c r="D44" s="85"/>
      <c r="E44" s="39" t="str">
        <f t="shared" si="0"/>
        <v/>
      </c>
    </row>
    <row r="45" spans="1:5" ht="35.1" customHeight="1" x14ac:dyDescent="0.25">
      <c r="A45" s="9" t="s">
        <v>192</v>
      </c>
      <c r="B45" s="55">
        <v>2.15</v>
      </c>
      <c r="C45" s="27"/>
      <c r="D45" s="85"/>
      <c r="E45" s="39" t="str">
        <f t="shared" si="0"/>
        <v/>
      </c>
    </row>
    <row r="46" spans="1:5" ht="35.1" customHeight="1" x14ac:dyDescent="0.25">
      <c r="A46" s="9" t="s">
        <v>193</v>
      </c>
      <c r="B46" s="55">
        <v>2.15</v>
      </c>
      <c r="C46" s="27"/>
      <c r="D46" s="85"/>
      <c r="E46" s="39" t="str">
        <f t="shared" si="0"/>
        <v/>
      </c>
    </row>
    <row r="47" spans="1:5" ht="35.1" customHeight="1" x14ac:dyDescent="0.25">
      <c r="A47" s="9" t="s">
        <v>194</v>
      </c>
      <c r="B47" s="55">
        <v>2.15</v>
      </c>
      <c r="C47" s="27"/>
      <c r="D47" s="85"/>
      <c r="E47" s="39" t="str">
        <f t="shared" ref="E47:E73" si="1">IF(C47&gt;B47,"ERROR","")</f>
        <v/>
      </c>
    </row>
    <row r="48" spans="1:5" ht="35.1" customHeight="1" x14ac:dyDescent="0.25">
      <c r="A48" s="9" t="s">
        <v>195</v>
      </c>
      <c r="B48" s="55">
        <v>1.55</v>
      </c>
      <c r="C48" s="27"/>
      <c r="D48" s="85"/>
      <c r="E48" s="39" t="str">
        <f t="shared" si="1"/>
        <v/>
      </c>
    </row>
    <row r="49" spans="1:5" ht="35.1" customHeight="1" x14ac:dyDescent="0.25">
      <c r="A49" s="9" t="s">
        <v>196</v>
      </c>
      <c r="B49" s="55">
        <v>1.6</v>
      </c>
      <c r="C49" s="27"/>
      <c r="D49" s="85"/>
      <c r="E49" s="39" t="str">
        <f t="shared" si="1"/>
        <v/>
      </c>
    </row>
    <row r="50" spans="1:5" ht="35.1" customHeight="1" x14ac:dyDescent="0.25">
      <c r="A50" s="9" t="s">
        <v>197</v>
      </c>
      <c r="B50" s="55">
        <v>1.6</v>
      </c>
      <c r="C50" s="27"/>
      <c r="D50" s="85"/>
      <c r="E50" s="39" t="str">
        <f t="shared" si="1"/>
        <v/>
      </c>
    </row>
    <row r="51" spans="1:5" ht="35.1" customHeight="1" x14ac:dyDescent="0.25">
      <c r="A51" s="9" t="s">
        <v>198</v>
      </c>
      <c r="B51" s="55">
        <v>2.2000000000000002</v>
      </c>
      <c r="C51" s="27"/>
      <c r="D51" s="85"/>
      <c r="E51" s="39" t="str">
        <f t="shared" si="1"/>
        <v/>
      </c>
    </row>
    <row r="52" spans="1:5" ht="35.1" customHeight="1" x14ac:dyDescent="0.25">
      <c r="A52" s="9" t="s">
        <v>199</v>
      </c>
      <c r="B52" s="55">
        <v>1.9</v>
      </c>
      <c r="C52" s="27"/>
      <c r="D52" s="85"/>
      <c r="E52" s="39" t="str">
        <f t="shared" si="1"/>
        <v/>
      </c>
    </row>
    <row r="53" spans="1:5" ht="35.1" customHeight="1" x14ac:dyDescent="0.25">
      <c r="A53" s="9" t="s">
        <v>200</v>
      </c>
      <c r="B53" s="55">
        <v>1.6</v>
      </c>
      <c r="C53" s="27"/>
      <c r="D53" s="85"/>
      <c r="E53" s="39" t="str">
        <f t="shared" si="1"/>
        <v/>
      </c>
    </row>
    <row r="54" spans="1:5" ht="35.1" customHeight="1" x14ac:dyDescent="0.25">
      <c r="A54" s="9" t="s">
        <v>201</v>
      </c>
      <c r="B54" s="55">
        <v>1.45</v>
      </c>
      <c r="C54" s="27"/>
      <c r="D54" s="85"/>
      <c r="E54" s="39" t="str">
        <f t="shared" si="1"/>
        <v/>
      </c>
    </row>
    <row r="55" spans="1:5" ht="35.1" customHeight="1" x14ac:dyDescent="0.25">
      <c r="A55" s="9" t="s">
        <v>202</v>
      </c>
      <c r="B55" s="55">
        <v>1.5</v>
      </c>
      <c r="C55" s="27"/>
      <c r="D55" s="85"/>
      <c r="E55" s="39" t="str">
        <f t="shared" si="1"/>
        <v/>
      </c>
    </row>
    <row r="56" spans="1:5" ht="35.1" customHeight="1" x14ac:dyDescent="0.25">
      <c r="A56" s="9" t="s">
        <v>203</v>
      </c>
      <c r="B56" s="55">
        <v>1.5</v>
      </c>
      <c r="C56" s="27"/>
      <c r="D56" s="85"/>
      <c r="E56" s="39" t="str">
        <f t="shared" si="1"/>
        <v/>
      </c>
    </row>
    <row r="57" spans="1:5" ht="35.1" customHeight="1" x14ac:dyDescent="0.25">
      <c r="A57" s="9" t="s">
        <v>204</v>
      </c>
      <c r="B57" s="55">
        <v>1.8</v>
      </c>
      <c r="C57" s="27"/>
      <c r="D57" s="85"/>
      <c r="E57" s="39" t="str">
        <f t="shared" si="1"/>
        <v/>
      </c>
    </row>
    <row r="58" spans="1:5" ht="35.1" customHeight="1" x14ac:dyDescent="0.25">
      <c r="A58" s="9" t="s">
        <v>205</v>
      </c>
      <c r="B58" s="55">
        <v>1.9</v>
      </c>
      <c r="C58" s="27"/>
      <c r="D58" s="85"/>
      <c r="E58" s="39" t="str">
        <f t="shared" si="1"/>
        <v/>
      </c>
    </row>
    <row r="59" spans="1:5" ht="35.1" customHeight="1" x14ac:dyDescent="0.25">
      <c r="A59" s="9" t="s">
        <v>206</v>
      </c>
      <c r="B59" s="55">
        <v>1.3</v>
      </c>
      <c r="C59" s="27"/>
      <c r="D59" s="85"/>
      <c r="E59" s="39" t="str">
        <f t="shared" si="1"/>
        <v/>
      </c>
    </row>
    <row r="60" spans="1:5" ht="35.1" customHeight="1" x14ac:dyDescent="0.25">
      <c r="A60" s="9" t="s">
        <v>207</v>
      </c>
      <c r="B60" s="55">
        <v>1.3</v>
      </c>
      <c r="C60" s="27"/>
      <c r="D60" s="85"/>
      <c r="E60" s="39" t="str">
        <f t="shared" si="1"/>
        <v/>
      </c>
    </row>
    <row r="61" spans="1:5" ht="35.1" customHeight="1" x14ac:dyDescent="0.25">
      <c r="A61" s="9" t="s">
        <v>208</v>
      </c>
      <c r="B61" s="55">
        <v>1.55</v>
      </c>
      <c r="C61" s="27"/>
      <c r="D61" s="85"/>
      <c r="E61" s="39" t="str">
        <f t="shared" si="1"/>
        <v/>
      </c>
    </row>
    <row r="62" spans="1:5" ht="35.1" customHeight="1" x14ac:dyDescent="0.25">
      <c r="A62" s="9" t="s">
        <v>209</v>
      </c>
      <c r="B62" s="55">
        <v>1.6</v>
      </c>
      <c r="C62" s="27"/>
      <c r="D62" s="85"/>
      <c r="E62" s="39" t="str">
        <f t="shared" si="1"/>
        <v/>
      </c>
    </row>
    <row r="63" spans="1:5" ht="35.1" customHeight="1" x14ac:dyDescent="0.25">
      <c r="A63" s="9" t="s">
        <v>210</v>
      </c>
      <c r="B63" s="55">
        <v>2.2000000000000002</v>
      </c>
      <c r="C63" s="27"/>
      <c r="D63" s="85"/>
      <c r="E63" s="39" t="str">
        <f t="shared" si="1"/>
        <v/>
      </c>
    </row>
    <row r="64" spans="1:5" ht="35.1" customHeight="1" x14ac:dyDescent="0.25">
      <c r="A64" s="9" t="s">
        <v>211</v>
      </c>
      <c r="B64" s="55">
        <v>1.1000000000000001</v>
      </c>
      <c r="C64" s="27"/>
      <c r="D64" s="85"/>
      <c r="E64" s="39" t="str">
        <f t="shared" si="1"/>
        <v/>
      </c>
    </row>
    <row r="65" spans="1:5" ht="35.1" customHeight="1" x14ac:dyDescent="0.25">
      <c r="A65" s="9" t="s">
        <v>212</v>
      </c>
      <c r="B65" s="55">
        <v>1.1000000000000001</v>
      </c>
      <c r="C65" s="27"/>
      <c r="D65" s="85"/>
      <c r="E65" s="39" t="str">
        <f t="shared" si="1"/>
        <v/>
      </c>
    </row>
    <row r="66" spans="1:5" ht="35.1" customHeight="1" x14ac:dyDescent="0.25">
      <c r="A66" s="9" t="s">
        <v>213</v>
      </c>
      <c r="B66" s="55">
        <v>1</v>
      </c>
      <c r="C66" s="27"/>
      <c r="D66" s="85"/>
      <c r="E66" s="39" t="str">
        <f t="shared" si="1"/>
        <v/>
      </c>
    </row>
    <row r="67" spans="1:5" ht="35.1" customHeight="1" x14ac:dyDescent="0.25">
      <c r="A67" s="9" t="s">
        <v>214</v>
      </c>
      <c r="B67" s="55">
        <v>2.65</v>
      </c>
      <c r="C67" s="27"/>
      <c r="D67" s="85"/>
      <c r="E67" s="39" t="str">
        <f t="shared" si="1"/>
        <v/>
      </c>
    </row>
    <row r="68" spans="1:5" ht="35.1" customHeight="1" x14ac:dyDescent="0.25">
      <c r="A68" s="9" t="s">
        <v>215</v>
      </c>
      <c r="B68" s="55">
        <v>1.55</v>
      </c>
      <c r="C68" s="27"/>
      <c r="D68" s="85"/>
      <c r="E68" s="39" t="str">
        <f t="shared" si="1"/>
        <v/>
      </c>
    </row>
    <row r="69" spans="1:5" ht="35.1" customHeight="1" x14ac:dyDescent="0.25">
      <c r="A69" s="9" t="s">
        <v>216</v>
      </c>
      <c r="B69" s="55">
        <v>2.2000000000000002</v>
      </c>
      <c r="C69" s="27"/>
      <c r="D69" s="85"/>
      <c r="E69" s="39" t="str">
        <f t="shared" si="1"/>
        <v/>
      </c>
    </row>
    <row r="70" spans="1:5" ht="35.1" customHeight="1" x14ac:dyDescent="0.25">
      <c r="A70" s="9" t="s">
        <v>217</v>
      </c>
      <c r="B70" s="55">
        <v>1.7</v>
      </c>
      <c r="C70" s="27"/>
      <c r="D70" s="85"/>
      <c r="E70" s="39" t="str">
        <f t="shared" si="1"/>
        <v/>
      </c>
    </row>
    <row r="71" spans="1:5" ht="35.1" customHeight="1" x14ac:dyDescent="0.25">
      <c r="A71" s="9" t="s">
        <v>218</v>
      </c>
      <c r="B71" s="55">
        <v>3</v>
      </c>
      <c r="C71" s="27"/>
      <c r="D71" s="85"/>
      <c r="E71" s="39" t="str">
        <f t="shared" si="1"/>
        <v/>
      </c>
    </row>
    <row r="72" spans="1:5" ht="35.1" customHeight="1" x14ac:dyDescent="0.25">
      <c r="A72" s="9" t="s">
        <v>219</v>
      </c>
      <c r="B72" s="55">
        <v>1.65</v>
      </c>
      <c r="C72" s="27"/>
      <c r="D72" s="85"/>
      <c r="E72" s="39" t="str">
        <f t="shared" si="1"/>
        <v/>
      </c>
    </row>
    <row r="73" spans="1:5" ht="35.1" customHeight="1" x14ac:dyDescent="0.25">
      <c r="A73" s="9" t="s">
        <v>220</v>
      </c>
      <c r="B73" s="55">
        <v>1.05</v>
      </c>
      <c r="C73" s="27"/>
      <c r="D73" s="85"/>
      <c r="E73" s="39" t="str">
        <f t="shared" si="1"/>
        <v/>
      </c>
    </row>
    <row r="74" spans="1:5" ht="35.1" customHeight="1" x14ac:dyDescent="0.25">
      <c r="A74" s="9" t="s">
        <v>221</v>
      </c>
      <c r="B74" s="55">
        <v>1.05</v>
      </c>
      <c r="C74" s="27"/>
      <c r="D74" s="85"/>
      <c r="E74" s="39"/>
    </row>
    <row r="75" spans="1:5" ht="35.1" customHeight="1" x14ac:dyDescent="0.25">
      <c r="A75" s="9" t="s">
        <v>222</v>
      </c>
      <c r="B75" s="55">
        <v>1.05</v>
      </c>
      <c r="C75" s="27"/>
      <c r="D75" s="85"/>
      <c r="E75" s="39"/>
    </row>
    <row r="76" spans="1:5" ht="35.1" customHeight="1" x14ac:dyDescent="0.25">
      <c r="A76" s="9" t="s">
        <v>223</v>
      </c>
      <c r="B76" s="55">
        <v>1.05</v>
      </c>
      <c r="C76" s="27"/>
      <c r="D76" s="85"/>
      <c r="E76" s="39"/>
    </row>
    <row r="77" spans="1:5" ht="35.1" customHeight="1" x14ac:dyDescent="0.25">
      <c r="A77" s="9" t="s">
        <v>224</v>
      </c>
      <c r="B77" s="55">
        <v>1.05</v>
      </c>
      <c r="C77" s="27"/>
      <c r="D77" s="85"/>
      <c r="E77" s="39"/>
    </row>
    <row r="78" spans="1:5" ht="35.1" customHeight="1" x14ac:dyDescent="0.25">
      <c r="A78" s="9" t="s">
        <v>225</v>
      </c>
      <c r="B78" s="55">
        <v>1.05</v>
      </c>
      <c r="C78" s="27"/>
      <c r="D78" s="85"/>
      <c r="E78" s="39"/>
    </row>
    <row r="79" spans="1:5" ht="35.1" customHeight="1" x14ac:dyDescent="0.25">
      <c r="A79" s="9" t="s">
        <v>226</v>
      </c>
      <c r="B79" s="55">
        <v>1.05</v>
      </c>
      <c r="C79" s="27"/>
      <c r="D79" s="85"/>
      <c r="E79" s="39"/>
    </row>
    <row r="80" spans="1:5" ht="35.1" customHeight="1" x14ac:dyDescent="0.25">
      <c r="A80" s="9" t="s">
        <v>227</v>
      </c>
      <c r="B80" s="55">
        <v>1.05</v>
      </c>
      <c r="C80" s="27"/>
      <c r="D80" s="85"/>
      <c r="E80" s="39"/>
    </row>
    <row r="81" spans="1:5" ht="35.1" customHeight="1" x14ac:dyDescent="0.25">
      <c r="A81" s="9" t="s">
        <v>228</v>
      </c>
      <c r="B81" s="55">
        <v>1.05</v>
      </c>
      <c r="C81" s="27"/>
      <c r="D81" s="85"/>
      <c r="E81" s="39"/>
    </row>
    <row r="82" spans="1:5" ht="35.1" customHeight="1" x14ac:dyDescent="0.25">
      <c r="A82" s="9" t="s">
        <v>229</v>
      </c>
      <c r="B82" s="55">
        <v>1.05</v>
      </c>
      <c r="C82" s="27"/>
      <c r="D82" s="85"/>
      <c r="E82" s="39"/>
    </row>
    <row r="83" spans="1:5" ht="35.1" customHeight="1" x14ac:dyDescent="0.25">
      <c r="A83" s="9" t="s">
        <v>230</v>
      </c>
      <c r="B83" s="55">
        <v>1.05</v>
      </c>
      <c r="C83" s="27"/>
      <c r="D83" s="85"/>
      <c r="E83" s="39"/>
    </row>
    <row r="84" spans="1:5" ht="35.1" customHeight="1" x14ac:dyDescent="0.25">
      <c r="A84" s="9" t="s">
        <v>231</v>
      </c>
      <c r="B84" s="55">
        <v>1.05</v>
      </c>
      <c r="C84" s="27"/>
      <c r="D84" s="85"/>
      <c r="E84" s="39"/>
    </row>
    <row r="85" spans="1:5" ht="35.1" customHeight="1" x14ac:dyDescent="0.25">
      <c r="A85" s="9" t="s">
        <v>232</v>
      </c>
      <c r="B85" s="55">
        <v>1.05</v>
      </c>
      <c r="C85" s="27"/>
      <c r="D85" s="85"/>
      <c r="E85" s="39"/>
    </row>
    <row r="86" spans="1:5" ht="35.1" customHeight="1" x14ac:dyDescent="0.25">
      <c r="A86" s="9" t="s">
        <v>233</v>
      </c>
      <c r="B86" s="55">
        <v>1.05</v>
      </c>
      <c r="C86" s="27"/>
      <c r="D86" s="85"/>
      <c r="E86" s="39"/>
    </row>
    <row r="87" spans="1:5" ht="35.1" customHeight="1" x14ac:dyDescent="0.25">
      <c r="A87" s="9" t="s">
        <v>234</v>
      </c>
      <c r="B87" s="55">
        <v>1.5</v>
      </c>
      <c r="C87" s="27"/>
      <c r="D87" s="85"/>
      <c r="E87" s="39"/>
    </row>
    <row r="88" spans="1:5" ht="35.1" customHeight="1" x14ac:dyDescent="0.25">
      <c r="A88" s="9" t="s">
        <v>235</v>
      </c>
      <c r="B88" s="55">
        <v>2.2000000000000002</v>
      </c>
      <c r="C88" s="27"/>
      <c r="D88" s="85"/>
      <c r="E88" s="39"/>
    </row>
    <row r="89" spans="1:5" ht="35.1" customHeight="1" x14ac:dyDescent="0.25">
      <c r="A89" s="9" t="s">
        <v>236</v>
      </c>
      <c r="B89" s="55">
        <v>1.65</v>
      </c>
      <c r="C89" s="27"/>
      <c r="D89" s="85"/>
      <c r="E89" s="39"/>
    </row>
    <row r="90" spans="1:5" ht="35.1" customHeight="1" x14ac:dyDescent="0.25">
      <c r="A90" s="9" t="s">
        <v>237</v>
      </c>
      <c r="B90" s="55">
        <v>2.35</v>
      </c>
      <c r="C90" s="27"/>
      <c r="D90" s="85"/>
      <c r="E90" s="39"/>
    </row>
    <row r="91" spans="1:5" ht="35.1" customHeight="1" x14ac:dyDescent="0.25">
      <c r="A91" s="9" t="s">
        <v>238</v>
      </c>
      <c r="B91" s="55">
        <v>2.35</v>
      </c>
      <c r="C91" s="27"/>
      <c r="D91" s="85"/>
      <c r="E91" s="39"/>
    </row>
    <row r="92" spans="1:5" ht="35.1" customHeight="1" x14ac:dyDescent="0.25">
      <c r="A92" s="9" t="s">
        <v>239</v>
      </c>
      <c r="B92" s="55">
        <v>1.7</v>
      </c>
      <c r="C92" s="27"/>
      <c r="D92" s="85"/>
      <c r="E92" s="39"/>
    </row>
    <row r="93" spans="1:5" ht="35.1" customHeight="1" x14ac:dyDescent="0.25">
      <c r="A93" s="9" t="s">
        <v>240</v>
      </c>
      <c r="B93" s="55">
        <v>1.9</v>
      </c>
      <c r="C93" s="27"/>
      <c r="D93" s="85"/>
      <c r="E93" s="39"/>
    </row>
    <row r="94" spans="1:5" ht="35.1" customHeight="1" x14ac:dyDescent="0.25">
      <c r="A94" s="9" t="s">
        <v>241</v>
      </c>
      <c r="B94" s="55">
        <v>1.1000000000000001</v>
      </c>
      <c r="C94" s="27"/>
      <c r="D94" s="85"/>
      <c r="E94" s="39"/>
    </row>
    <row r="95" spans="1:5" ht="35.1" customHeight="1" x14ac:dyDescent="0.25">
      <c r="A95" s="9" t="s">
        <v>242</v>
      </c>
      <c r="B95" s="55">
        <v>1.35</v>
      </c>
      <c r="C95" s="27"/>
      <c r="D95" s="85"/>
      <c r="E95" s="39"/>
    </row>
    <row r="96" spans="1:5" ht="35.1" customHeight="1" x14ac:dyDescent="0.25">
      <c r="A96" s="9" t="s">
        <v>243</v>
      </c>
      <c r="B96" s="55">
        <v>1.35</v>
      </c>
      <c r="C96" s="27"/>
      <c r="D96" s="85"/>
      <c r="E96" s="39"/>
    </row>
    <row r="97" spans="1:5" ht="35.1" customHeight="1" x14ac:dyDescent="0.25">
      <c r="A97" s="9" t="s">
        <v>244</v>
      </c>
      <c r="B97" s="55">
        <v>2.95</v>
      </c>
      <c r="C97" s="27"/>
      <c r="D97" s="85"/>
      <c r="E97" s="39"/>
    </row>
    <row r="98" spans="1:5" ht="35.1" customHeight="1" x14ac:dyDescent="0.25">
      <c r="A98" s="9" t="s">
        <v>245</v>
      </c>
      <c r="B98" s="55">
        <v>2.0499999999999998</v>
      </c>
      <c r="C98" s="27"/>
      <c r="D98" s="85"/>
      <c r="E98" s="39"/>
    </row>
    <row r="99" spans="1:5" ht="35.1" customHeight="1" x14ac:dyDescent="0.25">
      <c r="A99" s="9" t="s">
        <v>246</v>
      </c>
      <c r="B99" s="55">
        <v>3.1</v>
      </c>
      <c r="C99" s="27"/>
      <c r="D99" s="85"/>
      <c r="E99" s="39"/>
    </row>
    <row r="100" spans="1:5" ht="35.1" customHeight="1" x14ac:dyDescent="0.25">
      <c r="A100" s="9" t="s">
        <v>247</v>
      </c>
      <c r="B100" s="55">
        <v>3.1</v>
      </c>
      <c r="C100" s="27"/>
      <c r="D100" s="85"/>
      <c r="E100" s="39"/>
    </row>
    <row r="101" spans="1:5" ht="35.1" customHeight="1" x14ac:dyDescent="0.25">
      <c r="A101" s="9" t="s">
        <v>248</v>
      </c>
      <c r="B101" s="55">
        <v>2</v>
      </c>
      <c r="C101" s="27"/>
      <c r="D101" s="85"/>
      <c r="E101" s="39"/>
    </row>
    <row r="102" spans="1:5" ht="35.1" customHeight="1" x14ac:dyDescent="0.25">
      <c r="A102" s="9" t="s">
        <v>249</v>
      </c>
      <c r="B102" s="55">
        <v>2.4</v>
      </c>
      <c r="C102" s="27"/>
      <c r="D102" s="85"/>
      <c r="E102" s="39"/>
    </row>
    <row r="103" spans="1:5" ht="35.1" customHeight="1" x14ac:dyDescent="0.25">
      <c r="A103" s="9" t="s">
        <v>250</v>
      </c>
      <c r="B103" s="55">
        <v>2.85</v>
      </c>
      <c r="C103" s="27"/>
      <c r="D103" s="85"/>
      <c r="E103" s="39"/>
    </row>
    <row r="104" spans="1:5" ht="35.1" customHeight="1" x14ac:dyDescent="0.25">
      <c r="A104" s="9" t="s">
        <v>251</v>
      </c>
      <c r="B104" s="55">
        <v>1.55</v>
      </c>
      <c r="C104" s="27"/>
      <c r="D104" s="85"/>
      <c r="E104" s="39"/>
    </row>
    <row r="105" spans="1:5" ht="35.1" customHeight="1" x14ac:dyDescent="0.25">
      <c r="A105" s="9" t="s">
        <v>252</v>
      </c>
      <c r="B105" s="55">
        <v>2.25</v>
      </c>
      <c r="C105" s="27"/>
      <c r="D105" s="85"/>
      <c r="E105" s="39"/>
    </row>
    <row r="106" spans="1:5" ht="35.1" customHeight="1" x14ac:dyDescent="0.25">
      <c r="A106" s="9" t="s">
        <v>253</v>
      </c>
      <c r="B106" s="55">
        <v>1.75</v>
      </c>
      <c r="C106" s="27"/>
      <c r="D106" s="85"/>
      <c r="E106" s="39"/>
    </row>
    <row r="107" spans="1:5" ht="35.1" customHeight="1" x14ac:dyDescent="0.25">
      <c r="A107" s="9" t="s">
        <v>254</v>
      </c>
      <c r="B107" s="55">
        <v>1.75</v>
      </c>
      <c r="C107" s="27"/>
      <c r="D107" s="85"/>
      <c r="E107" s="39"/>
    </row>
    <row r="108" spans="1:5" ht="35.1" customHeight="1" x14ac:dyDescent="0.25">
      <c r="A108" s="9" t="s">
        <v>255</v>
      </c>
      <c r="B108" s="55">
        <v>1.95</v>
      </c>
      <c r="C108" s="27"/>
      <c r="D108" s="85"/>
      <c r="E108" s="39"/>
    </row>
    <row r="109" spans="1:5" ht="35.1" customHeight="1" x14ac:dyDescent="0.25">
      <c r="A109" s="9" t="s">
        <v>256</v>
      </c>
      <c r="B109" s="55">
        <v>2.0499999999999998</v>
      </c>
      <c r="C109" s="27"/>
      <c r="D109" s="85"/>
      <c r="E109" s="39"/>
    </row>
    <row r="110" spans="1:5" ht="35.1" customHeight="1" x14ac:dyDescent="0.25">
      <c r="A110" s="9" t="s">
        <v>257</v>
      </c>
      <c r="B110" s="55">
        <v>1.7</v>
      </c>
      <c r="C110" s="27"/>
      <c r="D110" s="85"/>
      <c r="E110" s="39"/>
    </row>
    <row r="111" spans="1:5" ht="35.1" customHeight="1" x14ac:dyDescent="0.25">
      <c r="A111" s="9" t="s">
        <v>258</v>
      </c>
      <c r="B111" s="55">
        <v>1.7</v>
      </c>
      <c r="C111" s="27"/>
      <c r="D111" s="85"/>
      <c r="E111" s="39"/>
    </row>
    <row r="112" spans="1:5" ht="35.1" customHeight="1" x14ac:dyDescent="0.25">
      <c r="A112" s="9" t="s">
        <v>259</v>
      </c>
      <c r="B112" s="55">
        <v>2.1</v>
      </c>
      <c r="C112" s="27"/>
      <c r="D112" s="85"/>
      <c r="E112" s="39"/>
    </row>
    <row r="113" spans="1:5" ht="35.1" customHeight="1" x14ac:dyDescent="0.25">
      <c r="A113" s="9" t="s">
        <v>260</v>
      </c>
      <c r="B113" s="55">
        <v>1.7</v>
      </c>
      <c r="C113" s="27"/>
      <c r="D113" s="85"/>
      <c r="E113" s="39"/>
    </row>
    <row r="114" spans="1:5" ht="35.1" customHeight="1" x14ac:dyDescent="0.25">
      <c r="A114" s="9" t="s">
        <v>261</v>
      </c>
      <c r="B114" s="55">
        <v>2.2999999999999998</v>
      </c>
      <c r="C114" s="27"/>
      <c r="D114" s="85"/>
      <c r="E114" s="39"/>
    </row>
    <row r="115" spans="1:5" ht="35.1" customHeight="1" x14ac:dyDescent="0.25">
      <c r="A115" s="9" t="s">
        <v>262</v>
      </c>
      <c r="B115" s="55">
        <v>1.35</v>
      </c>
      <c r="C115" s="27"/>
      <c r="D115" s="85"/>
      <c r="E115" s="39"/>
    </row>
    <row r="116" spans="1:5" ht="35.1" customHeight="1" x14ac:dyDescent="0.25">
      <c r="A116" s="9" t="s">
        <v>263</v>
      </c>
      <c r="B116" s="55">
        <v>1.45</v>
      </c>
      <c r="C116" s="27"/>
      <c r="D116" s="85"/>
      <c r="E116" s="39"/>
    </row>
    <row r="117" spans="1:5" ht="35.1" customHeight="1" x14ac:dyDescent="0.25">
      <c r="A117" s="9" t="s">
        <v>264</v>
      </c>
      <c r="B117" s="55">
        <v>1.65</v>
      </c>
      <c r="C117" s="27"/>
      <c r="D117" s="85"/>
      <c r="E117" s="39"/>
    </row>
    <row r="118" spans="1:5" ht="35.1" customHeight="1" x14ac:dyDescent="0.25">
      <c r="A118" s="9" t="s">
        <v>265</v>
      </c>
      <c r="B118" s="55">
        <v>1.65</v>
      </c>
      <c r="C118" s="27"/>
      <c r="D118" s="85"/>
      <c r="E118" s="39"/>
    </row>
    <row r="119" spans="1:5" ht="35.1" customHeight="1" x14ac:dyDescent="0.25">
      <c r="A119" s="9" t="s">
        <v>266</v>
      </c>
      <c r="B119" s="55">
        <v>1.8</v>
      </c>
      <c r="C119" s="27"/>
      <c r="D119" s="85"/>
      <c r="E119" s="39"/>
    </row>
    <row r="120" spans="1:5" ht="35.1" customHeight="1" x14ac:dyDescent="0.25">
      <c r="A120" s="9" t="s">
        <v>267</v>
      </c>
      <c r="B120" s="55">
        <v>2.35</v>
      </c>
      <c r="C120" s="27"/>
      <c r="D120" s="85"/>
      <c r="E120" s="39"/>
    </row>
    <row r="121" spans="1:5" ht="35.1" customHeight="1" x14ac:dyDescent="0.25">
      <c r="A121" s="9" t="s">
        <v>268</v>
      </c>
      <c r="B121" s="55">
        <v>1.75</v>
      </c>
      <c r="C121" s="27"/>
      <c r="D121" s="85"/>
      <c r="E121" s="39"/>
    </row>
    <row r="122" spans="1:5" ht="35.1" customHeight="1" x14ac:dyDescent="0.25">
      <c r="A122" s="9" t="s">
        <v>269</v>
      </c>
      <c r="B122" s="55">
        <v>1.6</v>
      </c>
      <c r="C122" s="27"/>
      <c r="D122" s="85"/>
      <c r="E122" s="39"/>
    </row>
    <row r="123" spans="1:5" ht="35.1" customHeight="1" x14ac:dyDescent="0.25">
      <c r="A123" s="9" t="s">
        <v>270</v>
      </c>
      <c r="B123" s="55">
        <v>1.6</v>
      </c>
      <c r="C123" s="27"/>
      <c r="D123" s="85"/>
      <c r="E123" s="39"/>
    </row>
    <row r="124" spans="1:5" ht="35.1" customHeight="1" x14ac:dyDescent="0.25">
      <c r="A124" s="9" t="s">
        <v>271</v>
      </c>
      <c r="B124" s="55">
        <v>1.8</v>
      </c>
      <c r="C124" s="27"/>
      <c r="D124" s="85"/>
      <c r="E124" s="39"/>
    </row>
    <row r="125" spans="1:5" ht="35.1" customHeight="1" x14ac:dyDescent="0.25">
      <c r="A125" s="9" t="s">
        <v>272</v>
      </c>
      <c r="B125" s="55">
        <v>2.2000000000000002</v>
      </c>
      <c r="C125" s="27"/>
      <c r="D125" s="85"/>
      <c r="E125" s="39"/>
    </row>
    <row r="126" spans="1:5" ht="35.1" customHeight="1" x14ac:dyDescent="0.25">
      <c r="A126" s="9" t="s">
        <v>273</v>
      </c>
      <c r="B126" s="55">
        <v>1.25</v>
      </c>
      <c r="C126" s="27"/>
      <c r="D126" s="85"/>
      <c r="E126" s="39"/>
    </row>
    <row r="127" spans="1:5" ht="35.1" customHeight="1" x14ac:dyDescent="0.25">
      <c r="A127" s="9" t="s">
        <v>274</v>
      </c>
      <c r="B127" s="55">
        <v>1.55</v>
      </c>
      <c r="C127" s="27"/>
      <c r="D127" s="85"/>
      <c r="E127" s="39"/>
    </row>
    <row r="128" spans="1:5" ht="35.1" customHeight="1" x14ac:dyDescent="0.25">
      <c r="A128" s="9" t="s">
        <v>275</v>
      </c>
      <c r="B128" s="55">
        <v>1.5</v>
      </c>
      <c r="C128" s="27"/>
      <c r="D128" s="85"/>
      <c r="E128" s="39"/>
    </row>
    <row r="129" spans="1:5" ht="35.1" customHeight="1" x14ac:dyDescent="0.25">
      <c r="A129" s="9" t="s">
        <v>276</v>
      </c>
      <c r="B129" s="55">
        <v>1.65</v>
      </c>
      <c r="C129" s="27"/>
      <c r="D129" s="85"/>
      <c r="E129" s="39"/>
    </row>
    <row r="130" spans="1:5" ht="35.1" customHeight="1" x14ac:dyDescent="0.25">
      <c r="A130" s="9" t="s">
        <v>277</v>
      </c>
      <c r="B130" s="55">
        <v>1.9</v>
      </c>
      <c r="C130" s="27"/>
      <c r="D130" s="85"/>
      <c r="E130" s="39"/>
    </row>
    <row r="131" spans="1:5" ht="35.1" customHeight="1" x14ac:dyDescent="0.25">
      <c r="A131" s="9" t="s">
        <v>278</v>
      </c>
      <c r="B131" s="55">
        <v>1.85</v>
      </c>
      <c r="C131" s="27"/>
      <c r="D131" s="85"/>
      <c r="E131" s="39"/>
    </row>
    <row r="132" spans="1:5" ht="35.1" customHeight="1" x14ac:dyDescent="0.25">
      <c r="A132" s="9" t="s">
        <v>279</v>
      </c>
      <c r="B132" s="55">
        <v>1.1499999999999999</v>
      </c>
      <c r="C132" s="27"/>
      <c r="D132" s="85"/>
      <c r="E132" s="39"/>
    </row>
    <row r="133" spans="1:5" ht="35.1" customHeight="1" x14ac:dyDescent="0.25">
      <c r="A133" s="9" t="s">
        <v>280</v>
      </c>
      <c r="B133" s="55">
        <v>1.1499999999999999</v>
      </c>
      <c r="C133" s="27"/>
      <c r="D133" s="85"/>
      <c r="E133" s="39"/>
    </row>
    <row r="134" spans="1:5" ht="35.1" customHeight="1" x14ac:dyDescent="0.25">
      <c r="A134" s="9" t="s">
        <v>281</v>
      </c>
      <c r="B134" s="55">
        <v>1.1499999999999999</v>
      </c>
      <c r="C134" s="27"/>
      <c r="D134" s="85"/>
      <c r="E134" s="39"/>
    </row>
    <row r="135" spans="1:5" ht="35.1" customHeight="1" x14ac:dyDescent="0.25">
      <c r="A135" s="9" t="s">
        <v>282</v>
      </c>
      <c r="B135" s="55">
        <v>1.2</v>
      </c>
      <c r="C135" s="27"/>
      <c r="D135" s="85"/>
      <c r="E135" s="39"/>
    </row>
    <row r="136" spans="1:5" ht="35.1" customHeight="1" x14ac:dyDescent="0.25">
      <c r="A136" s="9" t="s">
        <v>283</v>
      </c>
      <c r="B136" s="55">
        <v>1.2</v>
      </c>
      <c r="C136" s="27"/>
      <c r="D136" s="85"/>
      <c r="E136" s="39"/>
    </row>
    <row r="137" spans="1:5" ht="35.1" customHeight="1" x14ac:dyDescent="0.25">
      <c r="A137" s="9" t="s">
        <v>284</v>
      </c>
      <c r="B137" s="55">
        <v>1.45</v>
      </c>
      <c r="C137" s="27"/>
      <c r="D137" s="85"/>
      <c r="E137" s="39"/>
    </row>
    <row r="138" spans="1:5" ht="35.1" customHeight="1" x14ac:dyDescent="0.25">
      <c r="A138" s="9" t="s">
        <v>285</v>
      </c>
      <c r="B138" s="55">
        <v>1.7</v>
      </c>
      <c r="C138" s="27"/>
      <c r="D138" s="85"/>
      <c r="E138" s="39"/>
    </row>
    <row r="139" spans="1:5" ht="35.1" customHeight="1" x14ac:dyDescent="0.25">
      <c r="A139" s="9" t="s">
        <v>286</v>
      </c>
      <c r="B139" s="55">
        <v>2.6</v>
      </c>
      <c r="C139" s="27"/>
      <c r="D139" s="85"/>
      <c r="E139" s="39"/>
    </row>
    <row r="140" spans="1:5" ht="35.1" customHeight="1" x14ac:dyDescent="0.25">
      <c r="A140" s="9" t="s">
        <v>287</v>
      </c>
      <c r="B140" s="55">
        <v>1.1499999999999999</v>
      </c>
      <c r="C140" s="27"/>
      <c r="D140" s="85"/>
      <c r="E140" s="39"/>
    </row>
    <row r="141" spans="1:5" ht="35.1" customHeight="1" x14ac:dyDescent="0.25">
      <c r="A141" s="9" t="s">
        <v>288</v>
      </c>
      <c r="B141" s="55">
        <v>1.1499999999999999</v>
      </c>
      <c r="C141" s="27"/>
      <c r="D141" s="85"/>
      <c r="E141" s="39"/>
    </row>
    <row r="142" spans="1:5" ht="35.1" customHeight="1" x14ac:dyDescent="0.25">
      <c r="A142" s="9" t="s">
        <v>289</v>
      </c>
      <c r="B142" s="55">
        <v>1.1499999999999999</v>
      </c>
      <c r="C142" s="27"/>
      <c r="D142" s="85"/>
      <c r="E142" s="39"/>
    </row>
    <row r="143" spans="1:5" ht="35.1" customHeight="1" x14ac:dyDescent="0.25">
      <c r="A143" s="9" t="s">
        <v>290</v>
      </c>
      <c r="B143" s="55">
        <v>1.25</v>
      </c>
      <c r="C143" s="27"/>
      <c r="D143" s="85"/>
      <c r="E143" s="39"/>
    </row>
    <row r="144" spans="1:5" ht="35.1" customHeight="1" x14ac:dyDescent="0.25">
      <c r="A144" s="9" t="s">
        <v>291</v>
      </c>
      <c r="B144" s="55">
        <v>1.3</v>
      </c>
      <c r="C144" s="27"/>
      <c r="D144" s="85"/>
      <c r="E144" s="39"/>
    </row>
    <row r="145" spans="1:5" ht="35.1" customHeight="1" x14ac:dyDescent="0.25">
      <c r="A145" s="9" t="s">
        <v>292</v>
      </c>
      <c r="B145" s="55">
        <v>1.35</v>
      </c>
      <c r="C145" s="27"/>
      <c r="D145" s="85"/>
      <c r="E145" s="39"/>
    </row>
    <row r="146" spans="1:5" ht="35.1" customHeight="1" x14ac:dyDescent="0.25">
      <c r="A146" s="9" t="s">
        <v>293</v>
      </c>
      <c r="B146" s="55">
        <v>1.35</v>
      </c>
      <c r="C146" s="27"/>
      <c r="D146" s="85"/>
      <c r="E146" s="39"/>
    </row>
    <row r="147" spans="1:5" ht="35.1" customHeight="1" x14ac:dyDescent="0.25">
      <c r="A147" s="9" t="s">
        <v>294</v>
      </c>
      <c r="B147" s="55">
        <v>1.35</v>
      </c>
      <c r="C147" s="27"/>
      <c r="D147" s="85"/>
      <c r="E147" s="39"/>
    </row>
    <row r="148" spans="1:5" ht="35.1" customHeight="1" x14ac:dyDescent="0.25">
      <c r="A148" s="9" t="s">
        <v>295</v>
      </c>
      <c r="B148" s="55">
        <v>1.35</v>
      </c>
      <c r="C148" s="27"/>
      <c r="D148" s="85"/>
      <c r="E148" s="39"/>
    </row>
    <row r="149" spans="1:5" ht="35.1" customHeight="1" x14ac:dyDescent="0.25">
      <c r="A149" s="9" t="s">
        <v>296</v>
      </c>
      <c r="B149" s="55">
        <v>1.55</v>
      </c>
      <c r="C149" s="27"/>
      <c r="D149" s="85"/>
      <c r="E149" s="39"/>
    </row>
    <row r="150" spans="1:5" ht="35.1" customHeight="1" x14ac:dyDescent="0.25">
      <c r="A150" s="9" t="s">
        <v>297</v>
      </c>
      <c r="B150" s="55">
        <v>1.35</v>
      </c>
      <c r="C150" s="27"/>
      <c r="D150" s="85"/>
      <c r="E150" s="39"/>
    </row>
    <row r="151" spans="1:5" ht="35.1" customHeight="1" x14ac:dyDescent="0.25">
      <c r="A151" s="9" t="s">
        <v>298</v>
      </c>
      <c r="B151" s="55">
        <v>1.35</v>
      </c>
      <c r="C151" s="27"/>
      <c r="D151" s="85"/>
      <c r="E151" s="39"/>
    </row>
    <row r="152" spans="1:5" ht="35.1" customHeight="1" x14ac:dyDescent="0.25">
      <c r="A152" s="9" t="s">
        <v>299</v>
      </c>
      <c r="B152" s="55">
        <v>1.35</v>
      </c>
      <c r="C152" s="27"/>
      <c r="D152" s="85"/>
      <c r="E152" s="39"/>
    </row>
    <row r="153" spans="1:5" ht="35.1" customHeight="1" x14ac:dyDescent="0.25">
      <c r="A153" s="9" t="s">
        <v>300</v>
      </c>
      <c r="B153" s="55">
        <v>1.35</v>
      </c>
      <c r="C153" s="27"/>
      <c r="D153" s="85"/>
      <c r="E153" s="39"/>
    </row>
    <row r="154" spans="1:5" ht="35.1" customHeight="1" x14ac:dyDescent="0.25">
      <c r="A154" s="9" t="s">
        <v>301</v>
      </c>
      <c r="B154" s="55">
        <v>1.35</v>
      </c>
      <c r="C154" s="27"/>
      <c r="D154" s="85"/>
      <c r="E154" s="39"/>
    </row>
    <row r="155" spans="1:5" ht="35.1" customHeight="1" x14ac:dyDescent="0.25">
      <c r="A155" s="9" t="s">
        <v>302</v>
      </c>
      <c r="B155" s="55">
        <v>1.35</v>
      </c>
      <c r="C155" s="27"/>
      <c r="D155" s="85"/>
      <c r="E155" s="39"/>
    </row>
    <row r="156" spans="1:5" ht="35.1" customHeight="1" x14ac:dyDescent="0.25">
      <c r="A156" s="9" t="s">
        <v>303</v>
      </c>
      <c r="B156" s="55">
        <v>1.35</v>
      </c>
      <c r="C156" s="27"/>
      <c r="D156" s="85"/>
      <c r="E156" s="39"/>
    </row>
    <row r="157" spans="1:5" ht="35.1" customHeight="1" x14ac:dyDescent="0.25">
      <c r="A157" s="9" t="s">
        <v>304</v>
      </c>
      <c r="B157" s="55">
        <v>1.35</v>
      </c>
      <c r="C157" s="27"/>
      <c r="D157" s="85"/>
      <c r="E157" s="39"/>
    </row>
    <row r="158" spans="1:5" ht="35.1" customHeight="1" x14ac:dyDescent="0.25">
      <c r="A158" s="9" t="s">
        <v>305</v>
      </c>
      <c r="B158" s="55">
        <v>1.35</v>
      </c>
      <c r="C158" s="27"/>
      <c r="D158" s="85"/>
      <c r="E158" s="39"/>
    </row>
    <row r="159" spans="1:5" ht="35.1" customHeight="1" x14ac:dyDescent="0.25">
      <c r="A159" s="9" t="s">
        <v>306</v>
      </c>
      <c r="B159" s="55">
        <v>1.35</v>
      </c>
      <c r="C159" s="27"/>
      <c r="D159" s="85"/>
      <c r="E159" s="39"/>
    </row>
    <row r="160" spans="1:5" ht="35.1" customHeight="1" x14ac:dyDescent="0.25">
      <c r="A160" s="9" t="s">
        <v>307</v>
      </c>
      <c r="B160" s="55">
        <v>1.35</v>
      </c>
      <c r="C160" s="27"/>
      <c r="D160" s="85"/>
      <c r="E160" s="39"/>
    </row>
    <row r="161" spans="1:5" ht="35.1" customHeight="1" x14ac:dyDescent="0.25">
      <c r="A161" s="9" t="s">
        <v>308</v>
      </c>
      <c r="B161" s="55">
        <v>1.4</v>
      </c>
      <c r="C161" s="27"/>
      <c r="D161" s="85"/>
      <c r="E161" s="39"/>
    </row>
    <row r="162" spans="1:5" ht="35.1" customHeight="1" x14ac:dyDescent="0.25">
      <c r="A162" s="9" t="s">
        <v>309</v>
      </c>
      <c r="B162" s="55">
        <v>1.4</v>
      </c>
      <c r="C162" s="27"/>
      <c r="D162" s="85"/>
      <c r="E162" s="39"/>
    </row>
    <row r="163" spans="1:5" ht="35.1" customHeight="1" x14ac:dyDescent="0.25">
      <c r="A163" s="9" t="s">
        <v>310</v>
      </c>
      <c r="B163" s="55">
        <v>1.4</v>
      </c>
      <c r="C163" s="27"/>
      <c r="D163" s="85"/>
      <c r="E163" s="39"/>
    </row>
    <row r="164" spans="1:5" ht="35.1" customHeight="1" x14ac:dyDescent="0.25">
      <c r="A164" s="9" t="s">
        <v>311</v>
      </c>
      <c r="B164" s="55">
        <v>1.4</v>
      </c>
      <c r="C164" s="27"/>
      <c r="D164" s="85"/>
      <c r="E164" s="39"/>
    </row>
    <row r="165" spans="1:5" ht="35.1" customHeight="1" x14ac:dyDescent="0.25">
      <c r="A165" s="9" t="s">
        <v>312</v>
      </c>
      <c r="B165" s="55">
        <v>1.55</v>
      </c>
      <c r="C165" s="27"/>
      <c r="D165" s="85"/>
      <c r="E165" s="39"/>
    </row>
    <row r="166" spans="1:5" ht="12.75" customHeight="1" x14ac:dyDescent="0.25">
      <c r="C166" s="8"/>
    </row>
    <row r="167" spans="1:5" ht="50.25" customHeight="1" x14ac:dyDescent="0.25">
      <c r="B167" s="86" t="s">
        <v>451</v>
      </c>
      <c r="C167" s="27"/>
      <c r="D167" s="8"/>
    </row>
    <row r="168" spans="1:5" ht="12.75" customHeight="1" x14ac:dyDescent="0.25">
      <c r="C168" s="8"/>
      <c r="D168" s="8"/>
    </row>
    <row r="169" spans="1:5" ht="12.75" customHeight="1" x14ac:dyDescent="0.25">
      <c r="C169" s="8"/>
      <c r="D169" s="8"/>
    </row>
    <row r="170" spans="1:5" ht="12.75" customHeight="1" x14ac:dyDescent="0.25">
      <c r="C170" s="8"/>
      <c r="D170" s="8"/>
    </row>
    <row r="171" spans="1:5" ht="48.75" customHeight="1" x14ac:dyDescent="0.25">
      <c r="A171" s="114" t="s">
        <v>9</v>
      </c>
      <c r="B171" s="114"/>
      <c r="C171" s="115"/>
      <c r="D171" s="115"/>
    </row>
    <row r="172" spans="1:5" ht="15.75" customHeight="1" x14ac:dyDescent="0.25"/>
    <row r="173" spans="1:5" ht="15.75" customHeight="1" x14ac:dyDescent="0.25">
      <c r="A173" s="1" t="s">
        <v>10</v>
      </c>
    </row>
    <row r="174" spans="1:5" ht="15.75" customHeight="1" x14ac:dyDescent="0.25">
      <c r="A174" s="118">
        <f>+OE!$A$28</f>
        <v>0</v>
      </c>
      <c r="B174" s="118"/>
    </row>
    <row r="175" spans="1:5" ht="15.75" customHeight="1" x14ac:dyDescent="0.25"/>
    <row r="176" spans="1:5" ht="15.75" customHeight="1" x14ac:dyDescent="0.25"/>
    <row r="177" spans="1:1" ht="78.95" customHeight="1" x14ac:dyDescent="0.25">
      <c r="A177" s="1" t="s">
        <v>11</v>
      </c>
    </row>
    <row r="178" spans="1:1" ht="15.75" customHeight="1" x14ac:dyDescent="0.25"/>
    <row r="179" spans="1:1" ht="15.75" customHeight="1" x14ac:dyDescent="0.25">
      <c r="A179" s="7" t="s">
        <v>12</v>
      </c>
    </row>
    <row r="180" spans="1:1" ht="15.75" customHeight="1" x14ac:dyDescent="0.25"/>
    <row r="181" spans="1:1" ht="15.75" customHeight="1" x14ac:dyDescent="0.25"/>
    <row r="182" spans="1:1" ht="15.75" customHeight="1" x14ac:dyDescent="0.25"/>
    <row r="183" spans="1:1" ht="15.75" customHeight="1" x14ac:dyDescent="0.25"/>
    <row r="184" spans="1:1" ht="15.75" customHeight="1" x14ac:dyDescent="0.25"/>
    <row r="185" spans="1:1" ht="15.75" customHeight="1" x14ac:dyDescent="0.25"/>
    <row r="186" spans="1:1" ht="15.75" customHeight="1" x14ac:dyDescent="0.25"/>
    <row r="187" spans="1:1" ht="15.75" customHeight="1" x14ac:dyDescent="0.25"/>
    <row r="188" spans="1:1" ht="15.75" customHeight="1" x14ac:dyDescent="0.25"/>
    <row r="189" spans="1:1" ht="15.75" customHeight="1" x14ac:dyDescent="0.25"/>
    <row r="190" spans="1:1" ht="15.75" customHeight="1" x14ac:dyDescent="0.25"/>
    <row r="191" spans="1:1" ht="15.75" customHeight="1" x14ac:dyDescent="0.25"/>
    <row r="192" spans="1:1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  <row r="1014" ht="15.75" customHeight="1" x14ac:dyDescent="0.25"/>
    <row r="1015" ht="15.75" customHeight="1" x14ac:dyDescent="0.25"/>
    <row r="1016" ht="15.75" customHeight="1" x14ac:dyDescent="0.25"/>
    <row r="1017" ht="15.75" customHeight="1" x14ac:dyDescent="0.25"/>
    <row r="1018" ht="15.75" customHeight="1" x14ac:dyDescent="0.25"/>
    <row r="1019" ht="15.75" customHeight="1" x14ac:dyDescent="0.25"/>
    <row r="1020" ht="15.75" customHeight="1" x14ac:dyDescent="0.25"/>
    <row r="1021" ht="15.75" customHeight="1" x14ac:dyDescent="0.25"/>
    <row r="1022" ht="15.75" customHeight="1" x14ac:dyDescent="0.25"/>
    <row r="1023" ht="15.75" customHeight="1" x14ac:dyDescent="0.25"/>
    <row r="1024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  <row r="1030" ht="15.75" customHeight="1" x14ac:dyDescent="0.25"/>
    <row r="1031" ht="15.75" customHeight="1" x14ac:dyDescent="0.25"/>
    <row r="1032" ht="15.75" customHeight="1" x14ac:dyDescent="0.25"/>
    <row r="1033" ht="15.75" customHeight="1" x14ac:dyDescent="0.25"/>
    <row r="1034" ht="15.75" customHeight="1" x14ac:dyDescent="0.25"/>
    <row r="1035" ht="15.75" customHeight="1" x14ac:dyDescent="0.25"/>
    <row r="1036" ht="15.75" customHeight="1" x14ac:dyDescent="0.25"/>
    <row r="1037" ht="15.75" customHeight="1" x14ac:dyDescent="0.25"/>
    <row r="1038" ht="15.75" customHeight="1" x14ac:dyDescent="0.25"/>
    <row r="1039" ht="15.75" customHeight="1" x14ac:dyDescent="0.25"/>
    <row r="1040" ht="15.75" customHeight="1" x14ac:dyDescent="0.25"/>
    <row r="1041" ht="15.75" customHeight="1" x14ac:dyDescent="0.25"/>
    <row r="1042" ht="15.75" customHeight="1" x14ac:dyDescent="0.25"/>
    <row r="1043" ht="15.75" customHeight="1" x14ac:dyDescent="0.25"/>
    <row r="1044" ht="15.75" customHeight="1" x14ac:dyDescent="0.25"/>
    <row r="1045" ht="15.75" customHeight="1" x14ac:dyDescent="0.25"/>
    <row r="1046" ht="15.75" customHeight="1" x14ac:dyDescent="0.25"/>
    <row r="1047" ht="15.75" customHeight="1" x14ac:dyDescent="0.25"/>
    <row r="1048" ht="15.75" customHeight="1" x14ac:dyDescent="0.25"/>
    <row r="1049" ht="15.75" customHeight="1" x14ac:dyDescent="0.25"/>
    <row r="1050" ht="15.75" customHeight="1" x14ac:dyDescent="0.25"/>
    <row r="1051" ht="15.75" customHeight="1" x14ac:dyDescent="0.25"/>
    <row r="1052" ht="15.75" customHeight="1" x14ac:dyDescent="0.25"/>
    <row r="1053" ht="15.75" customHeight="1" x14ac:dyDescent="0.25"/>
    <row r="1054" ht="15.75" customHeight="1" x14ac:dyDescent="0.25"/>
    <row r="1055" ht="15.75" customHeight="1" x14ac:dyDescent="0.25"/>
    <row r="1056" ht="15.75" customHeight="1" x14ac:dyDescent="0.25"/>
    <row r="1057" ht="15.75" customHeight="1" x14ac:dyDescent="0.25"/>
    <row r="1058" ht="15.75" customHeight="1" x14ac:dyDescent="0.25"/>
    <row r="1059" ht="15.75" customHeight="1" x14ac:dyDescent="0.25"/>
    <row r="1060" ht="15.75" customHeight="1" x14ac:dyDescent="0.25"/>
    <row r="1061" ht="15.75" customHeight="1" x14ac:dyDescent="0.25"/>
    <row r="1062" ht="15.75" customHeight="1" x14ac:dyDescent="0.25"/>
    <row r="1063" ht="15.75" customHeight="1" x14ac:dyDescent="0.25"/>
    <row r="1064" ht="15.75" customHeight="1" x14ac:dyDescent="0.25"/>
    <row r="1065" ht="15.75" customHeight="1" x14ac:dyDescent="0.25"/>
    <row r="1066" ht="15.75" customHeight="1" x14ac:dyDescent="0.25"/>
    <row r="1067" ht="15.75" customHeight="1" x14ac:dyDescent="0.25"/>
    <row r="1068" ht="15.75" customHeight="1" x14ac:dyDescent="0.25"/>
    <row r="1069" ht="15.75" customHeight="1" x14ac:dyDescent="0.25"/>
    <row r="1070" ht="15.75" customHeight="1" x14ac:dyDescent="0.25"/>
    <row r="1071" ht="15.75" customHeight="1" x14ac:dyDescent="0.25"/>
    <row r="1072" ht="15.75" customHeight="1" x14ac:dyDescent="0.25"/>
    <row r="1073" ht="15.75" customHeight="1" x14ac:dyDescent="0.25"/>
    <row r="1074" ht="15.75" customHeight="1" x14ac:dyDescent="0.25"/>
    <row r="1075" ht="15.75" customHeight="1" x14ac:dyDescent="0.25"/>
    <row r="1076" ht="15.75" customHeight="1" x14ac:dyDescent="0.25"/>
    <row r="1077" ht="15.75" customHeight="1" x14ac:dyDescent="0.25"/>
    <row r="1078" ht="15.75" customHeight="1" x14ac:dyDescent="0.25"/>
    <row r="1079" ht="15.75" customHeight="1" x14ac:dyDescent="0.25"/>
    <row r="1080" ht="15.75" customHeight="1" x14ac:dyDescent="0.25"/>
    <row r="1081" ht="15.75" customHeight="1" x14ac:dyDescent="0.25"/>
    <row r="1082" ht="15.75" customHeight="1" x14ac:dyDescent="0.25"/>
    <row r="1083" ht="15.75" customHeight="1" x14ac:dyDescent="0.25"/>
    <row r="1084" ht="15.75" customHeight="1" x14ac:dyDescent="0.25"/>
    <row r="1085" ht="15.75" customHeight="1" x14ac:dyDescent="0.25"/>
    <row r="1086" ht="15.75" customHeight="1" x14ac:dyDescent="0.25"/>
    <row r="1087" ht="15.75" customHeight="1" x14ac:dyDescent="0.25"/>
    <row r="1088" ht="15.75" customHeight="1" x14ac:dyDescent="0.25"/>
    <row r="1089" ht="15.75" customHeight="1" x14ac:dyDescent="0.25"/>
    <row r="1090" ht="15.75" customHeight="1" x14ac:dyDescent="0.25"/>
    <row r="1091" ht="15.75" customHeight="1" x14ac:dyDescent="0.25"/>
    <row r="1092" ht="15.75" customHeight="1" x14ac:dyDescent="0.25"/>
    <row r="1093" ht="15.75" customHeight="1" x14ac:dyDescent="0.25"/>
    <row r="1094" ht="15.75" customHeight="1" x14ac:dyDescent="0.25"/>
    <row r="1095" ht="15.75" customHeight="1" x14ac:dyDescent="0.25"/>
    <row r="1096" ht="15.75" customHeight="1" x14ac:dyDescent="0.25"/>
    <row r="1097" ht="15.75" customHeight="1" x14ac:dyDescent="0.25"/>
    <row r="1098" ht="15.75" customHeight="1" x14ac:dyDescent="0.25"/>
    <row r="1099" ht="15.75" customHeight="1" x14ac:dyDescent="0.25"/>
    <row r="1100" ht="15.75" customHeight="1" x14ac:dyDescent="0.25"/>
    <row r="1101" ht="15.75" customHeight="1" x14ac:dyDescent="0.25"/>
    <row r="1102" ht="15.75" customHeight="1" x14ac:dyDescent="0.25"/>
    <row r="1103" ht="15.75" customHeight="1" x14ac:dyDescent="0.25"/>
    <row r="1104" ht="15.75" customHeight="1" x14ac:dyDescent="0.25"/>
    <row r="1105" ht="15.75" customHeight="1" x14ac:dyDescent="0.25"/>
    <row r="1106" ht="15.75" customHeight="1" x14ac:dyDescent="0.25"/>
    <row r="1107" ht="15.75" customHeight="1" x14ac:dyDescent="0.25"/>
    <row r="1108" ht="15.75" customHeight="1" x14ac:dyDescent="0.25"/>
    <row r="1109" ht="15.75" customHeight="1" x14ac:dyDescent="0.25"/>
    <row r="1110" ht="15.75" customHeight="1" x14ac:dyDescent="0.25"/>
    <row r="1111" ht="15.75" customHeight="1" x14ac:dyDescent="0.25"/>
    <row r="1112" ht="15.75" customHeight="1" x14ac:dyDescent="0.25"/>
    <row r="1113" ht="15.75" customHeight="1" x14ac:dyDescent="0.25"/>
    <row r="1114" ht="15.75" customHeight="1" x14ac:dyDescent="0.25"/>
    <row r="1115" ht="15.75" customHeight="1" x14ac:dyDescent="0.25"/>
    <row r="1116" ht="15.75" customHeight="1" x14ac:dyDescent="0.25"/>
    <row r="1117" ht="15.75" customHeight="1" x14ac:dyDescent="0.25"/>
    <row r="1118" ht="15.75" customHeight="1" x14ac:dyDescent="0.25"/>
    <row r="1119" ht="15.75" customHeight="1" x14ac:dyDescent="0.25"/>
    <row r="1120" ht="15.75" customHeight="1" x14ac:dyDescent="0.25"/>
    <row r="1121" ht="15.75" customHeight="1" x14ac:dyDescent="0.25"/>
    <row r="1122" ht="15.75" customHeight="1" x14ac:dyDescent="0.25"/>
    <row r="1123" ht="15.75" customHeight="1" x14ac:dyDescent="0.25"/>
    <row r="1124" ht="15.75" customHeight="1" x14ac:dyDescent="0.25"/>
    <row r="1125" ht="15.75" customHeight="1" x14ac:dyDescent="0.25"/>
    <row r="1126" ht="15.75" customHeight="1" x14ac:dyDescent="0.25"/>
    <row r="1127" ht="15.75" customHeight="1" x14ac:dyDescent="0.25"/>
    <row r="1128" ht="15.75" customHeight="1" x14ac:dyDescent="0.25"/>
    <row r="1129" ht="15.75" customHeight="1" x14ac:dyDescent="0.25"/>
    <row r="1130" ht="15.75" customHeight="1" x14ac:dyDescent="0.25"/>
    <row r="1131" ht="15.75" customHeight="1" x14ac:dyDescent="0.25"/>
    <row r="1132" ht="15.75" customHeight="1" x14ac:dyDescent="0.25"/>
    <row r="1133" ht="15.75" customHeight="1" x14ac:dyDescent="0.25"/>
    <row r="1134" ht="15.75" customHeight="1" x14ac:dyDescent="0.25"/>
    <row r="1135" ht="15.75" customHeight="1" x14ac:dyDescent="0.25"/>
    <row r="1136" ht="15.75" customHeight="1" x14ac:dyDescent="0.25"/>
  </sheetData>
  <mergeCells count="9">
    <mergeCell ref="A2:C2"/>
    <mergeCell ref="A171:D171"/>
    <mergeCell ref="A174:B174"/>
    <mergeCell ref="A3:C3"/>
    <mergeCell ref="B6:C6"/>
    <mergeCell ref="B9:C9"/>
    <mergeCell ref="B10:C10"/>
    <mergeCell ref="B11:C11"/>
    <mergeCell ref="B12:C12"/>
  </mergeCells>
  <pageMargins left="0.7" right="0.7" top="0.75" bottom="0.75" header="0" footer="0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23E47-51B2-4B37-8548-A7EA1DCCB146}">
  <sheetPr>
    <pageSetUpPr fitToPage="1"/>
  </sheetPr>
  <dimension ref="A1:G994"/>
  <sheetViews>
    <sheetView showGridLines="0" workbookViewId="0">
      <selection activeCell="J14" sqref="J14"/>
    </sheetView>
  </sheetViews>
  <sheetFormatPr baseColWidth="10" defaultColWidth="14.42578125" defaultRowHeight="15" customHeight="1" x14ac:dyDescent="0.25"/>
  <cols>
    <col min="1" max="1" width="45.85546875" style="1" bestFit="1" customWidth="1"/>
    <col min="2" max="2" width="34.42578125" style="1" customWidth="1"/>
    <col min="3" max="4" width="19.140625" style="1" customWidth="1"/>
    <col min="5" max="5" width="18.42578125" style="1" customWidth="1"/>
    <col min="6" max="6" width="18.85546875" style="1" customWidth="1"/>
    <col min="7" max="7" width="10" style="1" customWidth="1"/>
    <col min="8" max="8" width="13" style="1" customWidth="1"/>
    <col min="9" max="20" width="10" style="1" customWidth="1"/>
    <col min="21" max="16384" width="14.42578125" style="1"/>
  </cols>
  <sheetData>
    <row r="1" spans="1:7" ht="57" customHeight="1" x14ac:dyDescent="0.25"/>
    <row r="2" spans="1:7" x14ac:dyDescent="0.25">
      <c r="A2" s="111" t="s">
        <v>457</v>
      </c>
      <c r="B2" s="111"/>
      <c r="C2" s="111"/>
      <c r="D2" s="111"/>
    </row>
    <row r="3" spans="1:7" ht="54.6" customHeight="1" x14ac:dyDescent="0.25">
      <c r="A3" s="119" t="s">
        <v>29</v>
      </c>
      <c r="B3" s="119"/>
      <c r="C3" s="119"/>
      <c r="D3" s="119"/>
      <c r="F3" s="2"/>
    </row>
    <row r="4" spans="1:7" ht="21.75" customHeight="1" x14ac:dyDescent="0.25">
      <c r="A4" s="3"/>
      <c r="B4" s="4"/>
    </row>
    <row r="5" spans="1:7" ht="16.5" customHeight="1" x14ac:dyDescent="0.25">
      <c r="A5" s="89" t="s">
        <v>0</v>
      </c>
      <c r="B5" s="89"/>
      <c r="C5" s="90"/>
      <c r="D5" s="90"/>
      <c r="E5" s="90"/>
    </row>
    <row r="6" spans="1:7" ht="16.5" customHeight="1" x14ac:dyDescent="0.25">
      <c r="A6" s="89" t="s">
        <v>1</v>
      </c>
      <c r="B6" s="120">
        <f>+OE!B6</f>
        <v>0</v>
      </c>
      <c r="C6" s="120"/>
      <c r="D6" s="91" t="s">
        <v>2</v>
      </c>
      <c r="E6" s="87">
        <f>+OE!E6</f>
        <v>0</v>
      </c>
    </row>
    <row r="7" spans="1:7" ht="16.5" customHeight="1" x14ac:dyDescent="0.25">
      <c r="A7" s="89"/>
      <c r="B7" s="89"/>
      <c r="C7" s="90"/>
      <c r="D7" s="91"/>
      <c r="E7" s="90"/>
    </row>
    <row r="8" spans="1:7" ht="16.5" customHeight="1" x14ac:dyDescent="0.25">
      <c r="A8" s="89"/>
      <c r="B8" s="89"/>
      <c r="C8" s="90"/>
      <c r="D8" s="91"/>
      <c r="E8" s="90"/>
    </row>
    <row r="9" spans="1:7" ht="16.5" customHeight="1" x14ac:dyDescent="0.25">
      <c r="A9" s="89" t="s">
        <v>3</v>
      </c>
      <c r="B9" s="120"/>
      <c r="C9" s="120"/>
      <c r="D9" s="91"/>
      <c r="E9" s="90"/>
    </row>
    <row r="10" spans="1:7" ht="16.5" customHeight="1" x14ac:dyDescent="0.25">
      <c r="A10" s="89" t="s">
        <v>4</v>
      </c>
      <c r="B10" s="120">
        <f>+OE!B10</f>
        <v>0</v>
      </c>
      <c r="C10" s="120"/>
      <c r="D10" s="91" t="s">
        <v>5</v>
      </c>
      <c r="E10" s="87">
        <f>+OE!E10</f>
        <v>0</v>
      </c>
    </row>
    <row r="11" spans="1:7" ht="16.5" customHeight="1" x14ac:dyDescent="0.25">
      <c r="A11" s="89" t="s">
        <v>6</v>
      </c>
      <c r="B11" s="120">
        <f>+OE!B11</f>
        <v>0</v>
      </c>
      <c r="C11" s="120"/>
      <c r="D11" s="91" t="s">
        <v>7</v>
      </c>
      <c r="E11" s="87">
        <f>+OE!E11</f>
        <v>0</v>
      </c>
    </row>
    <row r="12" spans="1:7" ht="16.5" customHeight="1" x14ac:dyDescent="0.25">
      <c r="A12" s="89" t="s">
        <v>8</v>
      </c>
      <c r="B12" s="120">
        <f>+OE!B12</f>
        <v>0</v>
      </c>
      <c r="C12" s="120"/>
      <c r="D12" s="90"/>
      <c r="E12" s="90"/>
    </row>
    <row r="13" spans="1:7" ht="16.5" customHeight="1" thickBot="1" x14ac:dyDescent="0.3">
      <c r="A13" s="4"/>
      <c r="B13" s="4"/>
    </row>
    <row r="14" spans="1:7" ht="48.95" customHeight="1" thickBot="1" x14ac:dyDescent="0.3">
      <c r="A14" s="18" t="s">
        <v>14</v>
      </c>
      <c r="B14" s="18" t="s">
        <v>313</v>
      </c>
      <c r="C14" s="18" t="s">
        <v>317</v>
      </c>
      <c r="D14" s="18" t="s">
        <v>13</v>
      </c>
      <c r="E14" s="19" t="s">
        <v>17</v>
      </c>
      <c r="G14" s="6"/>
    </row>
    <row r="15" spans="1:7" ht="35.1" customHeight="1" x14ac:dyDescent="0.25">
      <c r="A15" s="9" t="s">
        <v>318</v>
      </c>
      <c r="B15" s="55">
        <v>2.5</v>
      </c>
      <c r="C15" s="60">
        <v>11000</v>
      </c>
      <c r="D15" s="27"/>
      <c r="E15" s="14">
        <f>+D15*C15</f>
        <v>0</v>
      </c>
      <c r="G15" s="39" t="str">
        <f>IF(D15&gt;B15,"ERROR","")</f>
        <v/>
      </c>
    </row>
    <row r="16" spans="1:7" ht="35.1" customHeight="1" x14ac:dyDescent="0.25">
      <c r="A16" s="9"/>
      <c r="B16" s="55"/>
      <c r="C16" s="55"/>
      <c r="D16" s="27"/>
      <c r="E16" s="14"/>
      <c r="G16" s="39" t="str">
        <f>IF(D16&gt;B16,"ERROR","")</f>
        <v/>
      </c>
    </row>
    <row r="17" spans="1:7" ht="35.1" customHeight="1" x14ac:dyDescent="0.25">
      <c r="A17" s="9"/>
      <c r="B17" s="55"/>
      <c r="C17" s="54"/>
      <c r="D17" s="27"/>
      <c r="E17" s="14"/>
      <c r="G17" s="39" t="str">
        <f>IF(D17&gt;B17,"ERROR","")</f>
        <v/>
      </c>
    </row>
    <row r="18" spans="1:7" ht="35.1" customHeight="1" thickBot="1" x14ac:dyDescent="0.3">
      <c r="A18" s="49"/>
      <c r="B18" s="56"/>
      <c r="C18" s="57"/>
      <c r="D18" s="47"/>
      <c r="E18" s="53"/>
      <c r="G18" s="39"/>
    </row>
    <row r="19" spans="1:7" ht="39.950000000000003" customHeight="1" x14ac:dyDescent="0.25">
      <c r="B19" s="124" t="s">
        <v>27</v>
      </c>
      <c r="C19" s="124"/>
      <c r="D19" s="124"/>
      <c r="E19" s="13">
        <f>SUM(E15:E18)</f>
        <v>0</v>
      </c>
    </row>
    <row r="20" spans="1:7" ht="30.95" customHeight="1" x14ac:dyDescent="0.25">
      <c r="C20" s="12"/>
    </row>
    <row r="21" spans="1:7" ht="39.950000000000003" customHeight="1" x14ac:dyDescent="0.25">
      <c r="B21" s="122" t="s">
        <v>28</v>
      </c>
      <c r="C21" s="122"/>
      <c r="D21" s="122"/>
      <c r="E21" s="13">
        <f>SUMPRODUCT(C15:C18,B15:B18)</f>
        <v>27500</v>
      </c>
    </row>
    <row r="22" spans="1:7" ht="12.75" customHeight="1" x14ac:dyDescent="0.25">
      <c r="D22" s="8"/>
    </row>
    <row r="23" spans="1:7" ht="12.75" customHeight="1" x14ac:dyDescent="0.25">
      <c r="D23" s="8"/>
    </row>
    <row r="24" spans="1:7" ht="12.75" customHeight="1" x14ac:dyDescent="0.25">
      <c r="D24" s="8"/>
    </row>
    <row r="25" spans="1:7" ht="12.75" customHeight="1" x14ac:dyDescent="0.25">
      <c r="D25" s="8"/>
    </row>
    <row r="26" spans="1:7" ht="12.75" customHeight="1" x14ac:dyDescent="0.25">
      <c r="D26" s="8"/>
    </row>
    <row r="27" spans="1:7" ht="12.75" customHeight="1" x14ac:dyDescent="0.25">
      <c r="D27" s="8"/>
    </row>
    <row r="28" spans="1:7" ht="12.75" customHeight="1" x14ac:dyDescent="0.25">
      <c r="D28" s="8"/>
    </row>
    <row r="29" spans="1:7" ht="48.75" customHeight="1" x14ac:dyDescent="0.25">
      <c r="A29" s="114" t="s">
        <v>9</v>
      </c>
      <c r="B29" s="114"/>
      <c r="C29" s="115"/>
      <c r="D29" s="115"/>
      <c r="E29" s="115"/>
    </row>
    <row r="30" spans="1:7" ht="15.75" customHeight="1" x14ac:dyDescent="0.25"/>
    <row r="31" spans="1:7" ht="15.75" customHeight="1" x14ac:dyDescent="0.25">
      <c r="A31" s="1" t="s">
        <v>10</v>
      </c>
    </row>
    <row r="32" spans="1:7" ht="15.75" customHeight="1" x14ac:dyDescent="0.25">
      <c r="A32" s="118">
        <f>+OE!$A$28</f>
        <v>0</v>
      </c>
      <c r="B32" s="118"/>
    </row>
    <row r="33" spans="1:1" ht="15.75" customHeight="1" x14ac:dyDescent="0.25"/>
    <row r="34" spans="1:1" ht="15.75" customHeight="1" x14ac:dyDescent="0.25"/>
    <row r="35" spans="1:1" ht="78.95" customHeight="1" x14ac:dyDescent="0.25">
      <c r="A35" s="1" t="s">
        <v>11</v>
      </c>
    </row>
    <row r="36" spans="1:1" ht="15.75" customHeight="1" x14ac:dyDescent="0.25"/>
    <row r="37" spans="1:1" ht="15.75" customHeight="1" x14ac:dyDescent="0.25">
      <c r="A37" s="7" t="s">
        <v>12</v>
      </c>
    </row>
    <row r="38" spans="1:1" ht="15.75" customHeight="1" x14ac:dyDescent="0.25"/>
    <row r="39" spans="1:1" ht="15.75" customHeight="1" x14ac:dyDescent="0.25"/>
    <row r="40" spans="1:1" ht="15.75" customHeight="1" x14ac:dyDescent="0.25"/>
    <row r="41" spans="1:1" ht="15.75" customHeight="1" x14ac:dyDescent="0.25"/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1">
    <mergeCell ref="A32:B32"/>
    <mergeCell ref="A2:D2"/>
    <mergeCell ref="A3:D3"/>
    <mergeCell ref="B19:D19"/>
    <mergeCell ref="B21:D21"/>
    <mergeCell ref="A29:E29"/>
    <mergeCell ref="B6:C6"/>
    <mergeCell ref="B9:C9"/>
    <mergeCell ref="B10:C10"/>
    <mergeCell ref="B11:C11"/>
    <mergeCell ref="B12:C12"/>
  </mergeCells>
  <pageMargins left="0.7" right="0.7" top="0.75" bottom="0.75" header="0" footer="0"/>
  <pageSetup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OE</vt:lpstr>
      <vt:lpstr>PC Pacients</vt:lpstr>
      <vt:lpstr>Cafeteria treballadors</vt:lpstr>
      <vt:lpstr>Extres Planta</vt:lpstr>
      <vt:lpstr>Cafeteria públic</vt:lpstr>
      <vt:lpstr>Vending</vt:lpstr>
      <vt:lpstr>Caterings Cafeteria</vt:lpstr>
      <vt:lpstr>'Cafeteria públic'!Área_de_impresión</vt:lpstr>
      <vt:lpstr>'Cafeteria treballadors'!Área_de_impresión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Jofre Balagué - JBConsulting</dc:creator>
  <cp:keywords/>
  <dc:description/>
  <cp:lastModifiedBy>Franco Trujillo, Oriol</cp:lastModifiedBy>
  <dcterms:created xsi:type="dcterms:W3CDTF">2021-09-14T06:23:44Z</dcterms:created>
  <dcterms:modified xsi:type="dcterms:W3CDTF">2024-05-29T10:02:23Z</dcterms:modified>
  <cp:category/>
</cp:coreProperties>
</file>