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cercaclinicidibaps-my.sharepoint.com/personal/sargarciam_recerca_clinic_cat/Documents/Escritorio/"/>
    </mc:Choice>
  </mc:AlternateContent>
  <xr:revisionPtr revIDLastSave="98" documentId="8_{3B14ACAC-09E7-4FF2-8357-A44FB8CC09A0}" xr6:coauthVersionLast="47" xr6:coauthVersionMax="47" xr10:uidLastSave="{3E73FD4F-1D38-453C-A03A-1B4D63D33279}"/>
  <bookViews>
    <workbookView xWindow="28680" yWindow="-120" windowWidth="29040" windowHeight="15720" xr2:uid="{DBF0A8E1-5C1D-4856-8C7D-E7B7A6351805}"/>
  </bookViews>
  <sheets>
    <sheet name="RESU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M22" i="1"/>
  <c r="L35" i="1" l="1"/>
  <c r="BJ29" i="1"/>
  <c r="BM29" i="1" s="1"/>
  <c r="BN29" i="1" s="1"/>
  <c r="BO29" i="1" s="1"/>
  <c r="BJ30" i="1"/>
  <c r="BM30" i="1" s="1"/>
  <c r="BN30" i="1" s="1"/>
  <c r="BO30" i="1" s="1"/>
  <c r="BJ31" i="1"/>
  <c r="BM31" i="1" s="1"/>
  <c r="BN31" i="1" s="1"/>
  <c r="BO31" i="1" s="1"/>
  <c r="BJ32" i="1"/>
  <c r="BM32" i="1" s="1"/>
  <c r="BN32" i="1" s="1"/>
  <c r="BO32" i="1" s="1"/>
  <c r="AZ29" i="1"/>
  <c r="BC29" i="1" s="1"/>
  <c r="BD29" i="1" s="1"/>
  <c r="BE29" i="1" s="1"/>
  <c r="AZ30" i="1"/>
  <c r="BC30" i="1" s="1"/>
  <c r="BD30" i="1" s="1"/>
  <c r="BE30" i="1" s="1"/>
  <c r="AZ31" i="1"/>
  <c r="BC31" i="1" s="1"/>
  <c r="BD31" i="1" s="1"/>
  <c r="BE31" i="1" s="1"/>
  <c r="AZ32" i="1"/>
  <c r="BC32" i="1" s="1"/>
  <c r="BD32" i="1" s="1"/>
  <c r="BE32" i="1" s="1"/>
  <c r="AP33" i="1"/>
  <c r="AP32" i="1"/>
  <c r="AS32" i="1" s="1"/>
  <c r="AT32" i="1" s="1"/>
  <c r="AU32" i="1" s="1"/>
  <c r="AP31" i="1"/>
  <c r="AS31" i="1" s="1"/>
  <c r="AT31" i="1" s="1"/>
  <c r="AU31" i="1" s="1"/>
  <c r="AP29" i="1"/>
  <c r="AS29" i="1" s="1"/>
  <c r="AT29" i="1" s="1"/>
  <c r="AU29" i="1" s="1"/>
  <c r="AF29" i="1"/>
  <c r="AI29" i="1" s="1"/>
  <c r="AJ29" i="1" s="1"/>
  <c r="AK29" i="1" s="1"/>
  <c r="AF30" i="1"/>
  <c r="AI30" i="1" s="1"/>
  <c r="AJ30" i="1" s="1"/>
  <c r="AK30" i="1" s="1"/>
  <c r="AF31" i="1"/>
  <c r="AI31" i="1" s="1"/>
  <c r="AJ31" i="1" s="1"/>
  <c r="AK31" i="1" s="1"/>
  <c r="AF32" i="1"/>
  <c r="AI32" i="1" s="1"/>
  <c r="AJ32" i="1" s="1"/>
  <c r="AK32" i="1" s="1"/>
  <c r="V29" i="1"/>
  <c r="Y29" i="1" s="1"/>
  <c r="Z29" i="1" s="1"/>
  <c r="AA29" i="1" s="1"/>
  <c r="V31" i="1"/>
  <c r="Y31" i="1" s="1"/>
  <c r="Z31" i="1" s="1"/>
  <c r="AA31" i="1" s="1"/>
  <c r="V32" i="1"/>
  <c r="Y32" i="1" s="1"/>
  <c r="Z32" i="1" s="1"/>
  <c r="AA32" i="1" s="1"/>
  <c r="L29" i="1"/>
  <c r="O29" i="1" s="1"/>
  <c r="P29" i="1" s="1"/>
  <c r="Q29" i="1" s="1"/>
  <c r="L31" i="1"/>
  <c r="O31" i="1" s="1"/>
  <c r="P31" i="1" s="1"/>
  <c r="Q31" i="1" s="1"/>
  <c r="L32" i="1"/>
  <c r="O32" i="1" s="1"/>
  <c r="P32" i="1" s="1"/>
  <c r="Q32" i="1" s="1"/>
  <c r="BO21" i="1" l="1"/>
  <c r="BE21" i="1"/>
  <c r="AU21" i="1"/>
  <c r="AK21" i="1"/>
  <c r="AA21" i="1"/>
  <c r="W23" i="1"/>
  <c r="AG23" i="1"/>
  <c r="AQ23" i="1"/>
  <c r="BA23" i="1"/>
  <c r="BK23" i="1"/>
  <c r="BK22" i="1"/>
  <c r="BA22" i="1"/>
  <c r="AQ22" i="1"/>
  <c r="AG22" i="1"/>
  <c r="W22" i="1"/>
  <c r="M21" i="1" l="1"/>
  <c r="BJ20" i="1"/>
  <c r="BM20" i="1" s="1"/>
  <c r="BN20" i="1" s="1"/>
  <c r="BO20" i="1" s="1"/>
  <c r="AZ20" i="1"/>
  <c r="BC20" i="1" s="1"/>
  <c r="BD20" i="1" s="1"/>
  <c r="BE20" i="1" s="1"/>
  <c r="AP20" i="1"/>
  <c r="AS20" i="1" s="1"/>
  <c r="AT20" i="1" s="1"/>
  <c r="AU20" i="1" s="1"/>
  <c r="AF20" i="1"/>
  <c r="AI20" i="1" s="1"/>
  <c r="AJ20" i="1" s="1"/>
  <c r="AK20" i="1" s="1"/>
  <c r="V20" i="1"/>
  <c r="Y20" i="1" s="1"/>
  <c r="Z20" i="1" s="1"/>
  <c r="AA20" i="1" s="1"/>
  <c r="L20" i="1"/>
  <c r="O20" i="1" s="1"/>
  <c r="P20" i="1" s="1"/>
  <c r="Q20" i="1" s="1"/>
  <c r="BJ19" i="1"/>
  <c r="BM19" i="1" s="1"/>
  <c r="BN19" i="1" s="1"/>
  <c r="BO19" i="1" s="1"/>
  <c r="AZ19" i="1"/>
  <c r="BC19" i="1" s="1"/>
  <c r="BD19" i="1" s="1"/>
  <c r="BE19" i="1" s="1"/>
  <c r="AP19" i="1"/>
  <c r="AS19" i="1" s="1"/>
  <c r="AT19" i="1" s="1"/>
  <c r="AU19" i="1" s="1"/>
  <c r="AF19" i="1"/>
  <c r="AI19" i="1" s="1"/>
  <c r="AJ19" i="1" s="1"/>
  <c r="AK19" i="1" s="1"/>
  <c r="V19" i="1"/>
  <c r="Y19" i="1" s="1"/>
  <c r="Z19" i="1" s="1"/>
  <c r="AA19" i="1" s="1"/>
  <c r="L19" i="1"/>
  <c r="O19" i="1" s="1"/>
  <c r="P19" i="1" s="1"/>
  <c r="Q19" i="1" s="1"/>
  <c r="BJ18" i="1"/>
  <c r="BM18" i="1" s="1"/>
  <c r="AZ18" i="1"/>
  <c r="AP18" i="1"/>
  <c r="AF18" i="1"/>
  <c r="V18" i="1"/>
  <c r="L18" i="1"/>
  <c r="AF27" i="1"/>
  <c r="AI27" i="1" s="1"/>
  <c r="AJ27" i="1" s="1"/>
  <c r="L36" i="1"/>
  <c r="O36" i="1" s="1"/>
  <c r="P36" i="1" s="1"/>
  <c r="Q36" i="1" s="1"/>
  <c r="O35" i="1"/>
  <c r="P35" i="1" s="1"/>
  <c r="Q35" i="1" s="1"/>
  <c r="L34" i="1"/>
  <c r="O34" i="1" s="1"/>
  <c r="P34" i="1" s="1"/>
  <c r="Q34" i="1" s="1"/>
  <c r="L33" i="1"/>
  <c r="L30" i="1"/>
  <c r="L28" i="1"/>
  <c r="L27" i="1"/>
  <c r="V36" i="1"/>
  <c r="V35" i="1"/>
  <c r="Y35" i="1" s="1"/>
  <c r="Z35" i="1" s="1"/>
  <c r="AA35" i="1" s="1"/>
  <c r="V34" i="1"/>
  <c r="Y34" i="1" s="1"/>
  <c r="Z34" i="1" s="1"/>
  <c r="AA34" i="1" s="1"/>
  <c r="V33" i="1"/>
  <c r="Y33" i="1" s="1"/>
  <c r="Z33" i="1" s="1"/>
  <c r="AA33" i="1" s="1"/>
  <c r="V30" i="1"/>
  <c r="Y30" i="1" s="1"/>
  <c r="Z30" i="1" s="1"/>
  <c r="AA30" i="1" s="1"/>
  <c r="V28" i="1"/>
  <c r="Y28" i="1" s="1"/>
  <c r="Z28" i="1" s="1"/>
  <c r="AA28" i="1" s="1"/>
  <c r="V27" i="1"/>
  <c r="Y27" i="1" s="1"/>
  <c r="AF36" i="1"/>
  <c r="AI36" i="1" s="1"/>
  <c r="AJ36" i="1" s="1"/>
  <c r="AK36" i="1" s="1"/>
  <c r="AF35" i="1"/>
  <c r="AI35" i="1" s="1"/>
  <c r="AJ35" i="1" s="1"/>
  <c r="AK35" i="1" s="1"/>
  <c r="AF34" i="1"/>
  <c r="AI34" i="1" s="1"/>
  <c r="AJ34" i="1" s="1"/>
  <c r="AK34" i="1" s="1"/>
  <c r="AF33" i="1"/>
  <c r="AI33" i="1" s="1"/>
  <c r="AJ33" i="1" s="1"/>
  <c r="AK33" i="1" s="1"/>
  <c r="AF28" i="1"/>
  <c r="AZ36" i="1"/>
  <c r="BC36" i="1" s="1"/>
  <c r="AZ35" i="1"/>
  <c r="BC35" i="1" s="1"/>
  <c r="BD35" i="1" s="1"/>
  <c r="BE35" i="1" s="1"/>
  <c r="AZ34" i="1"/>
  <c r="BC34" i="1" s="1"/>
  <c r="BD34" i="1" s="1"/>
  <c r="BE34" i="1" s="1"/>
  <c r="AZ33" i="1"/>
  <c r="BC33" i="1" s="1"/>
  <c r="BD33" i="1" s="1"/>
  <c r="BE33" i="1" s="1"/>
  <c r="AZ28" i="1"/>
  <c r="BC28" i="1" s="1"/>
  <c r="BD28" i="1" s="1"/>
  <c r="BE28" i="1" s="1"/>
  <c r="AZ27" i="1"/>
  <c r="BC27" i="1" s="1"/>
  <c r="BD27" i="1" s="1"/>
  <c r="AP36" i="1"/>
  <c r="AS36" i="1" s="1"/>
  <c r="AT36" i="1" s="1"/>
  <c r="AU36" i="1" s="1"/>
  <c r="AP35" i="1"/>
  <c r="AS35" i="1" s="1"/>
  <c r="AT35" i="1" s="1"/>
  <c r="AU35" i="1" s="1"/>
  <c r="AP34" i="1"/>
  <c r="AS34" i="1" s="1"/>
  <c r="AT34" i="1" s="1"/>
  <c r="AU34" i="1" s="1"/>
  <c r="AS33" i="1"/>
  <c r="AT33" i="1" s="1"/>
  <c r="AU33" i="1" s="1"/>
  <c r="AP30" i="1"/>
  <c r="AS30" i="1" s="1"/>
  <c r="AT30" i="1" s="1"/>
  <c r="AU30" i="1" s="1"/>
  <c r="AP28" i="1"/>
  <c r="AS28" i="1" s="1"/>
  <c r="AT28" i="1" s="1"/>
  <c r="AU28" i="1" s="1"/>
  <c r="AP27" i="1"/>
  <c r="AS27" i="1" s="1"/>
  <c r="O23" i="1"/>
  <c r="P23" i="1" s="1"/>
  <c r="Q23" i="1" s="1"/>
  <c r="Y22" i="1"/>
  <c r="Z22" i="1" s="1"/>
  <c r="AA22" i="1" s="1"/>
  <c r="Y23" i="1"/>
  <c r="Z23" i="1" s="1"/>
  <c r="AA23" i="1" s="1"/>
  <c r="AI23" i="1"/>
  <c r="AJ23" i="1" s="1"/>
  <c r="AK23" i="1" s="1"/>
  <c r="AI22" i="1"/>
  <c r="AJ22" i="1" s="1"/>
  <c r="AK22" i="1" s="1"/>
  <c r="AS23" i="1"/>
  <c r="AT23" i="1" s="1"/>
  <c r="AU23" i="1" s="1"/>
  <c r="BC23" i="1"/>
  <c r="BD23" i="1" s="1"/>
  <c r="BE23" i="1" s="1"/>
  <c r="AS22" i="1"/>
  <c r="AT22" i="1" s="1"/>
  <c r="AU22" i="1" s="1"/>
  <c r="BC22" i="1"/>
  <c r="BD22" i="1" s="1"/>
  <c r="BE22" i="1" s="1"/>
  <c r="BM23" i="1"/>
  <c r="BN23" i="1" s="1"/>
  <c r="BO23" i="1" s="1"/>
  <c r="BM22" i="1"/>
  <c r="BN22" i="1" s="1"/>
  <c r="BO22" i="1" s="1"/>
  <c r="BJ25" i="1"/>
  <c r="BM25" i="1" s="1"/>
  <c r="BN25" i="1" s="1"/>
  <c r="BO25" i="1" s="1"/>
  <c r="BJ24" i="1"/>
  <c r="AZ25" i="1"/>
  <c r="BC25" i="1" s="1"/>
  <c r="BD25" i="1" s="1"/>
  <c r="BE25" i="1" s="1"/>
  <c r="AZ24" i="1"/>
  <c r="AP25" i="1"/>
  <c r="AS25" i="1" s="1"/>
  <c r="AT25" i="1" s="1"/>
  <c r="AU25" i="1" s="1"/>
  <c r="AP24" i="1"/>
  <c r="AF25" i="1"/>
  <c r="AI25" i="1" s="1"/>
  <c r="AJ25" i="1" s="1"/>
  <c r="AK25" i="1" s="1"/>
  <c r="AF24" i="1"/>
  <c r="V25" i="1"/>
  <c r="Y25" i="1" s="1"/>
  <c r="Z25" i="1" s="1"/>
  <c r="AA25" i="1" s="1"/>
  <c r="V24" i="1"/>
  <c r="Y24" i="1" s="1"/>
  <c r="Z24" i="1" s="1"/>
  <c r="AA24" i="1" s="1"/>
  <c r="L24" i="1"/>
  <c r="BJ36" i="1"/>
  <c r="BJ35" i="1"/>
  <c r="BM35" i="1" s="1"/>
  <c r="BN35" i="1" s="1"/>
  <c r="BO35" i="1" s="1"/>
  <c r="BJ34" i="1"/>
  <c r="BM34" i="1" s="1"/>
  <c r="BN34" i="1" s="1"/>
  <c r="BO34" i="1" s="1"/>
  <c r="BJ33" i="1"/>
  <c r="BM33" i="1" s="1"/>
  <c r="BN33" i="1" s="1"/>
  <c r="BO33" i="1" s="1"/>
  <c r="BJ28" i="1"/>
  <c r="BM28" i="1" s="1"/>
  <c r="BN28" i="1" s="1"/>
  <c r="BO28" i="1" s="1"/>
  <c r="BJ27" i="1"/>
  <c r="BM27" i="1" s="1"/>
  <c r="BN27" i="1" s="1"/>
  <c r="L25" i="1"/>
  <c r="O25" i="1" s="1"/>
  <c r="P25" i="1" s="1"/>
  <c r="Q25" i="1" s="1"/>
  <c r="O16" i="1"/>
  <c r="P16" i="1" s="1"/>
  <c r="Q16" i="1" s="1"/>
  <c r="O17" i="1"/>
  <c r="P17" i="1" s="1"/>
  <c r="Q17" i="1" s="1"/>
  <c r="O15" i="1"/>
  <c r="BM36" i="1" l="1"/>
  <c r="BN36" i="1" s="1"/>
  <c r="O28" i="1"/>
  <c r="P28" i="1" s="1"/>
  <c r="Q28" i="1" s="1"/>
  <c r="O30" i="1"/>
  <c r="P30" i="1" s="1"/>
  <c r="Q30" i="1" s="1"/>
  <c r="AT27" i="1"/>
  <c r="AT37" i="1" s="1"/>
  <c r="AS37" i="1"/>
  <c r="Y36" i="1"/>
  <c r="Z36" i="1" s="1"/>
  <c r="AA36" i="1" s="1"/>
  <c r="O33" i="1"/>
  <c r="P33" i="1" s="1"/>
  <c r="Q33" i="1" s="1"/>
  <c r="AU27" i="1"/>
  <c r="AU37" i="1" s="1"/>
  <c r="Z27" i="1"/>
  <c r="AK27" i="1"/>
  <c r="BC37" i="1"/>
  <c r="BD36" i="1"/>
  <c r="BE36" i="1" s="1"/>
  <c r="AA26" i="1"/>
  <c r="P15" i="1"/>
  <c r="Q15" i="1" s="1"/>
  <c r="Q21" i="1" s="1"/>
  <c r="F41" i="1"/>
  <c r="BE27" i="1"/>
  <c r="BM21" i="1"/>
  <c r="BN18" i="1"/>
  <c r="BO18" i="1" s="1"/>
  <c r="BO27" i="1"/>
  <c r="O27" i="1"/>
  <c r="Y18" i="1"/>
  <c r="V21" i="1"/>
  <c r="AI18" i="1"/>
  <c r="AF21" i="1"/>
  <c r="I42" i="1" s="1"/>
  <c r="AS18" i="1"/>
  <c r="AP21" i="1"/>
  <c r="J42" i="1" s="1"/>
  <c r="BC18" i="1"/>
  <c r="AZ21" i="1"/>
  <c r="BJ21" i="1"/>
  <c r="K42" i="1" s="1"/>
  <c r="O18" i="1"/>
  <c r="L21" i="1"/>
  <c r="F42" i="1" s="1"/>
  <c r="O24" i="1"/>
  <c r="L26" i="1"/>
  <c r="AF26" i="1"/>
  <c r="AI24" i="1"/>
  <c r="AJ24" i="1" s="1"/>
  <c r="AK24" i="1" s="1"/>
  <c r="AK26" i="1" s="1"/>
  <c r="AP26" i="1"/>
  <c r="AS24" i="1"/>
  <c r="AT24" i="1" s="1"/>
  <c r="AU24" i="1" s="1"/>
  <c r="AU26" i="1" s="1"/>
  <c r="AZ26" i="1"/>
  <c r="BC24" i="1"/>
  <c r="BD24" i="1" s="1"/>
  <c r="BE24" i="1" s="1"/>
  <c r="BE26" i="1" s="1"/>
  <c r="BJ26" i="1"/>
  <c r="BM24" i="1"/>
  <c r="BN24" i="1" s="1"/>
  <c r="BO24" i="1" s="1"/>
  <c r="BO26" i="1" s="1"/>
  <c r="Y26" i="1"/>
  <c r="G43" i="1" s="1"/>
  <c r="O22" i="1"/>
  <c r="M26" i="1"/>
  <c r="V26" i="1"/>
  <c r="BK26" i="1"/>
  <c r="BA26" i="1"/>
  <c r="AQ26" i="1"/>
  <c r="AG26" i="1"/>
  <c r="W26" i="1"/>
  <c r="AI28" i="1"/>
  <c r="AF37" i="1"/>
  <c r="BO36" i="1" l="1"/>
  <c r="BO37" i="1" s="1"/>
  <c r="BN37" i="1"/>
  <c r="BM37" i="1"/>
  <c r="K44" i="1" s="1"/>
  <c r="Y37" i="1"/>
  <c r="G44" i="1" s="1"/>
  <c r="BE37" i="1"/>
  <c r="BD37" i="1"/>
  <c r="AI37" i="1"/>
  <c r="AJ28" i="1"/>
  <c r="O26" i="1"/>
  <c r="Z37" i="1"/>
  <c r="AA27" i="1"/>
  <c r="AA37" i="1" s="1"/>
  <c r="BC21" i="1"/>
  <c r="BD18" i="1"/>
  <c r="BE18" i="1" s="1"/>
  <c r="AI26" i="1"/>
  <c r="H43" i="1" s="1"/>
  <c r="Y21" i="1"/>
  <c r="Z18" i="1"/>
  <c r="AA18" i="1" s="1"/>
  <c r="I44" i="1"/>
  <c r="AS21" i="1"/>
  <c r="AT18" i="1"/>
  <c r="AU18" i="1" s="1"/>
  <c r="AI21" i="1"/>
  <c r="AJ18" i="1"/>
  <c r="AK18" i="1" s="1"/>
  <c r="J44" i="1"/>
  <c r="P18" i="1"/>
  <c r="Q18" i="1" s="1"/>
  <c r="O21" i="1"/>
  <c r="P27" i="1"/>
  <c r="O37" i="1"/>
  <c r="P22" i="1"/>
  <c r="Q22" i="1" s="1"/>
  <c r="BM26" i="1"/>
  <c r="K43" i="1" s="1"/>
  <c r="L41" i="1"/>
  <c r="AS26" i="1"/>
  <c r="I43" i="1" s="1"/>
  <c r="BC26" i="1"/>
  <c r="J43" i="1" s="1"/>
  <c r="P24" i="1"/>
  <c r="Q24" i="1" s="1"/>
  <c r="H42" i="1"/>
  <c r="G42" i="1"/>
  <c r="L42" i="1" l="1"/>
  <c r="AS38" i="1"/>
  <c r="Y38" i="1"/>
  <c r="J45" i="1"/>
  <c r="I45" i="1"/>
  <c r="BC38" i="1"/>
  <c r="K45" i="1"/>
  <c r="Q26" i="1"/>
  <c r="AK28" i="1"/>
  <c r="AK37" i="1" s="1"/>
  <c r="AJ37" i="1"/>
  <c r="O38" i="1"/>
  <c r="H44" i="1"/>
  <c r="H45" i="1" s="1"/>
  <c r="AI38" i="1"/>
  <c r="BM38" i="1"/>
  <c r="F44" i="1"/>
  <c r="Q27" i="1"/>
  <c r="Q37" i="1" s="1"/>
  <c r="P37" i="1"/>
  <c r="G45" i="1"/>
  <c r="F43" i="1"/>
  <c r="L43" i="1" s="1"/>
  <c r="Q38" i="1" l="1"/>
  <c r="L44" i="1"/>
  <c r="F45" i="1"/>
  <c r="L45" i="1" l="1"/>
</calcChain>
</file>

<file path=xl/sharedStrings.xml><?xml version="1.0" encoding="utf-8"?>
<sst xmlns="http://schemas.openxmlformats.org/spreadsheetml/2006/main" count="167" uniqueCount="61">
  <si>
    <t>TITOL DE L'EXPEDIENT:</t>
  </si>
  <si>
    <t>NÚMERO D'EXPEDIENT:</t>
  </si>
  <si>
    <t>LOT 1</t>
  </si>
  <si>
    <t>SERVEI</t>
  </si>
  <si>
    <t xml:space="preserve">TIPUS </t>
  </si>
  <si>
    <t>ARTICLE</t>
  </si>
  <si>
    <t xml:space="preserve">Denominació article </t>
  </si>
  <si>
    <t>UND Mesura</t>
  </si>
  <si>
    <t xml:space="preserve">Quantitat prevista </t>
  </si>
  <si>
    <t>Pàgines mensuals Negre</t>
  </si>
  <si>
    <t>Pàgines mensuals color</t>
  </si>
  <si>
    <t>Preu Unitari Negre de facturació (base impos.)</t>
  </si>
  <si>
    <t>Preu Unitari Color de facturació (base impos.)</t>
  </si>
  <si>
    <t>Quota mensual còpies</t>
  </si>
  <si>
    <t>Preu Unitari anual ofertat decimals (base impos.) lloguer/compra)</t>
  </si>
  <si>
    <t xml:space="preserve"> % IVA</t>
  </si>
  <si>
    <t>Import Ofertat (Base Impon.)</t>
  </si>
  <si>
    <t>IMPORT IVA</t>
  </si>
  <si>
    <t>IMPORT TOTAL  IVA INCL.</t>
  </si>
  <si>
    <t>Import Ofertat (Base Impon.) anual</t>
  </si>
  <si>
    <t>LOT 1.1</t>
  </si>
  <si>
    <t>COMPRA</t>
  </si>
  <si>
    <t>U</t>
  </si>
  <si>
    <t>SERVEI DE CÒPIES</t>
  </si>
  <si>
    <t>TOTAL SUBLOT 1.1</t>
  </si>
  <si>
    <t>LOT 1.2</t>
  </si>
  <si>
    <t xml:space="preserve">SERVEI DE LLOGUER </t>
  </si>
  <si>
    <t>SERVEI DE LLOGUER</t>
  </si>
  <si>
    <t>TOTAL SUBLOT 1.2</t>
  </si>
  <si>
    <t>LOT 1.3</t>
  </si>
  <si>
    <t>TOTAL SUBLOT 1.3</t>
  </si>
  <si>
    <t>TOTALS LOT 1</t>
  </si>
  <si>
    <t>SERVEI DE LLOGUER I CÒPIES (PROJECTES)</t>
  </si>
  <si>
    <t>MANTENIMENT I CÒPIES</t>
  </si>
  <si>
    <t>TOTALS ANUALS</t>
  </si>
  <si>
    <t>Sublot 1.1</t>
  </si>
  <si>
    <t>Compra Impressora Model 1</t>
  </si>
  <si>
    <t>Còpies Impressora Model 1</t>
  </si>
  <si>
    <t>Lloguer Impressora Model 1</t>
  </si>
  <si>
    <t>Compra Impressora Model 2</t>
  </si>
  <si>
    <t>Còpies Impressora Model 2</t>
  </si>
  <si>
    <t>Lloguer Impressora Model 2</t>
  </si>
  <si>
    <t>Compra Impressora Model 4</t>
  </si>
  <si>
    <t>Còpies Impressora Model 4</t>
  </si>
  <si>
    <t>Sublot 1.2</t>
  </si>
  <si>
    <t>Sublot 1.3</t>
  </si>
  <si>
    <t>Còpies HP E52545C (a substituir per model 1)</t>
  </si>
  <si>
    <t>Còpies HP E62665DN (a substituir per model 1)</t>
  </si>
  <si>
    <t>Còpies HP E58650DN (a substituir per model 2)</t>
  </si>
  <si>
    <t>Còpies HP E87640DU (a substituir per model 4)</t>
  </si>
  <si>
    <t>Còpies HP E87640Z (a substituir per model 4)</t>
  </si>
  <si>
    <t>Còpies HP P77940DN (a substituir per model 4)</t>
  </si>
  <si>
    <t>Còpies HP P57750DW (a substituir per model 2)</t>
  </si>
  <si>
    <t>Còpies HP E47528F (a substituir per model 2)</t>
  </si>
  <si>
    <t>Còpies RICOH IM C2000LT (a substituir per model 3)</t>
  </si>
  <si>
    <t>Còpies HP E57540DN  (a substituir per model 2)</t>
  </si>
  <si>
    <t>Preu Unitari màxim (base impos.) lloguer/compra)</t>
  </si>
  <si>
    <t>Import total (Base Impon.)</t>
  </si>
  <si>
    <t>F24.008CH</t>
  </si>
  <si>
    <t xml:space="preserve">ANNEX INFORMATIU </t>
  </si>
  <si>
    <t>SERVEI INTEGRAL D’IMPRESSIÓ, QUE INCLOU L’ADQUISICIÓ D’EQUIPS MULTIFUNCIONALS EN RÈGIM DE COMPRA I LLOGUER, LA DISTRIBUCIÓ DELS CONSUMIBLES DELS EQUIPS, EL MANTENIMENT I EL SERVEI TÈCNIC. RESERVAT A CENTRES ESPECIALS DE TREBALL.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</si>
</sst>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P_t_s_-;\-* #,##0\ _P_t_s_-;_-* &quot;-&quot;??\ _P_t_s_-;_-@_-"/>
    <numFmt numFmtId="165" formatCode="0.000000"/>
    <numFmt numFmtId="166" formatCode="#,##0.0000"/>
    <numFmt numFmtId="167" formatCode="_-* #,##0.0000\ &quot;€&quot;_-;\-* #,##0.00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color rgb="FFFF0000"/>
      <name val="Arial"/>
      <family val="2"/>
    </font>
    <font>
      <sz val="9"/>
      <name val="Times New Roman"/>
      <family val="1"/>
    </font>
    <font>
      <b/>
      <sz val="10"/>
      <color theme="0"/>
      <name val="Arial"/>
      <family val="2"/>
    </font>
    <font>
      <sz val="11"/>
      <color rgb="FF00B050"/>
      <name val="Calibri"/>
      <family val="2"/>
      <scheme val="minor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164" fontId="2" fillId="0" borderId="0" xfId="1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164" fontId="5" fillId="0" borderId="0" xfId="1" applyNumberFormat="1" applyFont="1"/>
    <xf numFmtId="165" fontId="5" fillId="0" borderId="0" xfId="0" applyNumberFormat="1" applyFont="1"/>
    <xf numFmtId="0" fontId="9" fillId="0" borderId="0" xfId="0" applyFont="1"/>
    <xf numFmtId="0" fontId="10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11" fillId="3" borderId="5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165" fontId="11" fillId="4" borderId="6" xfId="0" applyNumberFormat="1" applyFont="1" applyFill="1" applyBorder="1" applyAlignment="1">
      <alignment horizontal="center" wrapText="1"/>
    </xf>
    <xf numFmtId="3" fontId="11" fillId="4" borderId="6" xfId="0" applyNumberFormat="1" applyFont="1" applyFill="1" applyBorder="1" applyAlignment="1">
      <alignment horizontal="center" wrapText="1"/>
    </xf>
    <xf numFmtId="0" fontId="13" fillId="0" borderId="0" xfId="0" applyFont="1"/>
    <xf numFmtId="0" fontId="11" fillId="5" borderId="5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/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vertical="center"/>
    </xf>
    <xf numFmtId="10" fontId="11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164" fontId="15" fillId="0" borderId="5" xfId="1" applyNumberFormat="1" applyFont="1" applyBorder="1"/>
    <xf numFmtId="4" fontId="11" fillId="0" borderId="5" xfId="1" applyNumberFormat="1" applyFont="1" applyBorder="1"/>
    <xf numFmtId="0" fontId="15" fillId="0" borderId="0" xfId="0" applyFont="1"/>
    <xf numFmtId="0" fontId="2" fillId="0" borderId="0" xfId="0" applyFont="1" applyAlignment="1">
      <alignment vertical="center"/>
    </xf>
    <xf numFmtId="4" fontId="8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>
      <alignment wrapText="1"/>
    </xf>
    <xf numFmtId="4" fontId="12" fillId="7" borderId="5" xfId="0" applyNumberFormat="1" applyFont="1" applyFill="1" applyBorder="1" applyAlignment="1">
      <alignment vertical="center"/>
    </xf>
    <xf numFmtId="166" fontId="12" fillId="7" borderId="5" xfId="0" applyNumberFormat="1" applyFont="1" applyFill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44" fontId="14" fillId="7" borderId="5" xfId="2" applyFont="1" applyFill="1" applyBorder="1" applyAlignment="1">
      <alignment horizontal="center" vertical="center" wrapText="1"/>
    </xf>
    <xf numFmtId="44" fontId="14" fillId="0" borderId="5" xfId="2" applyFont="1" applyBorder="1" applyAlignment="1">
      <alignment horizontal="center" vertical="center" wrapText="1"/>
    </xf>
    <xf numFmtId="44" fontId="15" fillId="0" borderId="5" xfId="2" applyFont="1" applyBorder="1"/>
    <xf numFmtId="167" fontId="12" fillId="0" borderId="5" xfId="2" applyNumberFormat="1" applyFont="1" applyBorder="1" applyAlignment="1">
      <alignment vertical="center"/>
    </xf>
    <xf numFmtId="44" fontId="11" fillId="0" borderId="5" xfId="2" applyFont="1" applyBorder="1" applyAlignment="1" applyProtection="1">
      <alignment horizontal="right" vertical="center"/>
      <protection locked="0"/>
    </xf>
    <xf numFmtId="44" fontId="11" fillId="0" borderId="5" xfId="2" applyFont="1" applyBorder="1"/>
    <xf numFmtId="0" fontId="11" fillId="5" borderId="6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1" fontId="12" fillId="0" borderId="6" xfId="0" applyNumberFormat="1" applyFont="1" applyBorder="1" applyAlignment="1">
      <alignment vertical="center"/>
    </xf>
    <xf numFmtId="166" fontId="12" fillId="7" borderId="6" xfId="0" applyNumberFormat="1" applyFont="1" applyFill="1" applyBorder="1" applyAlignment="1">
      <alignment vertical="center"/>
    </xf>
    <xf numFmtId="167" fontId="12" fillId="0" borderId="6" xfId="2" applyNumberFormat="1" applyFont="1" applyBorder="1" applyAlignment="1">
      <alignment vertical="center"/>
    </xf>
    <xf numFmtId="44" fontId="11" fillId="0" borderId="6" xfId="2" applyFont="1" applyBorder="1" applyAlignment="1" applyProtection="1">
      <alignment horizontal="right" vertical="center"/>
      <protection locked="0"/>
    </xf>
    <xf numFmtId="10" fontId="11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 applyProtection="1">
      <alignment horizontal="right" vertical="center"/>
      <protection locked="0"/>
    </xf>
    <xf numFmtId="0" fontId="11" fillId="5" borderId="7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1" fontId="12" fillId="0" borderId="7" xfId="0" applyNumberFormat="1" applyFont="1" applyBorder="1" applyAlignment="1">
      <alignment vertical="center"/>
    </xf>
    <xf numFmtId="167" fontId="12" fillId="0" borderId="7" xfId="2" applyNumberFormat="1" applyFont="1" applyBorder="1" applyAlignment="1">
      <alignment vertical="center"/>
    </xf>
    <xf numFmtId="44" fontId="11" fillId="0" borderId="7" xfId="2" applyFont="1" applyBorder="1" applyAlignment="1" applyProtection="1">
      <alignment horizontal="right" vertical="center"/>
      <protection locked="0"/>
    </xf>
    <xf numFmtId="10" fontId="11" fillId="0" borderId="7" xfId="0" applyNumberFormat="1" applyFont="1" applyBorder="1" applyAlignment="1" applyProtection="1">
      <alignment horizontal="right"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vertical="center"/>
    </xf>
    <xf numFmtId="0" fontId="11" fillId="5" borderId="9" xfId="0" applyFont="1" applyFill="1" applyBorder="1" applyAlignment="1">
      <alignment horizontal="left" vertical="center"/>
    </xf>
    <xf numFmtId="0" fontId="12" fillId="8" borderId="10" xfId="0" applyFont="1" applyFill="1" applyBorder="1" applyAlignment="1">
      <alignment horizontal="left" vertical="center"/>
    </xf>
    <xf numFmtId="0" fontId="12" fillId="8" borderId="10" xfId="0" applyFont="1" applyFill="1" applyBorder="1"/>
    <xf numFmtId="0" fontId="12" fillId="8" borderId="10" xfId="0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 wrapText="1"/>
    </xf>
    <xf numFmtId="4" fontId="12" fillId="8" borderId="10" xfId="0" applyNumberFormat="1" applyFont="1" applyFill="1" applyBorder="1" applyAlignment="1">
      <alignment vertical="center"/>
    </xf>
    <xf numFmtId="166" fontId="12" fillId="8" borderId="10" xfId="0" applyNumberFormat="1" applyFont="1" applyFill="1" applyBorder="1" applyAlignment="1">
      <alignment vertical="center"/>
    </xf>
    <xf numFmtId="44" fontId="14" fillId="8" borderId="10" xfId="2" applyFont="1" applyFill="1" applyBorder="1" applyAlignment="1">
      <alignment horizontal="center" vertical="center" wrapText="1"/>
    </xf>
    <xf numFmtId="44" fontId="11" fillId="8" borderId="10" xfId="2" applyFont="1" applyFill="1" applyBorder="1" applyAlignment="1" applyProtection="1">
      <alignment horizontal="right" vertical="center"/>
      <protection locked="0"/>
    </xf>
    <xf numFmtId="10" fontId="11" fillId="8" borderId="10" xfId="0" applyNumberFormat="1" applyFont="1" applyFill="1" applyBorder="1" applyAlignment="1" applyProtection="1">
      <alignment horizontal="right" vertical="center"/>
      <protection locked="0"/>
    </xf>
    <xf numFmtId="4" fontId="11" fillId="8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Border="1"/>
    <xf numFmtId="0" fontId="12" fillId="0" borderId="7" xfId="0" applyFont="1" applyBorder="1"/>
    <xf numFmtId="44" fontId="11" fillId="7" borderId="6" xfId="2" applyFont="1" applyFill="1" applyBorder="1" applyAlignment="1" applyProtection="1">
      <alignment horizontal="right" vertical="center"/>
      <protection locked="0"/>
    </xf>
    <xf numFmtId="44" fontId="11" fillId="7" borderId="7" xfId="2" applyFont="1" applyFill="1" applyBorder="1" applyAlignment="1" applyProtection="1">
      <alignment horizontal="right" vertical="center"/>
      <protection locked="0"/>
    </xf>
    <xf numFmtId="44" fontId="11" fillId="7" borderId="5" xfId="2" applyFont="1" applyFill="1" applyBorder="1" applyAlignment="1" applyProtection="1">
      <alignment horizontal="right" vertical="center"/>
      <protection locked="0"/>
    </xf>
    <xf numFmtId="44" fontId="15" fillId="7" borderId="5" xfId="2" applyFont="1" applyFill="1" applyBorder="1"/>
    <xf numFmtId="3" fontId="9" fillId="4" borderId="6" xfId="0" applyNumberFormat="1" applyFont="1" applyFill="1" applyBorder="1" applyAlignment="1">
      <alignment horizontal="center" wrapText="1"/>
    </xf>
    <xf numFmtId="3" fontId="12" fillId="0" borderId="6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1" fillId="8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Border="1" applyAlignment="1">
      <alignment vertical="center"/>
    </xf>
    <xf numFmtId="0" fontId="12" fillId="6" borderId="11" xfId="0" applyFont="1" applyFill="1" applyBorder="1" applyAlignment="1">
      <alignment horizontal="left" vertical="center"/>
    </xf>
    <xf numFmtId="44" fontId="0" fillId="0" borderId="0" xfId="0" applyNumberFormat="1"/>
    <xf numFmtId="44" fontId="17" fillId="0" borderId="0" xfId="0" applyNumberFormat="1" applyFont="1"/>
    <xf numFmtId="0" fontId="12" fillId="0" borderId="12" xfId="0" applyFont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/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166" fontId="12" fillId="7" borderId="13" xfId="0" applyNumberFormat="1" applyFont="1" applyFill="1" applyBorder="1" applyAlignment="1">
      <alignment vertical="center"/>
    </xf>
    <xf numFmtId="44" fontId="14" fillId="7" borderId="13" xfId="2" applyFont="1" applyFill="1" applyBorder="1" applyAlignment="1">
      <alignment horizontal="center" vertical="center" wrapText="1"/>
    </xf>
    <xf numFmtId="44" fontId="11" fillId="0" borderId="13" xfId="2" applyFont="1" applyBorder="1" applyAlignment="1" applyProtection="1">
      <alignment horizontal="right" vertical="center"/>
      <protection locked="0"/>
    </xf>
    <xf numFmtId="10" fontId="11" fillId="0" borderId="13" xfId="0" applyNumberFormat="1" applyFont="1" applyBorder="1" applyAlignment="1" applyProtection="1">
      <alignment horizontal="right" vertical="center"/>
      <protection locked="0"/>
    </xf>
    <xf numFmtId="4" fontId="11" fillId="0" borderId="13" xfId="0" applyNumberFormat="1" applyFont="1" applyBorder="1" applyAlignment="1" applyProtection="1">
      <alignment horizontal="right" vertical="center"/>
      <protection locked="0"/>
    </xf>
    <xf numFmtId="4" fontId="12" fillId="7" borderId="13" xfId="0" applyNumberFormat="1" applyFont="1" applyFill="1" applyBorder="1" applyAlignment="1">
      <alignment vertical="center"/>
    </xf>
    <xf numFmtId="0" fontId="12" fillId="6" borderId="14" xfId="0" applyFont="1" applyFill="1" applyBorder="1" applyAlignment="1">
      <alignment horizontal="left" vertical="center"/>
    </xf>
    <xf numFmtId="44" fontId="0" fillId="0" borderId="15" xfId="0" applyNumberFormat="1" applyBorder="1"/>
    <xf numFmtId="0" fontId="0" fillId="0" borderId="16" xfId="0" applyBorder="1"/>
    <xf numFmtId="44" fontId="0" fillId="0" borderId="16" xfId="0" applyNumberFormat="1" applyBorder="1"/>
    <xf numFmtId="44" fontId="0" fillId="0" borderId="17" xfId="0" applyNumberFormat="1" applyBorder="1"/>
    <xf numFmtId="44" fontId="11" fillId="0" borderId="6" xfId="2" applyFont="1" applyFill="1" applyBorder="1" applyAlignment="1" applyProtection="1">
      <alignment horizontal="right" vertical="center"/>
      <protection locked="0"/>
    </xf>
    <xf numFmtId="44" fontId="11" fillId="0" borderId="5" xfId="2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wrapText="1"/>
    </xf>
    <xf numFmtId="1" fontId="10" fillId="2" borderId="2" xfId="0" applyNumberFormat="1" applyFont="1" applyFill="1" applyBorder="1" applyAlignment="1">
      <alignment horizontal="center" wrapText="1"/>
    </xf>
    <xf numFmtId="1" fontId="10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0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4">
    <cellStyle name="Millares" xfId="1" builtinId="3"/>
    <cellStyle name="Moneda" xfId="2" builtinId="4"/>
    <cellStyle name="Normal" xfId="0" builtinId="0"/>
    <cellStyle name="Normal 2" xfId="3" xr:uid="{5B0A229B-4BC6-4B93-A4D1-CB920DBDC800}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5C804-1A69-4B51-8C23-C50BA6CF3210}">
  <dimension ref="A2:BO45"/>
  <sheetViews>
    <sheetView tabSelected="1" zoomScaleNormal="100" workbookViewId="0">
      <selection activeCell="F9" sqref="F9"/>
    </sheetView>
  </sheetViews>
  <sheetFormatPr baseColWidth="10" defaultColWidth="11.453125" defaultRowHeight="14.5" x14ac:dyDescent="0.35"/>
  <cols>
    <col min="1" max="1" width="21.1796875" bestFit="1" customWidth="1"/>
    <col min="2" max="2" width="27.54296875" bestFit="1" customWidth="1"/>
    <col min="3" max="3" width="12.26953125" customWidth="1"/>
    <col min="5" max="5" width="47.453125" bestFit="1" customWidth="1"/>
    <col min="6" max="6" width="12.7265625" customWidth="1"/>
    <col min="7" max="7" width="15.54296875" customWidth="1"/>
    <col min="8" max="8" width="12.453125" bestFit="1" customWidth="1"/>
    <col min="9" max="9" width="13.81640625" customWidth="1"/>
    <col min="10" max="11" width="12.453125" bestFit="1" customWidth="1"/>
    <col min="12" max="12" width="13.54296875" bestFit="1" customWidth="1"/>
    <col min="17" max="17" width="11.81640625" bestFit="1" customWidth="1"/>
  </cols>
  <sheetData>
    <row r="2" spans="1:67" s="1" customFormat="1" ht="20" customHeight="1" x14ac:dyDescent="0.5">
      <c r="C2" s="123" t="s">
        <v>59</v>
      </c>
      <c r="D2" s="123"/>
      <c r="E2" s="123"/>
      <c r="F2" s="123"/>
      <c r="G2" s="123"/>
      <c r="H2" s="123"/>
      <c r="I2" s="123"/>
      <c r="J2" s="123"/>
      <c r="K2" s="123"/>
      <c r="L2" s="123"/>
      <c r="M2" s="2"/>
      <c r="N2" s="3"/>
      <c r="O2" s="3"/>
    </row>
    <row r="3" spans="1:67" s="1" customFormat="1" ht="15.5" x14ac:dyDescent="0.35">
      <c r="D3" s="4"/>
      <c r="E3" s="5"/>
      <c r="F3" s="6"/>
      <c r="G3" s="6"/>
      <c r="H3" s="6"/>
      <c r="I3" s="6"/>
      <c r="J3" s="6"/>
      <c r="K3" s="7"/>
      <c r="L3" s="6"/>
      <c r="M3" s="6"/>
      <c r="N3" s="6"/>
      <c r="O3" s="6"/>
    </row>
    <row r="4" spans="1:67" s="1" customFormat="1" ht="31.5" customHeight="1" x14ac:dyDescent="0.25">
      <c r="A4" s="4"/>
      <c r="B4" s="125" t="s">
        <v>0</v>
      </c>
      <c r="C4" s="126" t="s">
        <v>60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67" s="1" customFormat="1" ht="15" customHeight="1" x14ac:dyDescent="0.35">
      <c r="A5" s="4"/>
      <c r="B5" s="8" t="s">
        <v>1</v>
      </c>
      <c r="C5" s="8" t="s">
        <v>58</v>
      </c>
      <c r="D5" s="9"/>
      <c r="E5" s="9"/>
      <c r="F5" s="9"/>
      <c r="G5" s="10"/>
      <c r="H5" s="11"/>
      <c r="I5" s="9"/>
      <c r="J5" s="12"/>
      <c r="K5" s="9"/>
      <c r="L5" s="9"/>
      <c r="M5" s="3"/>
      <c r="N5" s="3"/>
      <c r="O5" s="3"/>
      <c r="P5" s="3"/>
      <c r="Q5" s="3"/>
    </row>
    <row r="6" spans="1:67" s="13" customFormat="1" ht="18" x14ac:dyDescent="0.4"/>
    <row r="7" spans="1:67" s="13" customFormat="1" ht="12.75" customHeight="1" x14ac:dyDescent="0.4"/>
    <row r="8" spans="1:67" s="13" customFormat="1" ht="12.75" customHeight="1" x14ac:dyDescent="0.4"/>
    <row r="9" spans="1:67" s="13" customFormat="1" ht="12.75" customHeight="1" x14ac:dyDescent="0.4"/>
    <row r="10" spans="1:67" s="13" customFormat="1" ht="12.75" customHeight="1" x14ac:dyDescent="0.4"/>
    <row r="11" spans="1:67" s="13" customFormat="1" ht="17.25" customHeight="1" x14ac:dyDescent="0.4">
      <c r="AT11" s="120">
        <v>8</v>
      </c>
    </row>
    <row r="12" spans="1:67" s="13" customFormat="1" ht="17.25" customHeight="1" thickBot="1" x14ac:dyDescent="0.45"/>
    <row r="13" spans="1:67" s="13" customFormat="1" ht="17.25" customHeight="1" thickBot="1" x14ac:dyDescent="0.45">
      <c r="A13" s="14"/>
      <c r="C13" s="15"/>
      <c r="G13" s="40">
        <v>4</v>
      </c>
      <c r="H13" s="121">
        <v>2024</v>
      </c>
      <c r="I13" s="122"/>
      <c r="J13" s="122"/>
      <c r="K13" s="122"/>
      <c r="L13" s="122"/>
      <c r="M13" s="122"/>
      <c r="N13" s="122"/>
      <c r="O13" s="122"/>
      <c r="P13" s="122"/>
      <c r="Q13" s="124"/>
      <c r="R13" s="121">
        <v>2025</v>
      </c>
      <c r="S13" s="122"/>
      <c r="T13" s="122"/>
      <c r="U13" s="122"/>
      <c r="V13" s="122"/>
      <c r="W13" s="122"/>
      <c r="X13" s="122"/>
      <c r="Y13" s="122"/>
      <c r="Z13" s="122"/>
      <c r="AA13" s="124"/>
      <c r="AB13" s="121">
        <v>2026</v>
      </c>
      <c r="AC13" s="122"/>
      <c r="AD13" s="122"/>
      <c r="AE13" s="122"/>
      <c r="AF13" s="122"/>
      <c r="AG13" s="122"/>
      <c r="AH13" s="122"/>
      <c r="AI13" s="122"/>
      <c r="AJ13" s="122"/>
      <c r="AK13" s="124"/>
      <c r="AL13" s="121">
        <v>2027</v>
      </c>
      <c r="AM13" s="122"/>
      <c r="AN13" s="122"/>
      <c r="AO13" s="122"/>
      <c r="AP13" s="122"/>
      <c r="AQ13" s="122"/>
      <c r="AR13" s="122"/>
      <c r="AS13" s="122"/>
      <c r="AT13" s="122"/>
      <c r="AU13" s="124"/>
      <c r="AV13" s="121">
        <v>2028</v>
      </c>
      <c r="AW13" s="122"/>
      <c r="AX13" s="122"/>
      <c r="AY13" s="122"/>
      <c r="AZ13" s="122"/>
      <c r="BA13" s="122"/>
      <c r="BB13" s="122"/>
      <c r="BC13" s="122"/>
      <c r="BD13" s="122"/>
      <c r="BE13" s="122"/>
      <c r="BF13" s="121">
        <v>2029</v>
      </c>
      <c r="BG13" s="122"/>
      <c r="BH13" s="122"/>
      <c r="BI13" s="122"/>
      <c r="BJ13" s="122"/>
      <c r="BK13" s="122"/>
      <c r="BL13" s="122"/>
      <c r="BM13" s="122"/>
      <c r="BN13" s="122"/>
      <c r="BO13" s="122"/>
    </row>
    <row r="14" spans="1:67" s="21" customFormat="1" ht="59.25" customHeight="1" x14ac:dyDescent="0.25">
      <c r="A14" s="16" t="s">
        <v>2</v>
      </c>
      <c r="B14" s="16" t="s">
        <v>3</v>
      </c>
      <c r="C14" s="16" t="s">
        <v>4</v>
      </c>
      <c r="D14" s="16" t="s">
        <v>5</v>
      </c>
      <c r="E14" s="17" t="s">
        <v>6</v>
      </c>
      <c r="F14" s="17" t="s">
        <v>7</v>
      </c>
      <c r="G14" s="17" t="s">
        <v>8</v>
      </c>
      <c r="H14" s="18" t="s">
        <v>9</v>
      </c>
      <c r="I14" s="18" t="s">
        <v>10</v>
      </c>
      <c r="J14" s="19" t="s">
        <v>11</v>
      </c>
      <c r="K14" s="19" t="s">
        <v>12</v>
      </c>
      <c r="L14" s="20" t="s">
        <v>13</v>
      </c>
      <c r="M14" s="91" t="s">
        <v>56</v>
      </c>
      <c r="N14" s="20" t="s">
        <v>15</v>
      </c>
      <c r="O14" s="20" t="s">
        <v>57</v>
      </c>
      <c r="P14" s="20" t="s">
        <v>17</v>
      </c>
      <c r="Q14" s="20" t="s">
        <v>18</v>
      </c>
      <c r="R14" s="18" t="s">
        <v>9</v>
      </c>
      <c r="S14" s="18" t="s">
        <v>10</v>
      </c>
      <c r="T14" s="19" t="s">
        <v>11</v>
      </c>
      <c r="U14" s="19" t="s">
        <v>12</v>
      </c>
      <c r="V14" s="20" t="s">
        <v>13</v>
      </c>
      <c r="W14" s="91" t="s">
        <v>14</v>
      </c>
      <c r="X14" s="20" t="s">
        <v>15</v>
      </c>
      <c r="Y14" s="20" t="s">
        <v>19</v>
      </c>
      <c r="Z14" s="20" t="s">
        <v>17</v>
      </c>
      <c r="AA14" s="20" t="s">
        <v>18</v>
      </c>
      <c r="AB14" s="18" t="s">
        <v>9</v>
      </c>
      <c r="AC14" s="18" t="s">
        <v>10</v>
      </c>
      <c r="AD14" s="19" t="s">
        <v>11</v>
      </c>
      <c r="AE14" s="19" t="s">
        <v>12</v>
      </c>
      <c r="AF14" s="20" t="s">
        <v>13</v>
      </c>
      <c r="AG14" s="91" t="s">
        <v>14</v>
      </c>
      <c r="AH14" s="20" t="s">
        <v>15</v>
      </c>
      <c r="AI14" s="20" t="s">
        <v>16</v>
      </c>
      <c r="AJ14" s="20" t="s">
        <v>17</v>
      </c>
      <c r="AK14" s="20" t="s">
        <v>18</v>
      </c>
      <c r="AL14" s="18" t="s">
        <v>9</v>
      </c>
      <c r="AM14" s="18" t="s">
        <v>10</v>
      </c>
      <c r="AN14" s="19" t="s">
        <v>11</v>
      </c>
      <c r="AO14" s="19" t="s">
        <v>12</v>
      </c>
      <c r="AP14" s="20" t="s">
        <v>13</v>
      </c>
      <c r="AQ14" s="91" t="s">
        <v>14</v>
      </c>
      <c r="AR14" s="20" t="s">
        <v>15</v>
      </c>
      <c r="AS14" s="20" t="s">
        <v>16</v>
      </c>
      <c r="AT14" s="20" t="s">
        <v>17</v>
      </c>
      <c r="AU14" s="20" t="s">
        <v>18</v>
      </c>
      <c r="AV14" s="18" t="s">
        <v>9</v>
      </c>
      <c r="AW14" s="18" t="s">
        <v>10</v>
      </c>
      <c r="AX14" s="19" t="s">
        <v>11</v>
      </c>
      <c r="AY14" s="19" t="s">
        <v>12</v>
      </c>
      <c r="AZ14" s="20" t="s">
        <v>13</v>
      </c>
      <c r="BA14" s="91" t="s">
        <v>14</v>
      </c>
      <c r="BB14" s="20" t="s">
        <v>15</v>
      </c>
      <c r="BC14" s="20" t="s">
        <v>16</v>
      </c>
      <c r="BD14" s="20" t="s">
        <v>17</v>
      </c>
      <c r="BE14" s="20" t="s">
        <v>18</v>
      </c>
      <c r="BF14" s="18" t="s">
        <v>9</v>
      </c>
      <c r="BG14" s="18" t="s">
        <v>10</v>
      </c>
      <c r="BH14" s="19" t="s">
        <v>11</v>
      </c>
      <c r="BI14" s="19" t="s">
        <v>12</v>
      </c>
      <c r="BJ14" s="20" t="s">
        <v>13</v>
      </c>
      <c r="BK14" s="91" t="s">
        <v>14</v>
      </c>
      <c r="BL14" s="20" t="s">
        <v>15</v>
      </c>
      <c r="BM14" s="20" t="s">
        <v>16</v>
      </c>
      <c r="BN14" s="20" t="s">
        <v>17</v>
      </c>
      <c r="BO14" s="20" t="s">
        <v>18</v>
      </c>
    </row>
    <row r="15" spans="1:67" s="31" customFormat="1" ht="15" customHeight="1" x14ac:dyDescent="0.25">
      <c r="A15" s="22" t="s">
        <v>20</v>
      </c>
      <c r="B15" s="23" t="s">
        <v>21</v>
      </c>
      <c r="C15" s="24"/>
      <c r="D15" s="25"/>
      <c r="E15" s="26" t="s">
        <v>36</v>
      </c>
      <c r="F15" s="27" t="s">
        <v>22</v>
      </c>
      <c r="G15" s="28">
        <v>1</v>
      </c>
      <c r="H15" s="42"/>
      <c r="I15" s="42"/>
      <c r="J15" s="44"/>
      <c r="K15" s="44"/>
      <c r="L15" s="44"/>
      <c r="M15" s="48">
        <v>1695</v>
      </c>
      <c r="N15" s="29">
        <v>0.21</v>
      </c>
      <c r="O15" s="48">
        <f>+M15*G15</f>
        <v>1695</v>
      </c>
      <c r="P15" s="30">
        <f>O15*N15</f>
        <v>355.95</v>
      </c>
      <c r="Q15" s="30">
        <f>+P15+O15</f>
        <v>2050.9499999999998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</row>
    <row r="16" spans="1:67" s="31" customFormat="1" ht="15" customHeight="1" x14ac:dyDescent="0.25">
      <c r="A16" s="22" t="s">
        <v>20</v>
      </c>
      <c r="B16" s="23" t="s">
        <v>21</v>
      </c>
      <c r="C16" s="24"/>
      <c r="D16" s="25"/>
      <c r="E16" s="26" t="s">
        <v>39</v>
      </c>
      <c r="F16" s="27" t="s">
        <v>22</v>
      </c>
      <c r="G16" s="28">
        <v>10</v>
      </c>
      <c r="H16" s="42"/>
      <c r="I16" s="42"/>
      <c r="J16" s="44"/>
      <c r="K16" s="44"/>
      <c r="L16" s="44"/>
      <c r="M16" s="48">
        <v>2437</v>
      </c>
      <c r="N16" s="29">
        <v>0.21</v>
      </c>
      <c r="O16" s="48">
        <f>+M16*G16</f>
        <v>24370</v>
      </c>
      <c r="P16" s="30">
        <f>O16*N16</f>
        <v>5117.7</v>
      </c>
      <c r="Q16" s="30">
        <f>+P16+O16</f>
        <v>29487.7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</row>
    <row r="17" spans="1:67" s="31" customFormat="1" ht="15" customHeight="1" thickBot="1" x14ac:dyDescent="0.3">
      <c r="A17" s="100" t="s">
        <v>20</v>
      </c>
      <c r="B17" s="101" t="s">
        <v>21</v>
      </c>
      <c r="C17" s="102"/>
      <c r="D17" s="103"/>
      <c r="E17" s="104" t="s">
        <v>42</v>
      </c>
      <c r="F17" s="105" t="s">
        <v>22</v>
      </c>
      <c r="G17" s="106">
        <v>8</v>
      </c>
      <c r="H17" s="107"/>
      <c r="I17" s="107"/>
      <c r="J17" s="108"/>
      <c r="K17" s="108"/>
      <c r="L17" s="108"/>
      <c r="M17" s="109">
        <v>6474.78</v>
      </c>
      <c r="N17" s="110">
        <v>0.21</v>
      </c>
      <c r="O17" s="109">
        <f>+M17*G17</f>
        <v>51798.239999999998</v>
      </c>
      <c r="P17" s="111">
        <f>+O17*N17</f>
        <v>10877.6304</v>
      </c>
      <c r="Q17" s="111">
        <f t="shared" ref="Q17:Q25" si="0">+P17+O17</f>
        <v>62675.8704</v>
      </c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</row>
    <row r="18" spans="1:67" s="31" customFormat="1" ht="15" customHeight="1" x14ac:dyDescent="0.25">
      <c r="A18" s="50" t="s">
        <v>20</v>
      </c>
      <c r="B18" s="113" t="s">
        <v>23</v>
      </c>
      <c r="C18" s="52"/>
      <c r="D18" s="85"/>
      <c r="E18" s="53" t="s">
        <v>37</v>
      </c>
      <c r="F18" s="99" t="s">
        <v>22</v>
      </c>
      <c r="G18" s="54">
        <v>1</v>
      </c>
      <c r="H18" s="55">
        <v>500</v>
      </c>
      <c r="I18" s="56"/>
      <c r="J18" s="57">
        <v>7.4999999999999997E-3</v>
      </c>
      <c r="K18" s="56"/>
      <c r="L18" s="58">
        <f>+H18*J18+I18*K18</f>
        <v>3.75</v>
      </c>
      <c r="M18" s="87"/>
      <c r="N18" s="59">
        <v>0.21</v>
      </c>
      <c r="O18" s="58">
        <f>+L18*$G$13</f>
        <v>15</v>
      </c>
      <c r="P18" s="60">
        <f>+O18*N18</f>
        <v>3.15</v>
      </c>
      <c r="Q18" s="60">
        <f t="shared" si="0"/>
        <v>18.149999999999999</v>
      </c>
      <c r="R18" s="55">
        <v>500</v>
      </c>
      <c r="S18" s="56"/>
      <c r="T18" s="57">
        <v>7.4999999999999997E-3</v>
      </c>
      <c r="U18" s="56"/>
      <c r="V18" s="58">
        <f>+R18*T18+S18*U18</f>
        <v>3.75</v>
      </c>
      <c r="W18" s="87"/>
      <c r="X18" s="59">
        <v>0.21</v>
      </c>
      <c r="Y18" s="58">
        <f>+V18*12</f>
        <v>45</v>
      </c>
      <c r="Z18" s="60">
        <f>+Y18*X18</f>
        <v>9.4499999999999993</v>
      </c>
      <c r="AA18" s="60">
        <f t="shared" ref="AA18:AA20" si="1">+Z18+Y18</f>
        <v>54.45</v>
      </c>
      <c r="AB18" s="92">
        <v>500</v>
      </c>
      <c r="AC18" s="56"/>
      <c r="AD18" s="57">
        <v>7.4999999999999997E-3</v>
      </c>
      <c r="AE18" s="56"/>
      <c r="AF18" s="58">
        <f>+AB18*AD18+AC18*AE18</f>
        <v>3.75</v>
      </c>
      <c r="AG18" s="87"/>
      <c r="AH18" s="59">
        <v>0.21</v>
      </c>
      <c r="AI18" s="58">
        <f>+AF18*12</f>
        <v>45</v>
      </c>
      <c r="AJ18" s="60">
        <f>+AI18*AH18</f>
        <v>9.4499999999999993</v>
      </c>
      <c r="AK18" s="60">
        <f t="shared" ref="AK18:AK20" si="2">+AJ18+AI18</f>
        <v>54.45</v>
      </c>
      <c r="AL18" s="55">
        <v>500</v>
      </c>
      <c r="AM18" s="56"/>
      <c r="AN18" s="57">
        <v>7.4999999999999997E-3</v>
      </c>
      <c r="AO18" s="56"/>
      <c r="AP18" s="58">
        <f>+AL18*AN18+AM18*AO18</f>
        <v>3.75</v>
      </c>
      <c r="AQ18" s="87"/>
      <c r="AR18" s="59">
        <v>0.21</v>
      </c>
      <c r="AS18" s="58">
        <f>+AP18*12</f>
        <v>45</v>
      </c>
      <c r="AT18" s="60">
        <f>+AS18*AR18</f>
        <v>9.4499999999999993</v>
      </c>
      <c r="AU18" s="60">
        <f t="shared" ref="AU18:AU20" si="3">+AT18+AS18</f>
        <v>54.45</v>
      </c>
      <c r="AV18" s="55">
        <v>500</v>
      </c>
      <c r="AW18" s="56"/>
      <c r="AX18" s="57">
        <v>7.4999999999999997E-3</v>
      </c>
      <c r="AY18" s="56"/>
      <c r="AZ18" s="58">
        <f>+AV18*AX18+AW18*AY18</f>
        <v>3.75</v>
      </c>
      <c r="BA18" s="87"/>
      <c r="BB18" s="59">
        <v>0.21</v>
      </c>
      <c r="BC18" s="58">
        <f>+AZ18*12</f>
        <v>45</v>
      </c>
      <c r="BD18" s="60">
        <f>+BC18*BB18</f>
        <v>9.4499999999999993</v>
      </c>
      <c r="BE18" s="60">
        <f t="shared" ref="BE18:BE20" si="4">+BD18+BC18</f>
        <v>54.45</v>
      </c>
      <c r="BF18" s="55">
        <v>500</v>
      </c>
      <c r="BG18" s="56"/>
      <c r="BH18" s="57">
        <v>7.4999999999999997E-3</v>
      </c>
      <c r="BI18" s="56"/>
      <c r="BJ18" s="58">
        <f>+BF18*BH18+BG18*BI18</f>
        <v>3.75</v>
      </c>
      <c r="BK18" s="87"/>
      <c r="BL18" s="59">
        <v>0.21</v>
      </c>
      <c r="BM18" s="58">
        <f>+BJ18*$AT$11</f>
        <v>30</v>
      </c>
      <c r="BN18" s="60">
        <f>+BM18*BL18</f>
        <v>6.3</v>
      </c>
      <c r="BO18" s="60">
        <f t="shared" ref="BO18:BO20" si="5">+BN18+BM18</f>
        <v>36.299999999999997</v>
      </c>
    </row>
    <row r="19" spans="1:67" s="31" customFormat="1" ht="15" customHeight="1" x14ac:dyDescent="0.25">
      <c r="A19" s="50" t="s">
        <v>20</v>
      </c>
      <c r="B19" s="23" t="s">
        <v>23</v>
      </c>
      <c r="C19" s="24"/>
      <c r="D19" s="25"/>
      <c r="E19" s="26" t="s">
        <v>40</v>
      </c>
      <c r="F19" s="72" t="s">
        <v>22</v>
      </c>
      <c r="G19" s="28">
        <v>10</v>
      </c>
      <c r="H19" s="43">
        <v>7788</v>
      </c>
      <c r="I19" s="43">
        <v>13266</v>
      </c>
      <c r="J19" s="47">
        <v>9.4000000000000004E-3</v>
      </c>
      <c r="K19" s="47">
        <v>6.2700000000000006E-2</v>
      </c>
      <c r="L19" s="48">
        <f>+H19*J19+I19*K19</f>
        <v>904.98540000000003</v>
      </c>
      <c r="M19" s="89"/>
      <c r="N19" s="29">
        <v>0.21</v>
      </c>
      <c r="O19" s="48">
        <f>+L19*$G$13</f>
        <v>3619.9416000000001</v>
      </c>
      <c r="P19" s="30">
        <f>+O19*N19</f>
        <v>760.18773599999997</v>
      </c>
      <c r="Q19" s="30">
        <f t="shared" si="0"/>
        <v>4380.129336</v>
      </c>
      <c r="R19" s="43">
        <v>7788</v>
      </c>
      <c r="S19" s="43">
        <v>13266</v>
      </c>
      <c r="T19" s="47">
        <v>9.4000000000000004E-3</v>
      </c>
      <c r="U19" s="47">
        <v>6.2700000000000006E-2</v>
      </c>
      <c r="V19" s="48">
        <f>+R19*T19+S19*U19</f>
        <v>904.98540000000003</v>
      </c>
      <c r="W19" s="89"/>
      <c r="X19" s="29">
        <v>0.21</v>
      </c>
      <c r="Y19" s="58">
        <f>+V19*12</f>
        <v>10859.8248</v>
      </c>
      <c r="Z19" s="30">
        <f>+Y19*X19</f>
        <v>2280.563208</v>
      </c>
      <c r="AA19" s="30">
        <f t="shared" si="1"/>
        <v>13140.388008</v>
      </c>
      <c r="AB19" s="95">
        <v>7788</v>
      </c>
      <c r="AC19" s="43">
        <v>13266</v>
      </c>
      <c r="AD19" s="47">
        <v>9.4000000000000004E-3</v>
      </c>
      <c r="AE19" s="47">
        <v>6.2700000000000006E-2</v>
      </c>
      <c r="AF19" s="48">
        <f>+AB19*AD19+AC19*AE19</f>
        <v>904.98540000000003</v>
      </c>
      <c r="AG19" s="89"/>
      <c r="AH19" s="29">
        <v>0.21</v>
      </c>
      <c r="AI19" s="58">
        <f>+AF19*12</f>
        <v>10859.8248</v>
      </c>
      <c r="AJ19" s="30">
        <f>+AI19*AH19</f>
        <v>2280.563208</v>
      </c>
      <c r="AK19" s="30">
        <f t="shared" si="2"/>
        <v>13140.388008</v>
      </c>
      <c r="AL19" s="43">
        <v>7788</v>
      </c>
      <c r="AM19" s="43">
        <v>13266</v>
      </c>
      <c r="AN19" s="47">
        <v>9.4000000000000004E-3</v>
      </c>
      <c r="AO19" s="47">
        <v>6.2700000000000006E-2</v>
      </c>
      <c r="AP19" s="48">
        <f>+AL19*AN19+AM19*AO19</f>
        <v>904.98540000000003</v>
      </c>
      <c r="AQ19" s="89"/>
      <c r="AR19" s="29">
        <v>0.21</v>
      </c>
      <c r="AS19" s="58">
        <f>+AP19*12</f>
        <v>10859.8248</v>
      </c>
      <c r="AT19" s="30">
        <f>+AS19*AR19</f>
        <v>2280.563208</v>
      </c>
      <c r="AU19" s="30">
        <f t="shared" si="3"/>
        <v>13140.388008</v>
      </c>
      <c r="AV19" s="43">
        <v>7788</v>
      </c>
      <c r="AW19" s="43">
        <v>13266</v>
      </c>
      <c r="AX19" s="47">
        <v>9.4000000000000004E-3</v>
      </c>
      <c r="AY19" s="47">
        <v>6.2700000000000006E-2</v>
      </c>
      <c r="AZ19" s="48">
        <f>+AV19*AX19+AW19*AY19</f>
        <v>904.98540000000003</v>
      </c>
      <c r="BA19" s="89"/>
      <c r="BB19" s="29">
        <v>0.21</v>
      </c>
      <c r="BC19" s="58">
        <f>+AZ19*12</f>
        <v>10859.8248</v>
      </c>
      <c r="BD19" s="30">
        <f>+BC19*BB19</f>
        <v>2280.563208</v>
      </c>
      <c r="BE19" s="30">
        <f t="shared" si="4"/>
        <v>13140.388008</v>
      </c>
      <c r="BF19" s="43">
        <v>7788</v>
      </c>
      <c r="BG19" s="43">
        <v>13266</v>
      </c>
      <c r="BH19" s="47">
        <v>9.4000000000000004E-3</v>
      </c>
      <c r="BI19" s="47">
        <v>6.2700000000000006E-2</v>
      </c>
      <c r="BJ19" s="48">
        <f>+BF19*BH19+BG19*BI19</f>
        <v>904.98540000000003</v>
      </c>
      <c r="BK19" s="89"/>
      <c r="BL19" s="29">
        <v>0.21</v>
      </c>
      <c r="BM19" s="58">
        <f>+BJ19*$AT$11</f>
        <v>7239.8832000000002</v>
      </c>
      <c r="BN19" s="30">
        <f>+BM19*BL19</f>
        <v>1520.3754719999999</v>
      </c>
      <c r="BO19" s="30">
        <f t="shared" si="5"/>
        <v>8760.2586719999999</v>
      </c>
    </row>
    <row r="20" spans="1:67" s="31" customFormat="1" ht="15" customHeight="1" thickBot="1" x14ac:dyDescent="0.3">
      <c r="A20" s="61" t="s">
        <v>20</v>
      </c>
      <c r="B20" s="62" t="s">
        <v>23</v>
      </c>
      <c r="C20" s="63"/>
      <c r="D20" s="86"/>
      <c r="E20" s="64" t="s">
        <v>43</v>
      </c>
      <c r="F20" s="72" t="s">
        <v>22</v>
      </c>
      <c r="G20" s="73">
        <v>8</v>
      </c>
      <c r="H20" s="65">
        <v>11449</v>
      </c>
      <c r="I20" s="65">
        <v>19569</v>
      </c>
      <c r="J20" s="66">
        <v>4.5999999999999999E-3</v>
      </c>
      <c r="K20" s="66">
        <v>3.44E-2</v>
      </c>
      <c r="L20" s="67">
        <f>+H20*J20+I20*K20</f>
        <v>725.83899999999994</v>
      </c>
      <c r="M20" s="88"/>
      <c r="N20" s="68">
        <v>0.21</v>
      </c>
      <c r="O20" s="67">
        <f t="shared" ref="O20" si="6">+L20*$G$13</f>
        <v>2903.3559999999998</v>
      </c>
      <c r="P20" s="69">
        <f>+O20*N20</f>
        <v>609.70475999999996</v>
      </c>
      <c r="Q20" s="69">
        <f t="shared" si="0"/>
        <v>3513.0607599999998</v>
      </c>
      <c r="R20" s="65">
        <v>11449</v>
      </c>
      <c r="S20" s="65">
        <v>19569</v>
      </c>
      <c r="T20" s="66">
        <v>4.5999999999999999E-3</v>
      </c>
      <c r="U20" s="66">
        <v>3.44E-2</v>
      </c>
      <c r="V20" s="67">
        <f>+R20*T20+S20*U20</f>
        <v>725.83899999999994</v>
      </c>
      <c r="W20" s="88"/>
      <c r="X20" s="68">
        <v>0.21</v>
      </c>
      <c r="Y20" s="67">
        <f>+V20*12</f>
        <v>8710.0679999999993</v>
      </c>
      <c r="Z20" s="69">
        <f>+Y20*X20</f>
        <v>1829.1142799999998</v>
      </c>
      <c r="AA20" s="69">
        <f t="shared" si="1"/>
        <v>10539.182279999999</v>
      </c>
      <c r="AB20" s="93">
        <v>11449</v>
      </c>
      <c r="AC20" s="65">
        <v>19569</v>
      </c>
      <c r="AD20" s="66">
        <v>4.5999999999999999E-3</v>
      </c>
      <c r="AE20" s="66">
        <v>3.44E-2</v>
      </c>
      <c r="AF20" s="67">
        <f>+AB20*AD20+AC20*AE20</f>
        <v>725.83899999999994</v>
      </c>
      <c r="AG20" s="88"/>
      <c r="AH20" s="68">
        <v>0.21</v>
      </c>
      <c r="AI20" s="67">
        <f>+AF20*12</f>
        <v>8710.0679999999993</v>
      </c>
      <c r="AJ20" s="69">
        <f>+AI20*AH20</f>
        <v>1829.1142799999998</v>
      </c>
      <c r="AK20" s="69">
        <f t="shared" si="2"/>
        <v>10539.182279999999</v>
      </c>
      <c r="AL20" s="65">
        <v>11449</v>
      </c>
      <c r="AM20" s="65">
        <v>19569</v>
      </c>
      <c r="AN20" s="66">
        <v>4.5999999999999999E-3</v>
      </c>
      <c r="AO20" s="66">
        <v>3.44E-2</v>
      </c>
      <c r="AP20" s="67">
        <f>+AL20*AN20+AM20*AO20</f>
        <v>725.83899999999994</v>
      </c>
      <c r="AQ20" s="88"/>
      <c r="AR20" s="68">
        <v>0.21</v>
      </c>
      <c r="AS20" s="67">
        <f>+AP20*12</f>
        <v>8710.0679999999993</v>
      </c>
      <c r="AT20" s="69">
        <f>+AS20*AR20</f>
        <v>1829.1142799999998</v>
      </c>
      <c r="AU20" s="69">
        <f t="shared" si="3"/>
        <v>10539.182279999999</v>
      </c>
      <c r="AV20" s="65">
        <v>11449</v>
      </c>
      <c r="AW20" s="65">
        <v>19569</v>
      </c>
      <c r="AX20" s="66">
        <v>4.5999999999999999E-3</v>
      </c>
      <c r="AY20" s="66">
        <v>3.44E-2</v>
      </c>
      <c r="AZ20" s="67">
        <f>+AV20*AX20+AW20*AY20</f>
        <v>725.83899999999994</v>
      </c>
      <c r="BA20" s="88"/>
      <c r="BB20" s="68">
        <v>0.21</v>
      </c>
      <c r="BC20" s="67">
        <f>+AZ20*12</f>
        <v>8710.0679999999993</v>
      </c>
      <c r="BD20" s="69">
        <f>+BC20*BB20</f>
        <v>1829.1142799999998</v>
      </c>
      <c r="BE20" s="69">
        <f t="shared" si="4"/>
        <v>10539.182279999999</v>
      </c>
      <c r="BF20" s="65">
        <v>11449</v>
      </c>
      <c r="BG20" s="65">
        <v>19569</v>
      </c>
      <c r="BH20" s="66">
        <v>4.5999999999999999E-3</v>
      </c>
      <c r="BI20" s="66">
        <v>3.44E-2</v>
      </c>
      <c r="BJ20" s="67">
        <f>+BF20*BH20+BG20*BI20</f>
        <v>725.83899999999994</v>
      </c>
      <c r="BK20" s="88"/>
      <c r="BL20" s="68">
        <v>0.21</v>
      </c>
      <c r="BM20" s="67">
        <f>+BJ20*$AT$11</f>
        <v>5806.7119999999995</v>
      </c>
      <c r="BN20" s="69">
        <f>+BM20*BL20</f>
        <v>1219.4095199999999</v>
      </c>
      <c r="BO20" s="69">
        <f t="shared" si="5"/>
        <v>7026.1215199999997</v>
      </c>
    </row>
    <row r="21" spans="1:67" s="70" customFormat="1" ht="15" customHeight="1" thickBot="1" x14ac:dyDescent="0.3">
      <c r="A21" s="74" t="s">
        <v>24</v>
      </c>
      <c r="B21" s="75"/>
      <c r="C21" s="75"/>
      <c r="D21" s="76"/>
      <c r="E21" s="77"/>
      <c r="F21" s="78"/>
      <c r="G21" s="79"/>
      <c r="H21" s="80"/>
      <c r="I21" s="80"/>
      <c r="J21" s="81"/>
      <c r="K21" s="81"/>
      <c r="L21" s="82">
        <f>SUM(L15:L20)</f>
        <v>1634.5744</v>
      </c>
      <c r="M21" s="82">
        <f>SUM(M15:M20)</f>
        <v>10606.779999999999</v>
      </c>
      <c r="N21" s="83"/>
      <c r="O21" s="82">
        <f>SUM(O15:O20)</f>
        <v>84401.537599999996</v>
      </c>
      <c r="P21" s="84"/>
      <c r="Q21" s="82">
        <f>SUM(Q15:Q17)</f>
        <v>94214.520400000009</v>
      </c>
      <c r="R21" s="80"/>
      <c r="S21" s="80"/>
      <c r="T21" s="81"/>
      <c r="U21" s="81"/>
      <c r="V21" s="82">
        <f>SUM(V15:V20)</f>
        <v>1634.5744</v>
      </c>
      <c r="W21" s="82"/>
      <c r="X21" s="83"/>
      <c r="Y21" s="82">
        <f>SUM(Y15:Y20)</f>
        <v>19614.892800000001</v>
      </c>
      <c r="Z21" s="84"/>
      <c r="AA21" s="82">
        <f>SUM(AA15:AA17)</f>
        <v>0</v>
      </c>
      <c r="AB21" s="83"/>
      <c r="AC21" s="83"/>
      <c r="AD21" s="83"/>
      <c r="AE21" s="83"/>
      <c r="AF21" s="82">
        <f>SUM(AF15:AF20)</f>
        <v>1634.5744</v>
      </c>
      <c r="AG21" s="83"/>
      <c r="AH21" s="83"/>
      <c r="AI21" s="82">
        <f>SUM(AI15:AI20)</f>
        <v>19614.892800000001</v>
      </c>
      <c r="AJ21" s="84"/>
      <c r="AK21" s="82">
        <f>SUM(AK15:AK17)</f>
        <v>0</v>
      </c>
      <c r="AL21" s="83"/>
      <c r="AM21" s="83"/>
      <c r="AN21" s="83"/>
      <c r="AO21" s="83"/>
      <c r="AP21" s="82">
        <f>SUM(AP15:AP20)</f>
        <v>1634.5744</v>
      </c>
      <c r="AQ21" s="83"/>
      <c r="AR21" s="83"/>
      <c r="AS21" s="82">
        <f>SUM(AS15:AS20)</f>
        <v>19614.892800000001</v>
      </c>
      <c r="AT21" s="84"/>
      <c r="AU21" s="82">
        <f>SUM(AU15:AU17)</f>
        <v>0</v>
      </c>
      <c r="AV21" s="83"/>
      <c r="AW21" s="83"/>
      <c r="AX21" s="83"/>
      <c r="AY21" s="83"/>
      <c r="AZ21" s="82">
        <f>SUM(AZ15:AZ20)</f>
        <v>1634.5744</v>
      </c>
      <c r="BA21" s="83"/>
      <c r="BB21" s="83"/>
      <c r="BC21" s="82">
        <f>SUM(BC15:BC20)</f>
        <v>19614.892800000001</v>
      </c>
      <c r="BD21" s="84"/>
      <c r="BE21" s="82">
        <f>SUM(BE15:BE17)</f>
        <v>0</v>
      </c>
      <c r="BF21" s="83"/>
      <c r="BG21" s="83"/>
      <c r="BH21" s="83"/>
      <c r="BI21" s="83"/>
      <c r="BJ21" s="82">
        <f>SUM(BJ15:BJ20)</f>
        <v>1634.5744</v>
      </c>
      <c r="BK21" s="83"/>
      <c r="BL21" s="83"/>
      <c r="BM21" s="82">
        <f>SUM(BM15:BM20)</f>
        <v>13076.5952</v>
      </c>
      <c r="BN21" s="84"/>
      <c r="BO21" s="82">
        <f>SUM(BO15:BO17)</f>
        <v>0</v>
      </c>
    </row>
    <row r="22" spans="1:67" s="31" customFormat="1" ht="15" customHeight="1" x14ac:dyDescent="0.25">
      <c r="A22" s="50" t="s">
        <v>25</v>
      </c>
      <c r="B22" s="51" t="s">
        <v>26</v>
      </c>
      <c r="C22" s="52"/>
      <c r="D22" s="85"/>
      <c r="E22" s="53" t="s">
        <v>38</v>
      </c>
      <c r="F22" s="72" t="s">
        <v>22</v>
      </c>
      <c r="G22" s="54">
        <v>2</v>
      </c>
      <c r="H22" s="41"/>
      <c r="I22" s="41"/>
      <c r="J22" s="41"/>
      <c r="K22" s="41"/>
      <c r="L22" s="41"/>
      <c r="M22" s="58">
        <f>36.014004*$G$22*$G$13</f>
        <v>288.112032</v>
      </c>
      <c r="N22" s="59">
        <v>0.21</v>
      </c>
      <c r="O22" s="58">
        <f>+M22</f>
        <v>288.112032</v>
      </c>
      <c r="P22" s="60">
        <f>+O22*N22</f>
        <v>60.503526719999996</v>
      </c>
      <c r="Q22" s="60">
        <f t="shared" si="0"/>
        <v>348.61555871999997</v>
      </c>
      <c r="R22" s="41"/>
      <c r="S22" s="41"/>
      <c r="T22" s="41"/>
      <c r="U22" s="41"/>
      <c r="V22" s="41"/>
      <c r="W22" s="58">
        <f>36.014004*12*$G$22</f>
        <v>864.336096</v>
      </c>
      <c r="X22" s="59">
        <v>0.21</v>
      </c>
      <c r="Y22" s="58">
        <f>+W22</f>
        <v>864.336096</v>
      </c>
      <c r="Z22" s="60">
        <f>+Y22*X22</f>
        <v>181.51058015999999</v>
      </c>
      <c r="AA22" s="60">
        <f t="shared" ref="AA22:AA25" si="7">+Z22+Y22</f>
        <v>1045.84667616</v>
      </c>
      <c r="AB22" s="41"/>
      <c r="AC22" s="41"/>
      <c r="AD22" s="41"/>
      <c r="AE22" s="41"/>
      <c r="AF22" s="41"/>
      <c r="AG22" s="58">
        <f>36.014004*12*$G$22</f>
        <v>864.336096</v>
      </c>
      <c r="AH22" s="59">
        <v>0.21</v>
      </c>
      <c r="AI22" s="58">
        <f>+AG22</f>
        <v>864.336096</v>
      </c>
      <c r="AJ22" s="60">
        <f>+AI22*AH22</f>
        <v>181.51058015999999</v>
      </c>
      <c r="AK22" s="60">
        <f t="shared" ref="AK22:AK25" si="8">+AJ22+AI22</f>
        <v>1045.84667616</v>
      </c>
      <c r="AL22" s="41"/>
      <c r="AM22" s="41"/>
      <c r="AN22" s="41"/>
      <c r="AO22" s="41"/>
      <c r="AP22" s="41"/>
      <c r="AQ22" s="58">
        <f>36.014004*12*$G$22</f>
        <v>864.336096</v>
      </c>
      <c r="AR22" s="59">
        <v>0.21</v>
      </c>
      <c r="AS22" s="58">
        <f>+AQ22</f>
        <v>864.336096</v>
      </c>
      <c r="AT22" s="60">
        <f>+AS22*AR22</f>
        <v>181.51058015999999</v>
      </c>
      <c r="AU22" s="60">
        <f t="shared" ref="AU22:AU25" si="9">+AT22+AS22</f>
        <v>1045.84667616</v>
      </c>
      <c r="AV22" s="41"/>
      <c r="AW22" s="41"/>
      <c r="AX22" s="41"/>
      <c r="AY22" s="41"/>
      <c r="AZ22" s="41"/>
      <c r="BA22" s="58">
        <f>36.014004*12*$G$22</f>
        <v>864.336096</v>
      </c>
      <c r="BB22" s="59">
        <v>0.21</v>
      </c>
      <c r="BC22" s="58">
        <f>+BA22</f>
        <v>864.336096</v>
      </c>
      <c r="BD22" s="60">
        <f>+BC22*BB22</f>
        <v>181.51058015999999</v>
      </c>
      <c r="BE22" s="60">
        <f t="shared" ref="BE22:BE25" si="10">+BD22+BC22</f>
        <v>1045.84667616</v>
      </c>
      <c r="BF22" s="41"/>
      <c r="BG22" s="41"/>
      <c r="BH22" s="41"/>
      <c r="BI22" s="41"/>
      <c r="BJ22" s="41"/>
      <c r="BK22" s="58">
        <f>36.014004*$AT$11*$G$22</f>
        <v>576.224064</v>
      </c>
      <c r="BL22" s="59">
        <v>0.21</v>
      </c>
      <c r="BM22" s="58">
        <f>+BK22</f>
        <v>576.224064</v>
      </c>
      <c r="BN22" s="60">
        <f>+BM22*BL22</f>
        <v>121.00705343999999</v>
      </c>
      <c r="BO22" s="60">
        <f t="shared" ref="BO22:BO25" si="11">+BN22+BM22</f>
        <v>697.23111743999993</v>
      </c>
    </row>
    <row r="23" spans="1:67" s="31" customFormat="1" ht="15" customHeight="1" x14ac:dyDescent="0.25">
      <c r="A23" s="50" t="s">
        <v>25</v>
      </c>
      <c r="B23" s="51" t="s">
        <v>27</v>
      </c>
      <c r="C23" s="52"/>
      <c r="D23" s="85"/>
      <c r="E23" s="53" t="s">
        <v>41</v>
      </c>
      <c r="F23" s="72" t="s">
        <v>22</v>
      </c>
      <c r="G23" s="54">
        <v>2</v>
      </c>
      <c r="H23" s="41"/>
      <c r="I23" s="41"/>
      <c r="J23" s="41"/>
      <c r="K23" s="41"/>
      <c r="L23" s="41"/>
      <c r="M23" s="58">
        <f>51.7794264*$G$23*G13</f>
        <v>414.23541119999999</v>
      </c>
      <c r="N23" s="59">
        <v>0.21</v>
      </c>
      <c r="O23" s="58">
        <f>+M23</f>
        <v>414.23541119999999</v>
      </c>
      <c r="P23" s="60">
        <f>+O23*N23</f>
        <v>86.989436351999998</v>
      </c>
      <c r="Q23" s="60">
        <f t="shared" si="0"/>
        <v>501.22484755199997</v>
      </c>
      <c r="R23" s="41"/>
      <c r="S23" s="41"/>
      <c r="T23" s="41"/>
      <c r="U23" s="41"/>
      <c r="V23" s="41"/>
      <c r="W23" s="58">
        <f>51.7794264*12*$G$23</f>
        <v>1242.7062335999999</v>
      </c>
      <c r="X23" s="59">
        <v>0.21</v>
      </c>
      <c r="Y23" s="58">
        <f>+W23</f>
        <v>1242.7062335999999</v>
      </c>
      <c r="Z23" s="60">
        <f>+Y23*X23</f>
        <v>260.96830905599995</v>
      </c>
      <c r="AA23" s="60">
        <f t="shared" si="7"/>
        <v>1503.6745426559999</v>
      </c>
      <c r="AB23" s="41"/>
      <c r="AC23" s="41"/>
      <c r="AD23" s="41"/>
      <c r="AE23" s="41"/>
      <c r="AF23" s="41"/>
      <c r="AG23" s="58">
        <f>51.7794264*12*$G$23</f>
        <v>1242.7062335999999</v>
      </c>
      <c r="AH23" s="59">
        <v>0.21</v>
      </c>
      <c r="AI23" s="58">
        <f>+AG23</f>
        <v>1242.7062335999999</v>
      </c>
      <c r="AJ23" s="60">
        <f>+AI23*AH23</f>
        <v>260.96830905599995</v>
      </c>
      <c r="AK23" s="60">
        <f t="shared" si="8"/>
        <v>1503.6745426559999</v>
      </c>
      <c r="AL23" s="41"/>
      <c r="AM23" s="41"/>
      <c r="AN23" s="41"/>
      <c r="AO23" s="41"/>
      <c r="AP23" s="41"/>
      <c r="AQ23" s="58">
        <f>51.7794264*12*$G$23</f>
        <v>1242.7062335999999</v>
      </c>
      <c r="AR23" s="59">
        <v>0.21</v>
      </c>
      <c r="AS23" s="58">
        <f>+AQ23</f>
        <v>1242.7062335999999</v>
      </c>
      <c r="AT23" s="60">
        <f>+AS23*AR23</f>
        <v>260.96830905599995</v>
      </c>
      <c r="AU23" s="60">
        <f t="shared" si="9"/>
        <v>1503.6745426559999</v>
      </c>
      <c r="AV23" s="41"/>
      <c r="AW23" s="41"/>
      <c r="AX23" s="41"/>
      <c r="AY23" s="41"/>
      <c r="AZ23" s="41"/>
      <c r="BA23" s="58">
        <f>51.7794264*12*$G$23</f>
        <v>1242.7062335999999</v>
      </c>
      <c r="BB23" s="59">
        <v>0.21</v>
      </c>
      <c r="BC23" s="58">
        <f>+BA23</f>
        <v>1242.7062335999999</v>
      </c>
      <c r="BD23" s="60">
        <f>+BC23*BB23</f>
        <v>260.96830905599995</v>
      </c>
      <c r="BE23" s="60">
        <f t="shared" si="10"/>
        <v>1503.6745426559999</v>
      </c>
      <c r="BF23" s="41"/>
      <c r="BG23" s="41"/>
      <c r="BH23" s="41"/>
      <c r="BI23" s="41"/>
      <c r="BJ23" s="41"/>
      <c r="BK23" s="58">
        <f>51.7794264*$AT$11*$G$23</f>
        <v>828.47082239999997</v>
      </c>
      <c r="BL23" s="59">
        <v>0.21</v>
      </c>
      <c r="BM23" s="58">
        <f>+BK23</f>
        <v>828.47082239999997</v>
      </c>
      <c r="BN23" s="60">
        <f>+BM23*BL23</f>
        <v>173.978872704</v>
      </c>
      <c r="BO23" s="60">
        <f t="shared" si="11"/>
        <v>1002.4496951039999</v>
      </c>
    </row>
    <row r="24" spans="1:67" s="31" customFormat="1" ht="15" customHeight="1" x14ac:dyDescent="0.25">
      <c r="A24" s="50" t="s">
        <v>25</v>
      </c>
      <c r="B24" s="51" t="s">
        <v>23</v>
      </c>
      <c r="C24" s="52"/>
      <c r="D24" s="85"/>
      <c r="E24" s="53" t="s">
        <v>37</v>
      </c>
      <c r="F24" s="72" t="s">
        <v>22</v>
      </c>
      <c r="G24" s="54"/>
      <c r="H24" s="55">
        <v>15138</v>
      </c>
      <c r="I24" s="56"/>
      <c r="J24" s="57">
        <v>7.4999999999999997E-3</v>
      </c>
      <c r="K24" s="56"/>
      <c r="L24" s="48">
        <f>+H24*J24+I24*K24</f>
        <v>113.535</v>
      </c>
      <c r="M24" s="58"/>
      <c r="N24" s="59">
        <v>0.21</v>
      </c>
      <c r="O24" s="58">
        <f>+L24*6</f>
        <v>681.21</v>
      </c>
      <c r="P24" s="60">
        <f>+O24*N24</f>
        <v>143.05410000000001</v>
      </c>
      <c r="Q24" s="60">
        <f t="shared" si="0"/>
        <v>824.2641000000001</v>
      </c>
      <c r="R24" s="55">
        <v>15138</v>
      </c>
      <c r="S24" s="56"/>
      <c r="T24" s="57">
        <v>7.4999999999999997E-3</v>
      </c>
      <c r="U24" s="56"/>
      <c r="V24" s="48">
        <f>+R24*T24+S24*U24</f>
        <v>113.535</v>
      </c>
      <c r="W24" s="58"/>
      <c r="X24" s="59">
        <v>0.21</v>
      </c>
      <c r="Y24" s="58">
        <f>+V24*12</f>
        <v>1362.42</v>
      </c>
      <c r="Z24" s="60">
        <f>+Y24*X24</f>
        <v>286.10820000000001</v>
      </c>
      <c r="AA24" s="60">
        <f t="shared" si="7"/>
        <v>1648.5282000000002</v>
      </c>
      <c r="AB24" s="92">
        <v>15138</v>
      </c>
      <c r="AC24" s="56"/>
      <c r="AD24" s="57">
        <v>7.4999999999999997E-3</v>
      </c>
      <c r="AE24" s="56"/>
      <c r="AF24" s="48">
        <f>+AB24*AD24+AC24*AE24</f>
        <v>113.535</v>
      </c>
      <c r="AG24" s="58"/>
      <c r="AH24" s="59">
        <v>0.21</v>
      </c>
      <c r="AI24" s="58">
        <f>+AF24*12</f>
        <v>1362.42</v>
      </c>
      <c r="AJ24" s="60">
        <f>+AI24*AH24</f>
        <v>286.10820000000001</v>
      </c>
      <c r="AK24" s="60">
        <f t="shared" si="8"/>
        <v>1648.5282000000002</v>
      </c>
      <c r="AL24" s="55">
        <v>15138</v>
      </c>
      <c r="AM24" s="56"/>
      <c r="AN24" s="57">
        <v>7.4999999999999997E-3</v>
      </c>
      <c r="AO24" s="56"/>
      <c r="AP24" s="48">
        <f>+AL24*AN24+AM24*AO24</f>
        <v>113.535</v>
      </c>
      <c r="AQ24" s="58"/>
      <c r="AR24" s="59">
        <v>0.21</v>
      </c>
      <c r="AS24" s="58">
        <f>+AP24*12</f>
        <v>1362.42</v>
      </c>
      <c r="AT24" s="60">
        <f>+AS24*AR24</f>
        <v>286.10820000000001</v>
      </c>
      <c r="AU24" s="60">
        <f t="shared" si="9"/>
        <v>1648.5282000000002</v>
      </c>
      <c r="AV24" s="55">
        <v>15138</v>
      </c>
      <c r="AW24" s="56"/>
      <c r="AX24" s="57">
        <v>7.4999999999999997E-3</v>
      </c>
      <c r="AY24" s="56"/>
      <c r="AZ24" s="48">
        <f>+AV24*AX24+AW24*AY24</f>
        <v>113.535</v>
      </c>
      <c r="BA24" s="58"/>
      <c r="BB24" s="59">
        <v>0.21</v>
      </c>
      <c r="BC24" s="58">
        <f>+AZ24*12</f>
        <v>1362.42</v>
      </c>
      <c r="BD24" s="60">
        <f>+BC24*BB24</f>
        <v>286.10820000000001</v>
      </c>
      <c r="BE24" s="60">
        <f t="shared" si="10"/>
        <v>1648.5282000000002</v>
      </c>
      <c r="BF24" s="55">
        <v>15138</v>
      </c>
      <c r="BG24" s="56"/>
      <c r="BH24" s="57">
        <v>7.4999999999999997E-3</v>
      </c>
      <c r="BI24" s="56"/>
      <c r="BJ24" s="48">
        <f>+BF24*BH24+BG24*BI24</f>
        <v>113.535</v>
      </c>
      <c r="BK24" s="58"/>
      <c r="BL24" s="59">
        <v>0.21</v>
      </c>
      <c r="BM24" s="58">
        <f>+BJ24*6</f>
        <v>681.21</v>
      </c>
      <c r="BN24" s="60">
        <f>+BM24*BL24</f>
        <v>143.05410000000001</v>
      </c>
      <c r="BO24" s="60">
        <f t="shared" si="11"/>
        <v>824.2641000000001</v>
      </c>
    </row>
    <row r="25" spans="1:67" s="31" customFormat="1" ht="15" customHeight="1" thickBot="1" x14ac:dyDescent="0.3">
      <c r="A25" s="50" t="s">
        <v>25</v>
      </c>
      <c r="B25" s="51" t="s">
        <v>23</v>
      </c>
      <c r="C25" s="52"/>
      <c r="D25" s="85"/>
      <c r="E25" s="53" t="s">
        <v>40</v>
      </c>
      <c r="F25" s="72" t="s">
        <v>22</v>
      </c>
      <c r="G25" s="54"/>
      <c r="H25" s="55">
        <v>3457</v>
      </c>
      <c r="I25" s="43">
        <v>3461</v>
      </c>
      <c r="J25" s="57">
        <v>9.4000000000000004E-3</v>
      </c>
      <c r="K25" s="47">
        <v>6.2700000000000006E-2</v>
      </c>
      <c r="L25" s="48">
        <f>+H25*J25+I25*K25</f>
        <v>249.50050000000002</v>
      </c>
      <c r="M25" s="58"/>
      <c r="N25" s="59">
        <v>0.21</v>
      </c>
      <c r="O25" s="58">
        <f>+L25*6</f>
        <v>1497.0030000000002</v>
      </c>
      <c r="P25" s="60">
        <f>+O25*N25</f>
        <v>314.37063000000001</v>
      </c>
      <c r="Q25" s="60">
        <f t="shared" si="0"/>
        <v>1811.37363</v>
      </c>
      <c r="R25" s="55">
        <v>3457</v>
      </c>
      <c r="S25" s="43">
        <v>3461</v>
      </c>
      <c r="T25" s="57">
        <v>9.4000000000000004E-3</v>
      </c>
      <c r="U25" s="47">
        <v>6.2700000000000006E-2</v>
      </c>
      <c r="V25" s="48">
        <f>+R25*T25+S25*U25</f>
        <v>249.50050000000002</v>
      </c>
      <c r="W25" s="58"/>
      <c r="X25" s="59">
        <v>0.21</v>
      </c>
      <c r="Y25" s="58">
        <f>+V25*12</f>
        <v>2994.0060000000003</v>
      </c>
      <c r="Z25" s="60">
        <f>+Y25*X25</f>
        <v>628.74126000000001</v>
      </c>
      <c r="AA25" s="60">
        <f t="shared" si="7"/>
        <v>3622.7472600000001</v>
      </c>
      <c r="AB25" s="92">
        <v>3457</v>
      </c>
      <c r="AC25" s="43">
        <v>3461</v>
      </c>
      <c r="AD25" s="57">
        <v>9.4000000000000004E-3</v>
      </c>
      <c r="AE25" s="47">
        <v>6.2700000000000006E-2</v>
      </c>
      <c r="AF25" s="48">
        <f>+AB25*AD25+AC25*AE25</f>
        <v>249.50050000000002</v>
      </c>
      <c r="AG25" s="58"/>
      <c r="AH25" s="59">
        <v>0.21</v>
      </c>
      <c r="AI25" s="58">
        <f>+AF25*12</f>
        <v>2994.0060000000003</v>
      </c>
      <c r="AJ25" s="60">
        <f>+AI25*AH25</f>
        <v>628.74126000000001</v>
      </c>
      <c r="AK25" s="60">
        <f t="shared" si="8"/>
        <v>3622.7472600000001</v>
      </c>
      <c r="AL25" s="55">
        <v>3457</v>
      </c>
      <c r="AM25" s="43">
        <v>3461</v>
      </c>
      <c r="AN25" s="57">
        <v>9.4000000000000004E-3</v>
      </c>
      <c r="AO25" s="47">
        <v>6.2700000000000006E-2</v>
      </c>
      <c r="AP25" s="48">
        <f>+AL25*AN25+AM25*AO25</f>
        <v>249.50050000000002</v>
      </c>
      <c r="AQ25" s="58"/>
      <c r="AR25" s="59">
        <v>0.21</v>
      </c>
      <c r="AS25" s="58">
        <f>+AP25*12</f>
        <v>2994.0060000000003</v>
      </c>
      <c r="AT25" s="60">
        <f>+AS25*AR25</f>
        <v>628.74126000000001</v>
      </c>
      <c r="AU25" s="60">
        <f t="shared" si="9"/>
        <v>3622.7472600000001</v>
      </c>
      <c r="AV25" s="55">
        <v>3457</v>
      </c>
      <c r="AW25" s="43">
        <v>3461</v>
      </c>
      <c r="AX25" s="57">
        <v>9.4000000000000004E-3</v>
      </c>
      <c r="AY25" s="47">
        <v>6.2700000000000006E-2</v>
      </c>
      <c r="AZ25" s="48">
        <f>+AV25*AX25+AW25*AY25</f>
        <v>249.50050000000002</v>
      </c>
      <c r="BA25" s="58"/>
      <c r="BB25" s="59">
        <v>0.21</v>
      </c>
      <c r="BC25" s="58">
        <f>+AZ25*12</f>
        <v>2994.0060000000003</v>
      </c>
      <c r="BD25" s="60">
        <f>+BC25*BB25</f>
        <v>628.74126000000001</v>
      </c>
      <c r="BE25" s="60">
        <f t="shared" si="10"/>
        <v>3622.7472600000001</v>
      </c>
      <c r="BF25" s="55">
        <v>3457</v>
      </c>
      <c r="BG25" s="43">
        <v>3461</v>
      </c>
      <c r="BH25" s="57">
        <v>9.4000000000000004E-3</v>
      </c>
      <c r="BI25" s="47">
        <v>6.2700000000000006E-2</v>
      </c>
      <c r="BJ25" s="48">
        <f>+BF25*BH25+BG25*BI25</f>
        <v>249.50050000000002</v>
      </c>
      <c r="BK25" s="58"/>
      <c r="BL25" s="59">
        <v>0.21</v>
      </c>
      <c r="BM25" s="58">
        <f>+BJ25*6</f>
        <v>1497.0030000000002</v>
      </c>
      <c r="BN25" s="60">
        <f>+BM25*BL25</f>
        <v>314.37063000000001</v>
      </c>
      <c r="BO25" s="60">
        <f t="shared" si="11"/>
        <v>1811.37363</v>
      </c>
    </row>
    <row r="26" spans="1:67" s="31" customFormat="1" ht="15" customHeight="1" thickBot="1" x14ac:dyDescent="0.3">
      <c r="A26" s="74" t="s">
        <v>28</v>
      </c>
      <c r="B26" s="75"/>
      <c r="C26" s="75"/>
      <c r="D26" s="76"/>
      <c r="E26" s="77"/>
      <c r="F26" s="78"/>
      <c r="G26" s="79"/>
      <c r="H26" s="80"/>
      <c r="I26" s="80"/>
      <c r="J26" s="81"/>
      <c r="K26" s="81"/>
      <c r="L26" s="82">
        <f>SUM(L24:L25)</f>
        <v>363.03550000000001</v>
      </c>
      <c r="M26" s="82">
        <f>SUM(M22:M23)</f>
        <v>702.34744320000004</v>
      </c>
      <c r="N26" s="83"/>
      <c r="O26" s="82">
        <f>SUM(O22:O25)</f>
        <v>2880.5604432</v>
      </c>
      <c r="P26" s="84"/>
      <c r="Q26" s="82">
        <f>SUM(Q22:Q25)</f>
        <v>3485.478136272</v>
      </c>
      <c r="R26" s="80"/>
      <c r="S26" s="80"/>
      <c r="T26" s="81"/>
      <c r="U26" s="81"/>
      <c r="V26" s="82">
        <f>SUM(V24:V25)</f>
        <v>363.03550000000001</v>
      </c>
      <c r="W26" s="82">
        <f>SUM(W22:W23)</f>
        <v>2107.0423295999999</v>
      </c>
      <c r="X26" s="83"/>
      <c r="Y26" s="82">
        <f>SUM(Y22:Y25)</f>
        <v>6463.4683296000003</v>
      </c>
      <c r="Z26" s="84"/>
      <c r="AA26" s="82">
        <f>SUM(AA22:AA25)</f>
        <v>7820.7966788160002</v>
      </c>
      <c r="AB26" s="94"/>
      <c r="AC26" s="83"/>
      <c r="AD26" s="83"/>
      <c r="AE26" s="83"/>
      <c r="AF26" s="82">
        <f>SUM(AF24:AF25)</f>
        <v>363.03550000000001</v>
      </c>
      <c r="AG26" s="82">
        <f>SUM(AG22:AG23)</f>
        <v>2107.0423295999999</v>
      </c>
      <c r="AH26" s="83"/>
      <c r="AI26" s="82">
        <f>SUM(AI22:AI25)</f>
        <v>6463.4683296000003</v>
      </c>
      <c r="AJ26" s="84"/>
      <c r="AK26" s="82">
        <f>SUM(AK22:AK25)</f>
        <v>7820.7966788160002</v>
      </c>
      <c r="AL26" s="83"/>
      <c r="AM26" s="83"/>
      <c r="AN26" s="83"/>
      <c r="AO26" s="83"/>
      <c r="AP26" s="82">
        <f>SUM(AP24:AP25)</f>
        <v>363.03550000000001</v>
      </c>
      <c r="AQ26" s="82">
        <f>SUM(AQ22:AQ23)</f>
        <v>2107.0423295999999</v>
      </c>
      <c r="AR26" s="83"/>
      <c r="AS26" s="82">
        <f>SUM(AS22:AS25)</f>
        <v>6463.4683296000003</v>
      </c>
      <c r="AT26" s="84"/>
      <c r="AU26" s="82">
        <f>SUM(AU22:AU25)</f>
        <v>7820.7966788160002</v>
      </c>
      <c r="AV26" s="83"/>
      <c r="AW26" s="83"/>
      <c r="AX26" s="83"/>
      <c r="AY26" s="83"/>
      <c r="AZ26" s="82">
        <f>SUM(AZ24:AZ25)</f>
        <v>363.03550000000001</v>
      </c>
      <c r="BA26" s="82">
        <f>SUM(BA22:BA23)</f>
        <v>2107.0423295999999</v>
      </c>
      <c r="BB26" s="83"/>
      <c r="BC26" s="82">
        <f>SUM(BC22:BC25)</f>
        <v>6463.4683296000003</v>
      </c>
      <c r="BD26" s="84"/>
      <c r="BE26" s="82">
        <f>SUM(BE22:BE25)</f>
        <v>7820.7966788160002</v>
      </c>
      <c r="BF26" s="83"/>
      <c r="BG26" s="83"/>
      <c r="BH26" s="83"/>
      <c r="BI26" s="83"/>
      <c r="BJ26" s="82">
        <f>SUM(BJ24:BJ25)</f>
        <v>363.03550000000001</v>
      </c>
      <c r="BK26" s="82">
        <f>SUM(BK22:BK23)</f>
        <v>1404.6948864000001</v>
      </c>
      <c r="BL26" s="83"/>
      <c r="BM26" s="82">
        <f>SUM(BM22:BM25)</f>
        <v>3582.9078864000003</v>
      </c>
      <c r="BN26" s="84"/>
      <c r="BO26" s="82">
        <f>SUM(BO22:BO25)</f>
        <v>4335.3185425439997</v>
      </c>
    </row>
    <row r="27" spans="1:67" s="31" customFormat="1" ht="15" customHeight="1" x14ac:dyDescent="0.25">
      <c r="A27" s="50" t="s">
        <v>29</v>
      </c>
      <c r="B27" s="51" t="s">
        <v>23</v>
      </c>
      <c r="C27" s="52"/>
      <c r="D27" s="85"/>
      <c r="E27" s="71" t="s">
        <v>55</v>
      </c>
      <c r="F27" s="72" t="s">
        <v>22</v>
      </c>
      <c r="G27" s="54">
        <v>2</v>
      </c>
      <c r="H27" s="95">
        <v>1760</v>
      </c>
      <c r="I27" s="43">
        <v>736</v>
      </c>
      <c r="J27" s="47">
        <v>9.4000000000000004E-3</v>
      </c>
      <c r="K27" s="47">
        <v>6.2700000000000006E-2</v>
      </c>
      <c r="L27" s="48">
        <f t="shared" ref="L27:L36" si="12">+H27*J27+I27*K27</f>
        <v>62.691200000000009</v>
      </c>
      <c r="M27" s="87"/>
      <c r="N27" s="59">
        <v>0.21</v>
      </c>
      <c r="O27" s="58">
        <f t="shared" ref="O27:O35" si="13">+L27*$G$13</f>
        <v>250.76480000000004</v>
      </c>
      <c r="P27" s="118">
        <f t="shared" ref="P27:P35" si="14">+O27*N27</f>
        <v>52.660608000000003</v>
      </c>
      <c r="Q27" s="118">
        <f t="shared" ref="Q27:Q35" si="15">+P27+O27</f>
        <v>303.42540800000006</v>
      </c>
      <c r="R27" s="95">
        <v>1760.15</v>
      </c>
      <c r="S27" s="43">
        <v>736</v>
      </c>
      <c r="T27" s="47">
        <v>9.4000000000000004E-3</v>
      </c>
      <c r="U27" s="47">
        <v>6.2700000000000006E-2</v>
      </c>
      <c r="V27" s="48">
        <f t="shared" ref="V27:V36" si="16">+R27*T27+S27*U27</f>
        <v>62.692610000000002</v>
      </c>
      <c r="W27" s="87"/>
      <c r="X27" s="59">
        <v>0.21</v>
      </c>
      <c r="Y27" s="58">
        <f t="shared" ref="Y27:Y35" si="17">+V27*12</f>
        <v>752.31132000000002</v>
      </c>
      <c r="Z27" s="118">
        <f t="shared" ref="Z27:Z36" si="18">+Y27*X27</f>
        <v>157.98537719999999</v>
      </c>
      <c r="AA27" s="118">
        <f t="shared" ref="AA27:AA36" si="19">+Z27+Y27</f>
        <v>910.29669720000004</v>
      </c>
      <c r="AB27" s="95">
        <v>1760.15</v>
      </c>
      <c r="AC27" s="43">
        <v>736</v>
      </c>
      <c r="AD27" s="47">
        <v>9.4000000000000004E-3</v>
      </c>
      <c r="AE27" s="47">
        <v>6.2700000000000006E-2</v>
      </c>
      <c r="AF27" s="48">
        <f>+AB27*AD27+AC27*AE27</f>
        <v>62.692610000000002</v>
      </c>
      <c r="AG27" s="87"/>
      <c r="AH27" s="59">
        <v>0.21</v>
      </c>
      <c r="AI27" s="58">
        <f t="shared" ref="AI27:AI36" si="20">+AF27*12</f>
        <v>752.31132000000002</v>
      </c>
      <c r="AJ27" s="118">
        <f t="shared" ref="AJ27:AJ36" si="21">+AI27*AH27</f>
        <v>157.98537719999999</v>
      </c>
      <c r="AK27" s="118">
        <f t="shared" ref="AK27:AK36" si="22">+AJ27+AI27</f>
        <v>910.29669720000004</v>
      </c>
      <c r="AL27" s="95">
        <v>1760.15</v>
      </c>
      <c r="AM27" s="43">
        <v>736</v>
      </c>
      <c r="AN27" s="47">
        <v>9.4000000000000004E-3</v>
      </c>
      <c r="AO27" s="47">
        <v>6.2700000000000006E-2</v>
      </c>
      <c r="AP27" s="48">
        <f t="shared" ref="AP27:AP36" si="23">+AL27*AN27+AM27*AO27</f>
        <v>62.692610000000002</v>
      </c>
      <c r="AQ27" s="87"/>
      <c r="AR27" s="59">
        <v>0.21</v>
      </c>
      <c r="AS27" s="58">
        <f t="shared" ref="AS27:AS36" si="24">+AP27*12</f>
        <v>752.31132000000002</v>
      </c>
      <c r="AT27" s="118">
        <f t="shared" ref="AT27:AT36" si="25">+AS27*AR27</f>
        <v>157.98537719999999</v>
      </c>
      <c r="AU27" s="118">
        <f t="shared" ref="AU27:AU36" si="26">+AT27+AS27</f>
        <v>910.29669720000004</v>
      </c>
      <c r="AV27" s="95">
        <v>1760.15</v>
      </c>
      <c r="AW27" s="43">
        <v>736</v>
      </c>
      <c r="AX27" s="47">
        <v>9.4000000000000004E-3</v>
      </c>
      <c r="AY27" s="47">
        <v>6.2700000000000006E-2</v>
      </c>
      <c r="AZ27" s="48">
        <f t="shared" ref="AZ27:AZ36" si="27">+AV27*AX27+AW27*AY27</f>
        <v>62.692610000000002</v>
      </c>
      <c r="BA27" s="87"/>
      <c r="BB27" s="59">
        <v>0.21</v>
      </c>
      <c r="BC27" s="58">
        <f t="shared" ref="BC27:BC36" si="28">+AZ27*12</f>
        <v>752.31132000000002</v>
      </c>
      <c r="BD27" s="118">
        <f t="shared" ref="BD27:BD36" si="29">+BC27*BB27</f>
        <v>157.98537719999999</v>
      </c>
      <c r="BE27" s="118">
        <f t="shared" ref="BE27:BE36" si="30">+BD27+BC27</f>
        <v>910.29669720000004</v>
      </c>
      <c r="BF27" s="95">
        <v>1760.15</v>
      </c>
      <c r="BG27" s="43">
        <v>736</v>
      </c>
      <c r="BH27" s="47">
        <v>9.4000000000000004E-3</v>
      </c>
      <c r="BI27" s="47">
        <v>6.2700000000000006E-2</v>
      </c>
      <c r="BJ27" s="48">
        <f t="shared" ref="BJ27:BJ36" si="31">+BF27*BH27+BG27*BI27</f>
        <v>62.692610000000002</v>
      </c>
      <c r="BK27" s="87"/>
      <c r="BL27" s="59">
        <v>0.21</v>
      </c>
      <c r="BM27" s="58">
        <f>+BJ27*$AT$11</f>
        <v>501.54088000000002</v>
      </c>
      <c r="BN27" s="118">
        <f t="shared" ref="BN27:BN36" si="32">+BM27*BL27</f>
        <v>105.32358480000001</v>
      </c>
      <c r="BO27" s="118">
        <f t="shared" ref="BO27:BO36" si="33">+BN27+BM27</f>
        <v>606.86446480000006</v>
      </c>
    </row>
    <row r="28" spans="1:67" s="31" customFormat="1" ht="15" customHeight="1" x14ac:dyDescent="0.25">
      <c r="A28" s="50" t="s">
        <v>29</v>
      </c>
      <c r="B28" s="51" t="s">
        <v>23</v>
      </c>
      <c r="C28" s="24"/>
      <c r="D28" s="25"/>
      <c r="E28" s="26" t="s">
        <v>46</v>
      </c>
      <c r="F28" s="72" t="s">
        <v>22</v>
      </c>
      <c r="G28" s="28">
        <v>1</v>
      </c>
      <c r="H28" s="95">
        <v>20975</v>
      </c>
      <c r="I28" s="56"/>
      <c r="J28" s="57">
        <v>7.4999999999999997E-3</v>
      </c>
      <c r="K28" s="56"/>
      <c r="L28" s="48">
        <f t="shared" si="12"/>
        <v>157.3125</v>
      </c>
      <c r="M28" s="87"/>
      <c r="N28" s="59">
        <v>0.21</v>
      </c>
      <c r="O28" s="58">
        <f>+L28*$G$13</f>
        <v>629.25</v>
      </c>
      <c r="P28" s="119">
        <f t="shared" si="14"/>
        <v>132.14249999999998</v>
      </c>
      <c r="Q28" s="119">
        <f t="shared" si="15"/>
        <v>761.39249999999993</v>
      </c>
      <c r="R28" s="95">
        <v>20975</v>
      </c>
      <c r="S28" s="56"/>
      <c r="T28" s="57">
        <v>7.4999999999999997E-3</v>
      </c>
      <c r="U28" s="56"/>
      <c r="V28" s="48">
        <f t="shared" si="16"/>
        <v>157.3125</v>
      </c>
      <c r="W28" s="87"/>
      <c r="X28" s="59">
        <v>0.21</v>
      </c>
      <c r="Y28" s="58">
        <f t="shared" si="17"/>
        <v>1887.75</v>
      </c>
      <c r="Z28" s="119">
        <f t="shared" si="18"/>
        <v>396.42750000000001</v>
      </c>
      <c r="AA28" s="119">
        <f t="shared" si="19"/>
        <v>2284.1774999999998</v>
      </c>
      <c r="AB28" s="95">
        <v>20975</v>
      </c>
      <c r="AC28" s="56"/>
      <c r="AD28" s="57">
        <v>7.4999999999999997E-3</v>
      </c>
      <c r="AE28" s="56"/>
      <c r="AF28" s="48">
        <f t="shared" ref="AF28:AF36" si="34">+AB28*AD28+AC28*AE28</f>
        <v>157.3125</v>
      </c>
      <c r="AG28" s="87"/>
      <c r="AH28" s="59">
        <v>0.21</v>
      </c>
      <c r="AI28" s="58">
        <f t="shared" si="20"/>
        <v>1887.75</v>
      </c>
      <c r="AJ28" s="119">
        <f t="shared" si="21"/>
        <v>396.42750000000001</v>
      </c>
      <c r="AK28" s="119">
        <f t="shared" si="22"/>
        <v>2284.1774999999998</v>
      </c>
      <c r="AL28" s="95">
        <v>20975</v>
      </c>
      <c r="AM28" s="56"/>
      <c r="AN28" s="57">
        <v>7.4999999999999997E-3</v>
      </c>
      <c r="AO28" s="56"/>
      <c r="AP28" s="48">
        <f t="shared" si="23"/>
        <v>157.3125</v>
      </c>
      <c r="AQ28" s="87"/>
      <c r="AR28" s="59">
        <v>0.21</v>
      </c>
      <c r="AS28" s="58">
        <f t="shared" si="24"/>
        <v>1887.75</v>
      </c>
      <c r="AT28" s="119">
        <f t="shared" si="25"/>
        <v>396.42750000000001</v>
      </c>
      <c r="AU28" s="119">
        <f t="shared" si="26"/>
        <v>2284.1774999999998</v>
      </c>
      <c r="AV28" s="95">
        <v>20975</v>
      </c>
      <c r="AW28" s="56"/>
      <c r="AX28" s="57">
        <v>7.4999999999999997E-3</v>
      </c>
      <c r="AY28" s="56"/>
      <c r="AZ28" s="48">
        <f t="shared" si="27"/>
        <v>157.3125</v>
      </c>
      <c r="BA28" s="87"/>
      <c r="BB28" s="59">
        <v>0.21</v>
      </c>
      <c r="BC28" s="58">
        <f t="shared" si="28"/>
        <v>1887.75</v>
      </c>
      <c r="BD28" s="119">
        <f t="shared" si="29"/>
        <v>396.42750000000001</v>
      </c>
      <c r="BE28" s="119">
        <f t="shared" si="30"/>
        <v>2284.1774999999998</v>
      </c>
      <c r="BF28" s="95">
        <v>20975</v>
      </c>
      <c r="BG28" s="56"/>
      <c r="BH28" s="57">
        <v>7.4999999999999997E-3</v>
      </c>
      <c r="BI28" s="56"/>
      <c r="BJ28" s="48">
        <f t="shared" si="31"/>
        <v>157.3125</v>
      </c>
      <c r="BK28" s="87"/>
      <c r="BL28" s="59">
        <v>0.21</v>
      </c>
      <c r="BM28" s="58">
        <f>+BJ28*$AT$11</f>
        <v>1258.5</v>
      </c>
      <c r="BN28" s="119">
        <f t="shared" si="32"/>
        <v>264.28499999999997</v>
      </c>
      <c r="BO28" s="119">
        <f t="shared" si="33"/>
        <v>1522.7849999999999</v>
      </c>
    </row>
    <row r="29" spans="1:67" s="31" customFormat="1" ht="15" customHeight="1" x14ac:dyDescent="0.25">
      <c r="A29" s="50" t="s">
        <v>29</v>
      </c>
      <c r="B29" s="51" t="s">
        <v>23</v>
      </c>
      <c r="C29" s="24"/>
      <c r="D29" s="25"/>
      <c r="E29" s="26" t="s">
        <v>47</v>
      </c>
      <c r="F29" s="72" t="s">
        <v>22</v>
      </c>
      <c r="G29" s="28">
        <v>1</v>
      </c>
      <c r="H29" s="95">
        <v>20974</v>
      </c>
      <c r="I29" s="56"/>
      <c r="J29" s="57">
        <v>7.4999999999999997E-3</v>
      </c>
      <c r="K29" s="56"/>
      <c r="L29" s="48">
        <f t="shared" si="12"/>
        <v>157.30500000000001</v>
      </c>
      <c r="M29" s="87"/>
      <c r="N29" s="59">
        <v>0.21</v>
      </c>
      <c r="O29" s="58">
        <f>+L29*$G$13</f>
        <v>629.22</v>
      </c>
      <c r="P29" s="119">
        <f t="shared" ref="P29" si="35">+O29*N29</f>
        <v>132.1362</v>
      </c>
      <c r="Q29" s="119">
        <f t="shared" ref="Q29" si="36">+P29+O29</f>
        <v>761.35620000000006</v>
      </c>
      <c r="R29" s="95">
        <v>20974</v>
      </c>
      <c r="S29" s="56"/>
      <c r="T29" s="57">
        <v>7.4999999999999997E-3</v>
      </c>
      <c r="U29" s="56"/>
      <c r="V29" s="48">
        <f t="shared" si="16"/>
        <v>157.30500000000001</v>
      </c>
      <c r="W29" s="87"/>
      <c r="X29" s="59">
        <v>0.21</v>
      </c>
      <c r="Y29" s="58">
        <f t="shared" ref="Y29:Y32" si="37">+V29*12</f>
        <v>1887.66</v>
      </c>
      <c r="Z29" s="119">
        <f t="shared" ref="Z29:Z32" si="38">+Y29*X29</f>
        <v>396.40859999999998</v>
      </c>
      <c r="AA29" s="119">
        <f t="shared" ref="AA29:AA32" si="39">+Z29+Y29</f>
        <v>2284.0686000000001</v>
      </c>
      <c r="AB29" s="95">
        <v>20974</v>
      </c>
      <c r="AC29" s="56"/>
      <c r="AD29" s="57">
        <v>7.4999999999999997E-3</v>
      </c>
      <c r="AE29" s="56"/>
      <c r="AF29" s="48">
        <f t="shared" si="34"/>
        <v>157.30500000000001</v>
      </c>
      <c r="AG29" s="87"/>
      <c r="AH29" s="59">
        <v>0.21</v>
      </c>
      <c r="AI29" s="58">
        <f t="shared" ref="AI29:AI32" si="40">+AF29*12</f>
        <v>1887.66</v>
      </c>
      <c r="AJ29" s="119">
        <f t="shared" ref="AJ29:AJ32" si="41">+AI29*AH29</f>
        <v>396.40859999999998</v>
      </c>
      <c r="AK29" s="119">
        <f t="shared" ref="AK29:AK32" si="42">+AJ29+AI29</f>
        <v>2284.0686000000001</v>
      </c>
      <c r="AL29" s="95">
        <v>20974</v>
      </c>
      <c r="AM29" s="56"/>
      <c r="AN29" s="57">
        <v>7.4999999999999997E-3</v>
      </c>
      <c r="AO29" s="56"/>
      <c r="AP29" s="48">
        <f t="shared" si="23"/>
        <v>157.30500000000001</v>
      </c>
      <c r="AQ29" s="87"/>
      <c r="AR29" s="59">
        <v>0.21</v>
      </c>
      <c r="AS29" s="58">
        <f t="shared" ref="AS29:AS32" si="43">+AP29*12</f>
        <v>1887.66</v>
      </c>
      <c r="AT29" s="119">
        <f t="shared" ref="AT29:AT32" si="44">+AS29*AR29</f>
        <v>396.40859999999998</v>
      </c>
      <c r="AU29" s="119">
        <f t="shared" ref="AU29:AU32" si="45">+AT29+AS29</f>
        <v>2284.0686000000001</v>
      </c>
      <c r="AV29" s="95">
        <v>20974</v>
      </c>
      <c r="AW29" s="56"/>
      <c r="AX29" s="57">
        <v>7.4999999999999997E-3</v>
      </c>
      <c r="AY29" s="56"/>
      <c r="AZ29" s="48">
        <f t="shared" si="27"/>
        <v>157.30500000000001</v>
      </c>
      <c r="BA29" s="87"/>
      <c r="BB29" s="59">
        <v>0.21</v>
      </c>
      <c r="BC29" s="58">
        <f t="shared" ref="BC29:BC32" si="46">+AZ29*12</f>
        <v>1887.66</v>
      </c>
      <c r="BD29" s="119">
        <f t="shared" ref="BD29:BD32" si="47">+BC29*BB29</f>
        <v>396.40859999999998</v>
      </c>
      <c r="BE29" s="119">
        <f t="shared" ref="BE29:BE32" si="48">+BD29+BC29</f>
        <v>2284.0686000000001</v>
      </c>
      <c r="BF29" s="95">
        <v>20974</v>
      </c>
      <c r="BG29" s="56"/>
      <c r="BH29" s="57">
        <v>7.4999999999999997E-3</v>
      </c>
      <c r="BI29" s="56"/>
      <c r="BJ29" s="48">
        <f t="shared" si="31"/>
        <v>157.30500000000001</v>
      </c>
      <c r="BK29" s="87"/>
      <c r="BL29" s="59">
        <v>0.21</v>
      </c>
      <c r="BM29" s="58">
        <f>+BJ29*$AT$11</f>
        <v>1258.44</v>
      </c>
      <c r="BN29" s="119">
        <f t="shared" ref="BN29:BN32" si="49">+BM29*BL29</f>
        <v>264.2724</v>
      </c>
      <c r="BO29" s="119">
        <f t="shared" ref="BO29:BO32" si="50">+BN29+BM29</f>
        <v>1522.7124000000001</v>
      </c>
    </row>
    <row r="30" spans="1:67" s="31" customFormat="1" ht="15" customHeight="1" x14ac:dyDescent="0.25">
      <c r="A30" s="50" t="s">
        <v>29</v>
      </c>
      <c r="B30" s="51" t="s">
        <v>23</v>
      </c>
      <c r="C30" s="24"/>
      <c r="D30" s="25"/>
      <c r="E30" s="26" t="s">
        <v>48</v>
      </c>
      <c r="F30" s="72" t="s">
        <v>22</v>
      </c>
      <c r="G30" s="28">
        <v>1</v>
      </c>
      <c r="H30" s="95">
        <v>2099</v>
      </c>
      <c r="I30" s="43">
        <v>1692</v>
      </c>
      <c r="J30" s="47">
        <v>9.4000000000000004E-3</v>
      </c>
      <c r="K30" s="47">
        <v>6.2700000000000006E-2</v>
      </c>
      <c r="L30" s="48">
        <f t="shared" si="12"/>
        <v>125.819</v>
      </c>
      <c r="M30" s="87"/>
      <c r="N30" s="59">
        <v>0.21</v>
      </c>
      <c r="O30" s="58">
        <f>+L30*$G$13</f>
        <v>503.27600000000001</v>
      </c>
      <c r="P30" s="119">
        <f t="shared" si="14"/>
        <v>105.68796</v>
      </c>
      <c r="Q30" s="119">
        <f t="shared" si="15"/>
        <v>608.96396000000004</v>
      </c>
      <c r="R30" s="95">
        <v>2099</v>
      </c>
      <c r="S30" s="43">
        <v>1692</v>
      </c>
      <c r="T30" s="47">
        <v>9.4000000000000004E-3</v>
      </c>
      <c r="U30" s="47">
        <v>6.2700000000000006E-2</v>
      </c>
      <c r="V30" s="48">
        <f t="shared" si="16"/>
        <v>125.819</v>
      </c>
      <c r="W30" s="87"/>
      <c r="X30" s="59">
        <v>0.21</v>
      </c>
      <c r="Y30" s="58">
        <f t="shared" si="37"/>
        <v>1509.828</v>
      </c>
      <c r="Z30" s="119">
        <f t="shared" si="38"/>
        <v>317.06387999999998</v>
      </c>
      <c r="AA30" s="119">
        <f t="shared" si="39"/>
        <v>1826.8918799999999</v>
      </c>
      <c r="AB30" s="95">
        <v>2099</v>
      </c>
      <c r="AC30" s="43">
        <v>1692</v>
      </c>
      <c r="AD30" s="47">
        <v>9.4000000000000004E-3</v>
      </c>
      <c r="AE30" s="47">
        <v>6.2700000000000006E-2</v>
      </c>
      <c r="AF30" s="48">
        <f t="shared" si="34"/>
        <v>125.819</v>
      </c>
      <c r="AG30" s="87"/>
      <c r="AH30" s="59">
        <v>0.21</v>
      </c>
      <c r="AI30" s="58">
        <f t="shared" si="40"/>
        <v>1509.828</v>
      </c>
      <c r="AJ30" s="119">
        <f t="shared" si="41"/>
        <v>317.06387999999998</v>
      </c>
      <c r="AK30" s="119">
        <f t="shared" si="42"/>
        <v>1826.8918799999999</v>
      </c>
      <c r="AL30" s="95">
        <v>2099</v>
      </c>
      <c r="AM30" s="43">
        <v>1692</v>
      </c>
      <c r="AN30" s="47">
        <v>9.4000000000000004E-3</v>
      </c>
      <c r="AO30" s="47">
        <v>6.2700000000000006E-2</v>
      </c>
      <c r="AP30" s="48">
        <f t="shared" si="23"/>
        <v>125.819</v>
      </c>
      <c r="AQ30" s="87"/>
      <c r="AR30" s="59">
        <v>0.21</v>
      </c>
      <c r="AS30" s="58">
        <f t="shared" si="43"/>
        <v>1509.828</v>
      </c>
      <c r="AT30" s="119">
        <f t="shared" si="44"/>
        <v>317.06387999999998</v>
      </c>
      <c r="AU30" s="119">
        <f t="shared" si="45"/>
        <v>1826.8918799999999</v>
      </c>
      <c r="AV30" s="95">
        <v>2099</v>
      </c>
      <c r="AW30" s="43">
        <v>1692</v>
      </c>
      <c r="AX30" s="47">
        <v>9.4000000000000004E-3</v>
      </c>
      <c r="AY30" s="47">
        <v>6.2700000000000006E-2</v>
      </c>
      <c r="AZ30" s="48">
        <f t="shared" si="27"/>
        <v>125.819</v>
      </c>
      <c r="BA30" s="87"/>
      <c r="BB30" s="59">
        <v>0.21</v>
      </c>
      <c r="BC30" s="58">
        <f t="shared" si="46"/>
        <v>1509.828</v>
      </c>
      <c r="BD30" s="119">
        <f t="shared" si="47"/>
        <v>317.06387999999998</v>
      </c>
      <c r="BE30" s="119">
        <f t="shared" si="48"/>
        <v>1826.8918799999999</v>
      </c>
      <c r="BF30" s="95">
        <v>2099</v>
      </c>
      <c r="BG30" s="43">
        <v>1692</v>
      </c>
      <c r="BH30" s="47">
        <v>9.4000000000000004E-3</v>
      </c>
      <c r="BI30" s="47">
        <v>6.2700000000000006E-2</v>
      </c>
      <c r="BJ30" s="48">
        <f t="shared" si="31"/>
        <v>125.819</v>
      </c>
      <c r="BK30" s="87"/>
      <c r="BL30" s="59">
        <v>0.21</v>
      </c>
      <c r="BM30" s="58">
        <f>+BJ30*$AT$11</f>
        <v>1006.552</v>
      </c>
      <c r="BN30" s="119">
        <f t="shared" si="49"/>
        <v>211.37592000000001</v>
      </c>
      <c r="BO30" s="119">
        <f t="shared" si="50"/>
        <v>1217.9279200000001</v>
      </c>
    </row>
    <row r="31" spans="1:67" s="31" customFormat="1" ht="15" customHeight="1" x14ac:dyDescent="0.25">
      <c r="A31" s="50" t="s">
        <v>29</v>
      </c>
      <c r="B31" s="51" t="s">
        <v>23</v>
      </c>
      <c r="C31" s="24"/>
      <c r="D31" s="25"/>
      <c r="E31" s="71" t="s">
        <v>49</v>
      </c>
      <c r="F31" s="72" t="s">
        <v>22</v>
      </c>
      <c r="G31" s="28">
        <v>1</v>
      </c>
      <c r="H31" s="95">
        <v>2231</v>
      </c>
      <c r="I31" s="43">
        <v>3747.6666666666665</v>
      </c>
      <c r="J31" s="47">
        <v>4.5999999999999999E-3</v>
      </c>
      <c r="K31" s="47">
        <v>3.44E-2</v>
      </c>
      <c r="L31" s="48">
        <f t="shared" si="12"/>
        <v>139.18233333333333</v>
      </c>
      <c r="M31" s="87"/>
      <c r="N31" s="59">
        <v>0.21</v>
      </c>
      <c r="O31" s="58">
        <f t="shared" ref="O31:O32" si="51">+L31*$G$13</f>
        <v>556.72933333333333</v>
      </c>
      <c r="P31" s="119">
        <f t="shared" ref="P31:P32" si="52">+O31*N31</f>
        <v>116.91315999999999</v>
      </c>
      <c r="Q31" s="119">
        <f t="shared" ref="Q31:Q32" si="53">+P31+O31</f>
        <v>673.64249333333328</v>
      </c>
      <c r="R31" s="95">
        <v>2231</v>
      </c>
      <c r="S31" s="43">
        <v>3747.6666666666665</v>
      </c>
      <c r="T31" s="47">
        <v>4.5999999999999999E-3</v>
      </c>
      <c r="U31" s="47">
        <v>3.44E-2</v>
      </c>
      <c r="V31" s="48">
        <f t="shared" si="16"/>
        <v>139.18233333333333</v>
      </c>
      <c r="W31" s="87"/>
      <c r="X31" s="59">
        <v>0.21</v>
      </c>
      <c r="Y31" s="58">
        <f t="shared" si="37"/>
        <v>1670.1880000000001</v>
      </c>
      <c r="Z31" s="119">
        <f t="shared" si="38"/>
        <v>350.73948000000001</v>
      </c>
      <c r="AA31" s="119">
        <f t="shared" si="39"/>
        <v>2020.9274800000001</v>
      </c>
      <c r="AB31" s="95">
        <v>2231</v>
      </c>
      <c r="AC31" s="43">
        <v>3747.6666666666665</v>
      </c>
      <c r="AD31" s="47">
        <v>4.5999999999999999E-3</v>
      </c>
      <c r="AE31" s="47">
        <v>3.44E-2</v>
      </c>
      <c r="AF31" s="48">
        <f t="shared" si="34"/>
        <v>139.18233333333333</v>
      </c>
      <c r="AG31" s="87"/>
      <c r="AH31" s="59">
        <v>0.21</v>
      </c>
      <c r="AI31" s="58">
        <f t="shared" si="40"/>
        <v>1670.1880000000001</v>
      </c>
      <c r="AJ31" s="119">
        <f t="shared" si="41"/>
        <v>350.73948000000001</v>
      </c>
      <c r="AK31" s="119">
        <f t="shared" si="42"/>
        <v>2020.9274800000001</v>
      </c>
      <c r="AL31" s="95">
        <v>2231</v>
      </c>
      <c r="AM31" s="43">
        <v>3747.6666666666665</v>
      </c>
      <c r="AN31" s="47">
        <v>4.5999999999999999E-3</v>
      </c>
      <c r="AO31" s="47">
        <v>3.44E-2</v>
      </c>
      <c r="AP31" s="48">
        <f t="shared" si="23"/>
        <v>139.18233333333333</v>
      </c>
      <c r="AQ31" s="87"/>
      <c r="AR31" s="59">
        <v>0.21</v>
      </c>
      <c r="AS31" s="58">
        <f t="shared" si="43"/>
        <v>1670.1880000000001</v>
      </c>
      <c r="AT31" s="119">
        <f t="shared" si="44"/>
        <v>350.73948000000001</v>
      </c>
      <c r="AU31" s="119">
        <f t="shared" si="45"/>
        <v>2020.9274800000001</v>
      </c>
      <c r="AV31" s="95">
        <v>2231</v>
      </c>
      <c r="AW31" s="43">
        <v>3747.6666666666665</v>
      </c>
      <c r="AX31" s="47">
        <v>4.5999999999999999E-3</v>
      </c>
      <c r="AY31" s="47">
        <v>3.44E-2</v>
      </c>
      <c r="AZ31" s="48">
        <f t="shared" si="27"/>
        <v>139.18233333333333</v>
      </c>
      <c r="BA31" s="87"/>
      <c r="BB31" s="59">
        <v>0.21</v>
      </c>
      <c r="BC31" s="58">
        <f t="shared" si="46"/>
        <v>1670.1880000000001</v>
      </c>
      <c r="BD31" s="119">
        <f t="shared" si="47"/>
        <v>350.73948000000001</v>
      </c>
      <c r="BE31" s="119">
        <f t="shared" si="48"/>
        <v>2020.9274800000001</v>
      </c>
      <c r="BF31" s="95">
        <v>2231</v>
      </c>
      <c r="BG31" s="43">
        <v>3747.6666666666665</v>
      </c>
      <c r="BH31" s="47">
        <v>4.5999999999999999E-3</v>
      </c>
      <c r="BI31" s="47">
        <v>3.44E-2</v>
      </c>
      <c r="BJ31" s="48">
        <f t="shared" si="31"/>
        <v>139.18233333333333</v>
      </c>
      <c r="BK31" s="87"/>
      <c r="BL31" s="59">
        <v>0.21</v>
      </c>
      <c r="BM31" s="58">
        <f>+BJ31*$AT$11</f>
        <v>1113.4586666666667</v>
      </c>
      <c r="BN31" s="119">
        <f t="shared" si="49"/>
        <v>233.82631999999998</v>
      </c>
      <c r="BO31" s="119">
        <f t="shared" si="50"/>
        <v>1347.2849866666666</v>
      </c>
    </row>
    <row r="32" spans="1:67" s="31" customFormat="1" ht="15" customHeight="1" x14ac:dyDescent="0.25">
      <c r="A32" s="50" t="s">
        <v>29</v>
      </c>
      <c r="B32" s="51" t="s">
        <v>23</v>
      </c>
      <c r="C32" s="24"/>
      <c r="D32" s="25"/>
      <c r="E32" s="71" t="s">
        <v>50</v>
      </c>
      <c r="F32" s="72" t="s">
        <v>22</v>
      </c>
      <c r="G32" s="28">
        <v>1</v>
      </c>
      <c r="H32" s="95">
        <v>2231</v>
      </c>
      <c r="I32" s="43">
        <v>3747.6666666666665</v>
      </c>
      <c r="J32" s="47">
        <v>4.5999999999999999E-3</v>
      </c>
      <c r="K32" s="47">
        <v>3.44E-2</v>
      </c>
      <c r="L32" s="48">
        <f t="shared" si="12"/>
        <v>139.18233333333333</v>
      </c>
      <c r="M32" s="87"/>
      <c r="N32" s="59">
        <v>0.21</v>
      </c>
      <c r="O32" s="58">
        <f t="shared" si="51"/>
        <v>556.72933333333333</v>
      </c>
      <c r="P32" s="119">
        <f t="shared" si="52"/>
        <v>116.91315999999999</v>
      </c>
      <c r="Q32" s="119">
        <f t="shared" si="53"/>
        <v>673.64249333333328</v>
      </c>
      <c r="R32" s="95">
        <v>2231</v>
      </c>
      <c r="S32" s="43">
        <v>3747.6666666666665</v>
      </c>
      <c r="T32" s="47">
        <v>4.5999999999999999E-3</v>
      </c>
      <c r="U32" s="47">
        <v>3.44E-2</v>
      </c>
      <c r="V32" s="48">
        <f t="shared" si="16"/>
        <v>139.18233333333333</v>
      </c>
      <c r="W32" s="87"/>
      <c r="X32" s="59">
        <v>0.21</v>
      </c>
      <c r="Y32" s="58">
        <f t="shared" si="37"/>
        <v>1670.1880000000001</v>
      </c>
      <c r="Z32" s="119">
        <f t="shared" si="38"/>
        <v>350.73948000000001</v>
      </c>
      <c r="AA32" s="119">
        <f t="shared" si="39"/>
        <v>2020.9274800000001</v>
      </c>
      <c r="AB32" s="95">
        <v>2231</v>
      </c>
      <c r="AC32" s="43">
        <v>3747.6666666666665</v>
      </c>
      <c r="AD32" s="47">
        <v>4.5999999999999999E-3</v>
      </c>
      <c r="AE32" s="47">
        <v>3.44E-2</v>
      </c>
      <c r="AF32" s="48">
        <f t="shared" si="34"/>
        <v>139.18233333333333</v>
      </c>
      <c r="AG32" s="87"/>
      <c r="AH32" s="59">
        <v>0.21</v>
      </c>
      <c r="AI32" s="58">
        <f t="shared" si="40"/>
        <v>1670.1880000000001</v>
      </c>
      <c r="AJ32" s="119">
        <f t="shared" si="41"/>
        <v>350.73948000000001</v>
      </c>
      <c r="AK32" s="119">
        <f t="shared" si="42"/>
        <v>2020.9274800000001</v>
      </c>
      <c r="AL32" s="95">
        <v>2231</v>
      </c>
      <c r="AM32" s="43">
        <v>3747.6666666666665</v>
      </c>
      <c r="AN32" s="47">
        <v>4.5999999999999999E-3</v>
      </c>
      <c r="AO32" s="47">
        <v>3.44E-2</v>
      </c>
      <c r="AP32" s="48">
        <f t="shared" si="23"/>
        <v>139.18233333333333</v>
      </c>
      <c r="AQ32" s="87"/>
      <c r="AR32" s="59">
        <v>0.21</v>
      </c>
      <c r="AS32" s="58">
        <f t="shared" si="43"/>
        <v>1670.1880000000001</v>
      </c>
      <c r="AT32" s="119">
        <f t="shared" si="44"/>
        <v>350.73948000000001</v>
      </c>
      <c r="AU32" s="119">
        <f t="shared" si="45"/>
        <v>2020.9274800000001</v>
      </c>
      <c r="AV32" s="95">
        <v>2231</v>
      </c>
      <c r="AW32" s="43">
        <v>3747.6666666666665</v>
      </c>
      <c r="AX32" s="47">
        <v>4.5999999999999999E-3</v>
      </c>
      <c r="AY32" s="47">
        <v>3.44E-2</v>
      </c>
      <c r="AZ32" s="48">
        <f t="shared" si="27"/>
        <v>139.18233333333333</v>
      </c>
      <c r="BA32" s="87"/>
      <c r="BB32" s="59">
        <v>0.21</v>
      </c>
      <c r="BC32" s="58">
        <f t="shared" si="46"/>
        <v>1670.1880000000001</v>
      </c>
      <c r="BD32" s="119">
        <f t="shared" si="47"/>
        <v>350.73948000000001</v>
      </c>
      <c r="BE32" s="119">
        <f t="shared" si="48"/>
        <v>2020.9274800000001</v>
      </c>
      <c r="BF32" s="95">
        <v>2231</v>
      </c>
      <c r="BG32" s="43">
        <v>3747.6666666666665</v>
      </c>
      <c r="BH32" s="47">
        <v>4.5999999999999999E-3</v>
      </c>
      <c r="BI32" s="47">
        <v>3.44E-2</v>
      </c>
      <c r="BJ32" s="48">
        <f t="shared" si="31"/>
        <v>139.18233333333333</v>
      </c>
      <c r="BK32" s="87"/>
      <c r="BL32" s="59">
        <v>0.21</v>
      </c>
      <c r="BM32" s="58">
        <f>+BJ32*$AT$11</f>
        <v>1113.4586666666667</v>
      </c>
      <c r="BN32" s="119">
        <f t="shared" si="49"/>
        <v>233.82631999999998</v>
      </c>
      <c r="BO32" s="119">
        <f t="shared" si="50"/>
        <v>1347.2849866666666</v>
      </c>
    </row>
    <row r="33" spans="1:67" s="31" customFormat="1" ht="15" customHeight="1" x14ac:dyDescent="0.25">
      <c r="A33" s="50" t="s">
        <v>29</v>
      </c>
      <c r="B33" s="51" t="s">
        <v>23</v>
      </c>
      <c r="C33" s="24"/>
      <c r="D33" s="25"/>
      <c r="E33" s="71" t="s">
        <v>51</v>
      </c>
      <c r="F33" s="72" t="s">
        <v>22</v>
      </c>
      <c r="G33" s="28">
        <v>1</v>
      </c>
      <c r="H33" s="95">
        <v>2230</v>
      </c>
      <c r="I33" s="43">
        <v>3747.6666666666665</v>
      </c>
      <c r="J33" s="47">
        <v>4.5999999999999999E-3</v>
      </c>
      <c r="K33" s="47">
        <v>3.44E-2</v>
      </c>
      <c r="L33" s="48">
        <f t="shared" si="12"/>
        <v>139.17773333333335</v>
      </c>
      <c r="M33" s="89"/>
      <c r="N33" s="29">
        <v>0.21</v>
      </c>
      <c r="O33" s="58">
        <f t="shared" si="13"/>
        <v>556.7109333333334</v>
      </c>
      <c r="P33" s="119">
        <f t="shared" si="14"/>
        <v>116.90929600000001</v>
      </c>
      <c r="Q33" s="119">
        <f t="shared" si="15"/>
        <v>673.62022933333344</v>
      </c>
      <c r="R33" s="95">
        <v>2230</v>
      </c>
      <c r="S33" s="43">
        <v>3747.6666666666665</v>
      </c>
      <c r="T33" s="47">
        <v>4.5999999999999999E-3</v>
      </c>
      <c r="U33" s="47">
        <v>3.44E-2</v>
      </c>
      <c r="V33" s="48">
        <f t="shared" si="16"/>
        <v>139.17773333333335</v>
      </c>
      <c r="W33" s="89"/>
      <c r="X33" s="29">
        <v>0.21</v>
      </c>
      <c r="Y33" s="58">
        <f t="shared" si="17"/>
        <v>1670.1328000000003</v>
      </c>
      <c r="Z33" s="119">
        <f t="shared" si="18"/>
        <v>350.72788800000006</v>
      </c>
      <c r="AA33" s="119">
        <f t="shared" si="19"/>
        <v>2020.8606880000004</v>
      </c>
      <c r="AB33" s="95">
        <v>2230</v>
      </c>
      <c r="AC33" s="43">
        <v>3747.6666666666665</v>
      </c>
      <c r="AD33" s="47">
        <v>4.5999999999999999E-3</v>
      </c>
      <c r="AE33" s="47">
        <v>3.44E-2</v>
      </c>
      <c r="AF33" s="48">
        <f t="shared" si="34"/>
        <v>139.17773333333335</v>
      </c>
      <c r="AG33" s="89"/>
      <c r="AH33" s="29">
        <v>0.21</v>
      </c>
      <c r="AI33" s="58">
        <f t="shared" si="20"/>
        <v>1670.1328000000003</v>
      </c>
      <c r="AJ33" s="119">
        <f t="shared" si="21"/>
        <v>350.72788800000006</v>
      </c>
      <c r="AK33" s="119">
        <f t="shared" si="22"/>
        <v>2020.8606880000004</v>
      </c>
      <c r="AL33" s="95">
        <v>2230</v>
      </c>
      <c r="AM33" s="43">
        <v>3747.6666666666665</v>
      </c>
      <c r="AN33" s="47">
        <v>4.5999999999999999E-3</v>
      </c>
      <c r="AO33" s="47">
        <v>3.44E-2</v>
      </c>
      <c r="AP33" s="48">
        <f t="shared" si="23"/>
        <v>139.17773333333335</v>
      </c>
      <c r="AQ33" s="89"/>
      <c r="AR33" s="29">
        <v>0.21</v>
      </c>
      <c r="AS33" s="58">
        <f t="shared" si="24"/>
        <v>1670.1328000000003</v>
      </c>
      <c r="AT33" s="119">
        <f t="shared" si="25"/>
        <v>350.72788800000006</v>
      </c>
      <c r="AU33" s="119">
        <f t="shared" si="26"/>
        <v>2020.8606880000004</v>
      </c>
      <c r="AV33" s="95">
        <v>2230</v>
      </c>
      <c r="AW33" s="43">
        <v>3747.6666666666665</v>
      </c>
      <c r="AX33" s="47">
        <v>4.5999999999999999E-3</v>
      </c>
      <c r="AY33" s="47">
        <v>3.44E-2</v>
      </c>
      <c r="AZ33" s="48">
        <f t="shared" si="27"/>
        <v>139.17773333333335</v>
      </c>
      <c r="BA33" s="89"/>
      <c r="BB33" s="29">
        <v>0.21</v>
      </c>
      <c r="BC33" s="58">
        <f t="shared" si="28"/>
        <v>1670.1328000000003</v>
      </c>
      <c r="BD33" s="119">
        <f t="shared" si="29"/>
        <v>350.72788800000006</v>
      </c>
      <c r="BE33" s="119">
        <f t="shared" si="30"/>
        <v>2020.8606880000004</v>
      </c>
      <c r="BF33" s="95">
        <v>2230</v>
      </c>
      <c r="BG33" s="43">
        <v>3747.6666666666665</v>
      </c>
      <c r="BH33" s="47">
        <v>4.5999999999999999E-3</v>
      </c>
      <c r="BI33" s="47">
        <v>3.44E-2</v>
      </c>
      <c r="BJ33" s="48">
        <f t="shared" si="31"/>
        <v>139.17773333333335</v>
      </c>
      <c r="BK33" s="89"/>
      <c r="BL33" s="29">
        <v>0.21</v>
      </c>
      <c r="BM33" s="58">
        <f>+BJ33*$AT$11</f>
        <v>1113.4218666666668</v>
      </c>
      <c r="BN33" s="119">
        <f t="shared" si="32"/>
        <v>233.81859200000002</v>
      </c>
      <c r="BO33" s="119">
        <f t="shared" si="33"/>
        <v>1347.2404586666669</v>
      </c>
    </row>
    <row r="34" spans="1:67" s="31" customFormat="1" ht="15" customHeight="1" x14ac:dyDescent="0.25">
      <c r="A34" s="50" t="s">
        <v>29</v>
      </c>
      <c r="B34" s="51" t="s">
        <v>23</v>
      </c>
      <c r="C34" s="24"/>
      <c r="D34" s="25"/>
      <c r="E34" s="26" t="s">
        <v>52</v>
      </c>
      <c r="F34" s="72" t="s">
        <v>22</v>
      </c>
      <c r="G34" s="28">
        <v>1</v>
      </c>
      <c r="H34" s="95">
        <v>409</v>
      </c>
      <c r="I34" s="43">
        <v>183</v>
      </c>
      <c r="J34" s="47">
        <v>9.4000000000000004E-3</v>
      </c>
      <c r="K34" s="47">
        <v>6.2700000000000006E-2</v>
      </c>
      <c r="L34" s="48">
        <f t="shared" si="12"/>
        <v>15.318700000000002</v>
      </c>
      <c r="M34" s="89"/>
      <c r="N34" s="29">
        <v>0.21</v>
      </c>
      <c r="O34" s="58">
        <f t="shared" si="13"/>
        <v>61.274800000000006</v>
      </c>
      <c r="P34" s="119">
        <f t="shared" si="14"/>
        <v>12.867708</v>
      </c>
      <c r="Q34" s="119">
        <f t="shared" si="15"/>
        <v>74.142508000000007</v>
      </c>
      <c r="R34" s="95">
        <v>409</v>
      </c>
      <c r="S34" s="43">
        <v>183</v>
      </c>
      <c r="T34" s="47">
        <v>9.4000000000000004E-3</v>
      </c>
      <c r="U34" s="47">
        <v>6.2700000000000006E-2</v>
      </c>
      <c r="V34" s="48">
        <f t="shared" si="16"/>
        <v>15.318700000000002</v>
      </c>
      <c r="W34" s="89"/>
      <c r="X34" s="29">
        <v>0.21</v>
      </c>
      <c r="Y34" s="58">
        <f t="shared" si="17"/>
        <v>183.82440000000003</v>
      </c>
      <c r="Z34" s="119">
        <f t="shared" si="18"/>
        <v>38.603124000000001</v>
      </c>
      <c r="AA34" s="119">
        <f t="shared" si="19"/>
        <v>222.42752400000003</v>
      </c>
      <c r="AB34" s="95">
        <v>409</v>
      </c>
      <c r="AC34" s="43">
        <v>183</v>
      </c>
      <c r="AD34" s="47">
        <v>9.4000000000000004E-3</v>
      </c>
      <c r="AE34" s="47">
        <v>6.2700000000000006E-2</v>
      </c>
      <c r="AF34" s="48">
        <f t="shared" si="34"/>
        <v>15.318700000000002</v>
      </c>
      <c r="AG34" s="89"/>
      <c r="AH34" s="29">
        <v>0.21</v>
      </c>
      <c r="AI34" s="58">
        <f t="shared" si="20"/>
        <v>183.82440000000003</v>
      </c>
      <c r="AJ34" s="119">
        <f t="shared" si="21"/>
        <v>38.603124000000001</v>
      </c>
      <c r="AK34" s="119">
        <f t="shared" si="22"/>
        <v>222.42752400000003</v>
      </c>
      <c r="AL34" s="95">
        <v>409</v>
      </c>
      <c r="AM34" s="43">
        <v>183</v>
      </c>
      <c r="AN34" s="47">
        <v>9.4000000000000004E-3</v>
      </c>
      <c r="AO34" s="47">
        <v>6.2700000000000006E-2</v>
      </c>
      <c r="AP34" s="48">
        <f t="shared" si="23"/>
        <v>15.318700000000002</v>
      </c>
      <c r="AQ34" s="89"/>
      <c r="AR34" s="29">
        <v>0.21</v>
      </c>
      <c r="AS34" s="58">
        <f t="shared" si="24"/>
        <v>183.82440000000003</v>
      </c>
      <c r="AT34" s="119">
        <f t="shared" si="25"/>
        <v>38.603124000000001</v>
      </c>
      <c r="AU34" s="119">
        <f t="shared" si="26"/>
        <v>222.42752400000003</v>
      </c>
      <c r="AV34" s="95">
        <v>409</v>
      </c>
      <c r="AW34" s="43">
        <v>183</v>
      </c>
      <c r="AX34" s="47">
        <v>9.4000000000000004E-3</v>
      </c>
      <c r="AY34" s="47">
        <v>6.2700000000000006E-2</v>
      </c>
      <c r="AZ34" s="48">
        <f t="shared" si="27"/>
        <v>15.318700000000002</v>
      </c>
      <c r="BA34" s="89"/>
      <c r="BB34" s="29">
        <v>0.21</v>
      </c>
      <c r="BC34" s="58">
        <f t="shared" si="28"/>
        <v>183.82440000000003</v>
      </c>
      <c r="BD34" s="119">
        <f t="shared" si="29"/>
        <v>38.603124000000001</v>
      </c>
      <c r="BE34" s="119">
        <f t="shared" si="30"/>
        <v>222.42752400000003</v>
      </c>
      <c r="BF34" s="95">
        <v>409</v>
      </c>
      <c r="BG34" s="43">
        <v>183</v>
      </c>
      <c r="BH34" s="47">
        <v>9.4000000000000004E-3</v>
      </c>
      <c r="BI34" s="47">
        <v>6.2700000000000006E-2</v>
      </c>
      <c r="BJ34" s="48">
        <f t="shared" si="31"/>
        <v>15.318700000000002</v>
      </c>
      <c r="BK34" s="89"/>
      <c r="BL34" s="29">
        <v>0.21</v>
      </c>
      <c r="BM34" s="58">
        <f>+BJ34*$AT$11</f>
        <v>122.54960000000001</v>
      </c>
      <c r="BN34" s="119">
        <f t="shared" si="32"/>
        <v>25.735416000000001</v>
      </c>
      <c r="BO34" s="119">
        <f t="shared" si="33"/>
        <v>148.28501600000001</v>
      </c>
    </row>
    <row r="35" spans="1:67" s="31" customFormat="1" ht="15" customHeight="1" x14ac:dyDescent="0.25">
      <c r="A35" s="50" t="s">
        <v>29</v>
      </c>
      <c r="B35" s="51" t="s">
        <v>23</v>
      </c>
      <c r="C35" s="24"/>
      <c r="D35" s="25"/>
      <c r="E35" s="26" t="s">
        <v>53</v>
      </c>
      <c r="F35" s="72" t="s">
        <v>22</v>
      </c>
      <c r="G35" s="28">
        <v>2</v>
      </c>
      <c r="H35" s="95">
        <v>482</v>
      </c>
      <c r="I35" s="43">
        <v>2124</v>
      </c>
      <c r="J35" s="47">
        <v>9.4000000000000004E-3</v>
      </c>
      <c r="K35" s="47">
        <v>6.2700000000000006E-2</v>
      </c>
      <c r="L35" s="48">
        <f>+H35*J35+I35*K35</f>
        <v>137.7056</v>
      </c>
      <c r="M35" s="89"/>
      <c r="N35" s="29">
        <v>0.21</v>
      </c>
      <c r="O35" s="58">
        <f t="shared" si="13"/>
        <v>550.82240000000002</v>
      </c>
      <c r="P35" s="119">
        <f t="shared" si="14"/>
        <v>115.672704</v>
      </c>
      <c r="Q35" s="119">
        <f t="shared" si="15"/>
        <v>666.49510399999997</v>
      </c>
      <c r="R35" s="95">
        <v>482</v>
      </c>
      <c r="S35" s="43">
        <v>2124</v>
      </c>
      <c r="T35" s="47">
        <v>9.4000000000000004E-3</v>
      </c>
      <c r="U35" s="47">
        <v>6.2700000000000006E-2</v>
      </c>
      <c r="V35" s="48">
        <f t="shared" si="16"/>
        <v>137.7056</v>
      </c>
      <c r="W35" s="89"/>
      <c r="X35" s="29">
        <v>0.21</v>
      </c>
      <c r="Y35" s="58">
        <f t="shared" si="17"/>
        <v>1652.4672</v>
      </c>
      <c r="Z35" s="119">
        <f t="shared" si="18"/>
        <v>347.01811199999997</v>
      </c>
      <c r="AA35" s="119">
        <f t="shared" si="19"/>
        <v>1999.485312</v>
      </c>
      <c r="AB35" s="95">
        <v>482</v>
      </c>
      <c r="AC35" s="43">
        <v>2124</v>
      </c>
      <c r="AD35" s="47">
        <v>9.4000000000000004E-3</v>
      </c>
      <c r="AE35" s="47">
        <v>6.2700000000000006E-2</v>
      </c>
      <c r="AF35" s="48">
        <f t="shared" si="34"/>
        <v>137.7056</v>
      </c>
      <c r="AG35" s="89"/>
      <c r="AH35" s="29">
        <v>0.21</v>
      </c>
      <c r="AI35" s="58">
        <f t="shared" si="20"/>
        <v>1652.4672</v>
      </c>
      <c r="AJ35" s="119">
        <f t="shared" si="21"/>
        <v>347.01811199999997</v>
      </c>
      <c r="AK35" s="119">
        <f t="shared" si="22"/>
        <v>1999.485312</v>
      </c>
      <c r="AL35" s="95">
        <v>482</v>
      </c>
      <c r="AM35" s="43">
        <v>2124</v>
      </c>
      <c r="AN35" s="47">
        <v>9.4000000000000004E-3</v>
      </c>
      <c r="AO35" s="47">
        <v>6.2700000000000006E-2</v>
      </c>
      <c r="AP35" s="48">
        <f t="shared" si="23"/>
        <v>137.7056</v>
      </c>
      <c r="AQ35" s="89"/>
      <c r="AR35" s="29">
        <v>0.21</v>
      </c>
      <c r="AS35" s="58">
        <f t="shared" si="24"/>
        <v>1652.4672</v>
      </c>
      <c r="AT35" s="119">
        <f t="shared" si="25"/>
        <v>347.01811199999997</v>
      </c>
      <c r="AU35" s="119">
        <f t="shared" si="26"/>
        <v>1999.485312</v>
      </c>
      <c r="AV35" s="95">
        <v>482</v>
      </c>
      <c r="AW35" s="43">
        <v>2124</v>
      </c>
      <c r="AX35" s="47">
        <v>9.4000000000000004E-3</v>
      </c>
      <c r="AY35" s="47">
        <v>6.2700000000000006E-2</v>
      </c>
      <c r="AZ35" s="48">
        <f t="shared" si="27"/>
        <v>137.7056</v>
      </c>
      <c r="BA35" s="89"/>
      <c r="BB35" s="29">
        <v>0.21</v>
      </c>
      <c r="BC35" s="58">
        <f t="shared" si="28"/>
        <v>1652.4672</v>
      </c>
      <c r="BD35" s="119">
        <f t="shared" si="29"/>
        <v>347.01811199999997</v>
      </c>
      <c r="BE35" s="119">
        <f t="shared" si="30"/>
        <v>1999.485312</v>
      </c>
      <c r="BF35" s="95">
        <v>482</v>
      </c>
      <c r="BG35" s="43">
        <v>2124</v>
      </c>
      <c r="BH35" s="47">
        <v>9.4000000000000004E-3</v>
      </c>
      <c r="BI35" s="47">
        <v>6.2700000000000006E-2</v>
      </c>
      <c r="BJ35" s="48">
        <f t="shared" si="31"/>
        <v>137.7056</v>
      </c>
      <c r="BK35" s="89"/>
      <c r="BL35" s="29">
        <v>0.21</v>
      </c>
      <c r="BM35" s="58">
        <f>+BJ35*$AT$11</f>
        <v>1101.6448</v>
      </c>
      <c r="BN35" s="119">
        <f t="shared" si="32"/>
        <v>231.34540799999999</v>
      </c>
      <c r="BO35" s="119">
        <f t="shared" si="33"/>
        <v>1332.9902079999999</v>
      </c>
    </row>
    <row r="36" spans="1:67" s="31" customFormat="1" ht="15" customHeight="1" thickBot="1" x14ac:dyDescent="0.3">
      <c r="A36" s="50" t="s">
        <v>29</v>
      </c>
      <c r="B36" s="51" t="s">
        <v>23</v>
      </c>
      <c r="C36" s="24"/>
      <c r="D36" s="25"/>
      <c r="E36" s="71" t="s">
        <v>54</v>
      </c>
      <c r="F36" s="27" t="s">
        <v>22</v>
      </c>
      <c r="G36" s="28">
        <v>1</v>
      </c>
      <c r="H36" s="95">
        <v>60</v>
      </c>
      <c r="I36" s="43">
        <v>545</v>
      </c>
      <c r="J36" s="47">
        <v>5.5999999999999999E-3</v>
      </c>
      <c r="K36" s="47">
        <v>4.36E-2</v>
      </c>
      <c r="L36" s="48">
        <f t="shared" si="12"/>
        <v>24.097999999999999</v>
      </c>
      <c r="M36" s="89"/>
      <c r="N36" s="29">
        <v>0.21</v>
      </c>
      <c r="O36" s="58">
        <f>+L36*$G$13</f>
        <v>96.391999999999996</v>
      </c>
      <c r="P36" s="119">
        <f>+O36*N36</f>
        <v>20.242319999999999</v>
      </c>
      <c r="Q36" s="119">
        <f>+P36+O36</f>
        <v>116.63432</v>
      </c>
      <c r="R36" s="95">
        <v>60</v>
      </c>
      <c r="S36" s="43">
        <v>545</v>
      </c>
      <c r="T36" s="47">
        <v>5.5999999999999999E-3</v>
      </c>
      <c r="U36" s="47">
        <v>4.36E-2</v>
      </c>
      <c r="V36" s="48">
        <f t="shared" si="16"/>
        <v>24.097999999999999</v>
      </c>
      <c r="W36" s="89"/>
      <c r="X36" s="29">
        <v>0.21</v>
      </c>
      <c r="Y36" s="58">
        <f>+V36*12</f>
        <v>289.17599999999999</v>
      </c>
      <c r="Z36" s="119">
        <f t="shared" si="18"/>
        <v>60.726959999999998</v>
      </c>
      <c r="AA36" s="119">
        <f t="shared" si="19"/>
        <v>349.90296000000001</v>
      </c>
      <c r="AB36" s="95">
        <v>60</v>
      </c>
      <c r="AC36" s="43">
        <v>545</v>
      </c>
      <c r="AD36" s="47">
        <v>5.5999999999999999E-3</v>
      </c>
      <c r="AE36" s="47">
        <v>4.36E-2</v>
      </c>
      <c r="AF36" s="48">
        <f t="shared" si="34"/>
        <v>24.097999999999999</v>
      </c>
      <c r="AG36" s="89"/>
      <c r="AH36" s="29">
        <v>0.21</v>
      </c>
      <c r="AI36" s="58">
        <f t="shared" si="20"/>
        <v>289.17599999999999</v>
      </c>
      <c r="AJ36" s="119">
        <f t="shared" si="21"/>
        <v>60.726959999999998</v>
      </c>
      <c r="AK36" s="119">
        <f t="shared" si="22"/>
        <v>349.90296000000001</v>
      </c>
      <c r="AL36" s="95">
        <v>60</v>
      </c>
      <c r="AM36" s="43">
        <v>545</v>
      </c>
      <c r="AN36" s="47">
        <v>5.5999999999999999E-3</v>
      </c>
      <c r="AO36" s="47">
        <v>4.36E-2</v>
      </c>
      <c r="AP36" s="48">
        <f t="shared" si="23"/>
        <v>24.097999999999999</v>
      </c>
      <c r="AQ36" s="89"/>
      <c r="AR36" s="29">
        <v>0.21</v>
      </c>
      <c r="AS36" s="58">
        <f t="shared" si="24"/>
        <v>289.17599999999999</v>
      </c>
      <c r="AT36" s="119">
        <f t="shared" si="25"/>
        <v>60.726959999999998</v>
      </c>
      <c r="AU36" s="119">
        <f t="shared" si="26"/>
        <v>349.90296000000001</v>
      </c>
      <c r="AV36" s="95">
        <v>60</v>
      </c>
      <c r="AW36" s="43">
        <v>545</v>
      </c>
      <c r="AX36" s="47">
        <v>5.5999999999999999E-3</v>
      </c>
      <c r="AY36" s="47">
        <v>4.36E-2</v>
      </c>
      <c r="AZ36" s="48">
        <f t="shared" si="27"/>
        <v>24.097999999999999</v>
      </c>
      <c r="BA36" s="89"/>
      <c r="BB36" s="29">
        <v>0.21</v>
      </c>
      <c r="BC36" s="58">
        <f t="shared" si="28"/>
        <v>289.17599999999999</v>
      </c>
      <c r="BD36" s="119">
        <f t="shared" si="29"/>
        <v>60.726959999999998</v>
      </c>
      <c r="BE36" s="119">
        <f t="shared" si="30"/>
        <v>349.90296000000001</v>
      </c>
      <c r="BF36" s="95">
        <v>60</v>
      </c>
      <c r="BG36" s="43">
        <v>545</v>
      </c>
      <c r="BH36" s="47">
        <v>5.5999999999999999E-3</v>
      </c>
      <c r="BI36" s="47">
        <v>4.36E-2</v>
      </c>
      <c r="BJ36" s="48">
        <f t="shared" si="31"/>
        <v>24.097999999999999</v>
      </c>
      <c r="BK36" s="89"/>
      <c r="BL36" s="29">
        <v>0.21</v>
      </c>
      <c r="BM36" s="58">
        <f>+BJ36*$AT$11</f>
        <v>192.78399999999999</v>
      </c>
      <c r="BN36" s="119">
        <f t="shared" si="32"/>
        <v>40.484639999999999</v>
      </c>
      <c r="BO36" s="119">
        <f t="shared" si="33"/>
        <v>233.26864</v>
      </c>
    </row>
    <row r="37" spans="1:67" s="31" customFormat="1" ht="15" customHeight="1" thickBot="1" x14ac:dyDescent="0.3">
      <c r="A37" s="74" t="s">
        <v>30</v>
      </c>
      <c r="B37" s="75"/>
      <c r="C37" s="75"/>
      <c r="D37" s="76"/>
      <c r="E37" s="77"/>
      <c r="F37" s="78"/>
      <c r="G37" s="79"/>
      <c r="H37" s="80"/>
      <c r="I37" s="80"/>
      <c r="J37" s="81"/>
      <c r="K37" s="81"/>
      <c r="L37" s="82"/>
      <c r="M37" s="82"/>
      <c r="N37" s="83"/>
      <c r="O37" s="82">
        <f>SUM(O27:O36)</f>
        <v>4391.1696000000002</v>
      </c>
      <c r="P37" s="84">
        <f>SUM(P27:P36)</f>
        <v>922.14561599999979</v>
      </c>
      <c r="Q37" s="84">
        <f>SUM(Q27:Q36)</f>
        <v>5313.315216</v>
      </c>
      <c r="R37" s="80"/>
      <c r="S37" s="80"/>
      <c r="T37" s="81"/>
      <c r="U37" s="81"/>
      <c r="V37" s="82"/>
      <c r="W37" s="82"/>
      <c r="X37" s="83"/>
      <c r="Y37" s="82">
        <f>SUM(Y27:Y36)</f>
        <v>13173.525720000001</v>
      </c>
      <c r="Z37" s="84">
        <f>SUM(Z27:Z36)</f>
        <v>2766.4404012000005</v>
      </c>
      <c r="AA37" s="84">
        <f>SUM(AA27:AA36)</f>
        <v>15939.966121200001</v>
      </c>
      <c r="AB37" s="83"/>
      <c r="AC37" s="83"/>
      <c r="AD37" s="83"/>
      <c r="AE37" s="83"/>
      <c r="AF37" s="82">
        <f>SUM(AF27:AF36)</f>
        <v>1097.7938100000001</v>
      </c>
      <c r="AG37" s="83"/>
      <c r="AH37" s="83"/>
      <c r="AI37" s="82">
        <f>SUM(AI27:AI36)</f>
        <v>13173.525720000001</v>
      </c>
      <c r="AJ37" s="84">
        <f>SUM(AJ27:AJ36)</f>
        <v>2766.4404012000005</v>
      </c>
      <c r="AK37" s="84">
        <f>SUM(AK27:AK36)</f>
        <v>15939.966121200001</v>
      </c>
      <c r="AL37" s="83"/>
      <c r="AM37" s="83"/>
      <c r="AN37" s="83"/>
      <c r="AO37" s="83"/>
      <c r="AP37" s="83"/>
      <c r="AQ37" s="83"/>
      <c r="AR37" s="83"/>
      <c r="AS37" s="82">
        <f>SUM(AS27:AS36)</f>
        <v>13173.525720000001</v>
      </c>
      <c r="AT37" s="84">
        <f>SUM(AT27:AT36)</f>
        <v>2766.4404012000005</v>
      </c>
      <c r="AU37" s="84">
        <f>SUM(AU27:AU36)</f>
        <v>15939.966121200001</v>
      </c>
      <c r="AV37" s="83"/>
      <c r="AW37" s="83"/>
      <c r="AX37" s="83"/>
      <c r="AY37" s="83"/>
      <c r="AZ37" s="83"/>
      <c r="BA37" s="83"/>
      <c r="BB37" s="83"/>
      <c r="BC37" s="82">
        <f>SUM(BC27:BC36)</f>
        <v>13173.525720000001</v>
      </c>
      <c r="BD37" s="84">
        <f>SUM(BD27:BD36)</f>
        <v>2766.4404012000005</v>
      </c>
      <c r="BE37" s="84">
        <f>SUM(BE27:BE36)</f>
        <v>15939.966121200001</v>
      </c>
      <c r="BF37" s="83"/>
      <c r="BG37" s="83"/>
      <c r="BH37" s="83"/>
      <c r="BI37" s="83"/>
      <c r="BJ37" s="83"/>
      <c r="BK37" s="83"/>
      <c r="BL37" s="83"/>
      <c r="BM37" s="82">
        <f>SUM(BM27:BM36)</f>
        <v>8782.350480000001</v>
      </c>
      <c r="BN37" s="84">
        <f>SUM(BN27:BN36)</f>
        <v>1844.2936007999997</v>
      </c>
      <c r="BO37" s="84">
        <f>SUM(BO27:BO36)</f>
        <v>10626.644080799999</v>
      </c>
    </row>
    <row r="38" spans="1:67" s="37" customFormat="1" ht="15" customHeight="1" x14ac:dyDescent="0.25">
      <c r="A38" s="22"/>
      <c r="B38" s="32" t="s">
        <v>31</v>
      </c>
      <c r="C38" s="32" t="s">
        <v>31</v>
      </c>
      <c r="D38" s="32" t="s">
        <v>31</v>
      </c>
      <c r="E38" s="33"/>
      <c r="F38" s="33"/>
      <c r="G38" s="34"/>
      <c r="H38" s="34"/>
      <c r="I38" s="34"/>
      <c r="J38" s="45"/>
      <c r="K38" s="45"/>
      <c r="L38" s="46"/>
      <c r="M38" s="90"/>
      <c r="N38" s="35"/>
      <c r="O38" s="49">
        <f>+O37+O26+O21</f>
        <v>91673.267643200001</v>
      </c>
      <c r="P38" s="36"/>
      <c r="Q38" s="49">
        <f>+Q37+Q26+Q21</f>
        <v>103013.31375227201</v>
      </c>
      <c r="R38" s="34"/>
      <c r="S38" s="34"/>
      <c r="T38" s="45"/>
      <c r="U38" s="45"/>
      <c r="V38" s="46"/>
      <c r="W38" s="90"/>
      <c r="X38" s="35"/>
      <c r="Y38" s="49">
        <f>+Y37+Y26+Y21</f>
        <v>39251.886849600007</v>
      </c>
      <c r="Z38" s="36"/>
      <c r="AA38" s="36"/>
      <c r="AB38" s="34"/>
      <c r="AC38" s="34"/>
      <c r="AD38" s="45"/>
      <c r="AE38" s="45"/>
      <c r="AF38" s="46"/>
      <c r="AG38" s="90"/>
      <c r="AH38" s="35"/>
      <c r="AI38" s="49">
        <f>+AI37+AI26+AI21</f>
        <v>39251.886849600007</v>
      </c>
      <c r="AJ38" s="36"/>
      <c r="AK38" s="36"/>
      <c r="AL38" s="34"/>
      <c r="AM38" s="34"/>
      <c r="AN38" s="45"/>
      <c r="AO38" s="45"/>
      <c r="AP38" s="46"/>
      <c r="AQ38" s="90"/>
      <c r="AR38" s="35"/>
      <c r="AS38" s="49">
        <f>+AS37+AS26+AS21</f>
        <v>39251.886849600007</v>
      </c>
      <c r="AT38" s="36"/>
      <c r="AU38" s="36"/>
      <c r="AV38" s="34"/>
      <c r="AW38" s="34"/>
      <c r="AX38" s="45"/>
      <c r="AY38" s="45"/>
      <c r="AZ38" s="46"/>
      <c r="BA38" s="90"/>
      <c r="BB38" s="35"/>
      <c r="BC38" s="49">
        <f>+BC37+BC26+BC21</f>
        <v>39251.886849600007</v>
      </c>
      <c r="BD38" s="36"/>
      <c r="BE38" s="36"/>
      <c r="BF38" s="34"/>
      <c r="BG38" s="34"/>
      <c r="BH38" s="45"/>
      <c r="BI38" s="45"/>
      <c r="BJ38" s="46"/>
      <c r="BK38" s="90"/>
      <c r="BL38" s="35"/>
      <c r="BM38" s="49">
        <f>+BM37+BM26+BM21</f>
        <v>25441.853566400001</v>
      </c>
      <c r="BN38" s="36"/>
      <c r="BO38" s="36"/>
    </row>
    <row r="39" spans="1:67" s="38" customFormat="1" ht="12" customHeight="1" x14ac:dyDescent="0.35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67" x14ac:dyDescent="0.35">
      <c r="F40">
        <v>2024</v>
      </c>
      <c r="G40">
        <v>2025</v>
      </c>
      <c r="H40">
        <v>2026</v>
      </c>
      <c r="I40">
        <v>2027</v>
      </c>
      <c r="J40">
        <v>2028</v>
      </c>
      <c r="K40">
        <v>2029</v>
      </c>
    </row>
    <row r="41" spans="1:67" ht="15" thickBot="1" x14ac:dyDescent="0.4">
      <c r="D41" t="s">
        <v>35</v>
      </c>
      <c r="E41" s="62" t="s">
        <v>21</v>
      </c>
      <c r="F41" s="97">
        <f>+SUM(O15:O17)</f>
        <v>77863.239999999991</v>
      </c>
      <c r="K41" s="115"/>
      <c r="L41" s="98">
        <f>SUM(F41:K41)</f>
        <v>77863.239999999991</v>
      </c>
    </row>
    <row r="42" spans="1:67" ht="15" thickBot="1" x14ac:dyDescent="0.4">
      <c r="D42" t="s">
        <v>35</v>
      </c>
      <c r="E42" s="62" t="s">
        <v>23</v>
      </c>
      <c r="F42" s="97">
        <f>+L21*G13</f>
        <v>6538.2975999999999</v>
      </c>
      <c r="G42" s="97">
        <f>+V21*12</f>
        <v>19614.892800000001</v>
      </c>
      <c r="H42" s="97">
        <f>+V21*12</f>
        <v>19614.892800000001</v>
      </c>
      <c r="I42" s="97">
        <f>+AF21*12</f>
        <v>19614.892800000001</v>
      </c>
      <c r="J42" s="97">
        <f>+AP21*12</f>
        <v>19614.892800000001</v>
      </c>
      <c r="K42" s="116">
        <f>+BJ21*(12-G13)</f>
        <v>13076.5952</v>
      </c>
      <c r="L42" s="98">
        <f>SUM(F42:K42)</f>
        <v>98074.463999999993</v>
      </c>
    </row>
    <row r="43" spans="1:67" ht="15" thickBot="1" x14ac:dyDescent="0.4">
      <c r="D43" t="s">
        <v>44</v>
      </c>
      <c r="E43" s="96" t="s">
        <v>32</v>
      </c>
      <c r="F43" s="97">
        <f>+O26</f>
        <v>2880.5604432</v>
      </c>
      <c r="G43" s="97">
        <f>+Y26</f>
        <v>6463.4683296000003</v>
      </c>
      <c r="H43" s="97">
        <f>+AI26</f>
        <v>6463.4683296000003</v>
      </c>
      <c r="I43" s="97">
        <f>+AS26</f>
        <v>6463.4683296000003</v>
      </c>
      <c r="J43" s="97">
        <f>+BC26</f>
        <v>6463.4683296000003</v>
      </c>
      <c r="K43" s="116">
        <f>+BM26</f>
        <v>3582.9078864000003</v>
      </c>
      <c r="L43" s="97">
        <f>SUM(F43:K43)</f>
        <v>32317.341648000001</v>
      </c>
    </row>
    <row r="44" spans="1:67" x14ac:dyDescent="0.35">
      <c r="D44" t="s">
        <v>45</v>
      </c>
      <c r="E44" s="23" t="s">
        <v>33</v>
      </c>
      <c r="F44" s="114">
        <f>+O37</f>
        <v>4391.1696000000002</v>
      </c>
      <c r="G44" s="114">
        <f>+Y37</f>
        <v>13173.525720000001</v>
      </c>
      <c r="H44" s="114">
        <f>+AI37</f>
        <v>13173.525720000001</v>
      </c>
      <c r="I44" s="114">
        <f>+AS37</f>
        <v>13173.525720000001</v>
      </c>
      <c r="J44" s="114">
        <f>+BC37</f>
        <v>13173.525720000001</v>
      </c>
      <c r="K44" s="117">
        <f>+BM37</f>
        <v>8782.350480000001</v>
      </c>
      <c r="L44" s="97">
        <f t="shared" ref="L44" si="54">SUM(F44:K44)</f>
        <v>65867.622960000008</v>
      </c>
    </row>
    <row r="45" spans="1:67" x14ac:dyDescent="0.35">
      <c r="E45" t="s">
        <v>34</v>
      </c>
      <c r="F45" s="97">
        <f t="shared" ref="F45:K45" si="55">SUM(F41:F44)</f>
        <v>91673.267643199986</v>
      </c>
      <c r="G45" s="97">
        <f t="shared" si="55"/>
        <v>39251.886849600007</v>
      </c>
      <c r="H45" s="97">
        <f t="shared" si="55"/>
        <v>39251.886849600007</v>
      </c>
      <c r="I45" s="97">
        <f t="shared" si="55"/>
        <v>39251.886849600007</v>
      </c>
      <c r="J45" s="97">
        <f t="shared" si="55"/>
        <v>39251.886849600007</v>
      </c>
      <c r="K45" s="97">
        <f t="shared" si="55"/>
        <v>25441.853566400001</v>
      </c>
      <c r="L45" s="97">
        <f>SUM(F45:K45)</f>
        <v>274122.66860800004</v>
      </c>
    </row>
  </sheetData>
  <sheetProtection algorithmName="SHA-512" hashValue="XGO0WDurFvWe+isvSHuvxACCnuxho8we2G7YieOolajIUnr8KWfv4qyCGxOlIVq4uObYdTujLQrzxF/iGWCRVA==" saltValue="9KtIUG+reyDLFbT27fU42Q==" spinCount="100000" sheet="1" objects="1" scenarios="1" selectLockedCells="1" selectUnlockedCells="1"/>
  <mergeCells count="8">
    <mergeCell ref="BF13:BO13"/>
    <mergeCell ref="C2:L2"/>
    <mergeCell ref="AV13:BE13"/>
    <mergeCell ref="AL13:AU13"/>
    <mergeCell ref="AB13:AK13"/>
    <mergeCell ref="H13:Q13"/>
    <mergeCell ref="R13:AA13"/>
    <mergeCell ref="C4:P4"/>
  </mergeCells>
  <conditionalFormatting sqref="A15:C37 E30 E41:E44">
    <cfRule type="cellIs" dxfId="41" priority="113" stopIfTrue="1" operator="equal">
      <formula>0</formula>
    </cfRule>
  </conditionalFormatting>
  <conditionalFormatting sqref="A38:D38">
    <cfRule type="cellIs" dxfId="40" priority="115" stopIfTrue="1" operator="equal">
      <formula>0</formula>
    </cfRule>
  </conditionalFormatting>
  <conditionalFormatting sqref="D39:E39">
    <cfRule type="cellIs" dxfId="39" priority="116" stopIfTrue="1" operator="equal">
      <formula>0</formula>
    </cfRule>
  </conditionalFormatting>
  <conditionalFormatting sqref="E27 E34:E35">
    <cfRule type="cellIs" dxfId="38" priority="1" stopIfTrue="1" operator="equal">
      <formula>0</formula>
    </cfRule>
  </conditionalFormatting>
  <conditionalFormatting sqref="J37:K38">
    <cfRule type="cellIs" dxfId="37" priority="109" stopIfTrue="1" operator="equal">
      <formula>0</formula>
    </cfRule>
  </conditionalFormatting>
  <conditionalFormatting sqref="J15:L17">
    <cfRule type="cellIs" dxfId="36" priority="100" stopIfTrue="1" operator="equal">
      <formula>0</formula>
    </cfRule>
  </conditionalFormatting>
  <conditionalFormatting sqref="J21:M21">
    <cfRule type="cellIs" dxfId="35" priority="49" stopIfTrue="1" operator="equal">
      <formula>0</formula>
    </cfRule>
  </conditionalFormatting>
  <conditionalFormatting sqref="J26:M26">
    <cfRule type="cellIs" dxfId="34" priority="48" stopIfTrue="1" operator="equal">
      <formula>0</formula>
    </cfRule>
  </conditionalFormatting>
  <conditionalFormatting sqref="O28">
    <cfRule type="cellIs" dxfId="33" priority="31" stopIfTrue="1" operator="equal">
      <formula>0</formula>
    </cfRule>
  </conditionalFormatting>
  <conditionalFormatting sqref="O15:Q26 O37:Q37">
    <cfRule type="cellIs" dxfId="32" priority="114" stopIfTrue="1" operator="equal">
      <formula>0</formula>
    </cfRule>
  </conditionalFormatting>
  <conditionalFormatting sqref="T37:U38">
    <cfRule type="cellIs" dxfId="31" priority="77" stopIfTrue="1" operator="equal">
      <formula>0</formula>
    </cfRule>
  </conditionalFormatting>
  <conditionalFormatting sqref="T21:V21">
    <cfRule type="cellIs" dxfId="30" priority="16" stopIfTrue="1" operator="equal">
      <formula>0</formula>
    </cfRule>
  </conditionalFormatting>
  <conditionalFormatting sqref="T26:W26">
    <cfRule type="cellIs" dxfId="29" priority="47" stopIfTrue="1" operator="equal">
      <formula>0</formula>
    </cfRule>
  </conditionalFormatting>
  <conditionalFormatting sqref="Y19:Y26">
    <cfRule type="cellIs" dxfId="28" priority="8" stopIfTrue="1" operator="equal">
      <formula>0</formula>
    </cfRule>
  </conditionalFormatting>
  <conditionalFormatting sqref="Y28:Y32">
    <cfRule type="cellIs" dxfId="27" priority="32" stopIfTrue="1" operator="equal">
      <formula>0</formula>
    </cfRule>
  </conditionalFormatting>
  <conditionalFormatting sqref="Y37">
    <cfRule type="cellIs" dxfId="26" priority="82" stopIfTrue="1" operator="equal">
      <formula>0</formula>
    </cfRule>
  </conditionalFormatting>
  <conditionalFormatting sqref="Z18:AA37 AJ18:AK37 AT18:AU37 BD18:BE37 BN18:BO37 P27:Q36 D39:O39">
    <cfRule type="cellIs" dxfId="25" priority="110" stopIfTrue="1" operator="equal">
      <formula>0</formula>
    </cfRule>
  </conditionalFormatting>
  <conditionalFormatting sqref="AD38:AE38">
    <cfRule type="cellIs" dxfId="24" priority="105" stopIfTrue="1" operator="equal">
      <formula>0</formula>
    </cfRule>
  </conditionalFormatting>
  <conditionalFormatting sqref="AF21">
    <cfRule type="cellIs" dxfId="23" priority="15" stopIfTrue="1" operator="equal">
      <formula>0</formula>
    </cfRule>
  </conditionalFormatting>
  <conditionalFormatting sqref="AF37">
    <cfRule type="cellIs" dxfId="22" priority="63" stopIfTrue="1" operator="equal">
      <formula>0</formula>
    </cfRule>
  </conditionalFormatting>
  <conditionalFormatting sqref="AF26:AG26">
    <cfRule type="cellIs" dxfId="21" priority="46" stopIfTrue="1" operator="equal">
      <formula>0</formula>
    </cfRule>
  </conditionalFormatting>
  <conditionalFormatting sqref="AI19:AI26">
    <cfRule type="cellIs" dxfId="20" priority="7" stopIfTrue="1" operator="equal">
      <formula>0</formula>
    </cfRule>
  </conditionalFormatting>
  <conditionalFormatting sqref="AI28:AI32">
    <cfRule type="cellIs" dxfId="19" priority="33" stopIfTrue="1" operator="equal">
      <formula>0</formula>
    </cfRule>
  </conditionalFormatting>
  <conditionalFormatting sqref="AI37">
    <cfRule type="cellIs" dxfId="18" priority="67" stopIfTrue="1" operator="equal">
      <formula>0</formula>
    </cfRule>
  </conditionalFormatting>
  <conditionalFormatting sqref="AN38:AO38">
    <cfRule type="cellIs" dxfId="17" priority="103" stopIfTrue="1" operator="equal">
      <formula>0</formula>
    </cfRule>
  </conditionalFormatting>
  <conditionalFormatting sqref="AP21">
    <cfRule type="cellIs" dxfId="16" priority="14" stopIfTrue="1" operator="equal">
      <formula>0</formula>
    </cfRule>
  </conditionalFormatting>
  <conditionalFormatting sqref="AP26:AQ26">
    <cfRule type="cellIs" dxfId="15" priority="45" stopIfTrue="1" operator="equal">
      <formula>0</formula>
    </cfRule>
  </conditionalFormatting>
  <conditionalFormatting sqref="AS19:AS26">
    <cfRule type="cellIs" dxfId="14" priority="13" stopIfTrue="1" operator="equal">
      <formula>0</formula>
    </cfRule>
  </conditionalFormatting>
  <conditionalFormatting sqref="AS28:AS32">
    <cfRule type="cellIs" dxfId="13" priority="35" stopIfTrue="1" operator="equal">
      <formula>0</formula>
    </cfRule>
  </conditionalFormatting>
  <conditionalFormatting sqref="AS37">
    <cfRule type="cellIs" dxfId="12" priority="64" stopIfTrue="1" operator="equal">
      <formula>0</formula>
    </cfRule>
  </conditionalFormatting>
  <conditionalFormatting sqref="AX38:AY38">
    <cfRule type="cellIs" dxfId="11" priority="101" stopIfTrue="1" operator="equal">
      <formula>0</formula>
    </cfRule>
  </conditionalFormatting>
  <conditionalFormatting sqref="AZ21">
    <cfRule type="cellIs" dxfId="10" priority="12" stopIfTrue="1" operator="equal">
      <formula>0</formula>
    </cfRule>
  </conditionalFormatting>
  <conditionalFormatting sqref="AZ26:BA26">
    <cfRule type="cellIs" dxfId="9" priority="44" stopIfTrue="1" operator="equal">
      <formula>0</formula>
    </cfRule>
  </conditionalFormatting>
  <conditionalFormatting sqref="BC19:BC26">
    <cfRule type="cellIs" dxfId="8" priority="11" stopIfTrue="1" operator="equal">
      <formula>0</formula>
    </cfRule>
  </conditionalFormatting>
  <conditionalFormatting sqref="BC28:BC32">
    <cfRule type="cellIs" dxfId="7" priority="34" stopIfTrue="1" operator="equal">
      <formula>0</formula>
    </cfRule>
  </conditionalFormatting>
  <conditionalFormatting sqref="BC37">
    <cfRule type="cellIs" dxfId="6" priority="79" stopIfTrue="1" operator="equal">
      <formula>0</formula>
    </cfRule>
  </conditionalFormatting>
  <conditionalFormatting sqref="BH38:BI38">
    <cfRule type="cellIs" dxfId="5" priority="55" stopIfTrue="1" operator="equal">
      <formula>0</formula>
    </cfRule>
  </conditionalFormatting>
  <conditionalFormatting sqref="BJ21">
    <cfRule type="cellIs" dxfId="4" priority="10" stopIfTrue="1" operator="equal">
      <formula>0</formula>
    </cfRule>
  </conditionalFormatting>
  <conditionalFormatting sqref="BJ26:BK26">
    <cfRule type="cellIs" dxfId="3" priority="43" stopIfTrue="1" operator="equal">
      <formula>0</formula>
    </cfRule>
  </conditionalFormatting>
  <conditionalFormatting sqref="BM19:BM26">
    <cfRule type="cellIs" dxfId="2" priority="9" stopIfTrue="1" operator="equal">
      <formula>0</formula>
    </cfRule>
  </conditionalFormatting>
  <conditionalFormatting sqref="BM28:BM32">
    <cfRule type="cellIs" dxfId="1" priority="50" stopIfTrue="1" operator="equal">
      <formula>0</formula>
    </cfRule>
  </conditionalFormatting>
  <conditionalFormatting sqref="BM37">
    <cfRule type="cellIs" dxfId="0" priority="51" stopIfTrue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d5a019-aa99-4921-aba1-6488b5467b57" xsi:nil="true"/>
    <lcf76f155ced4ddcb4097134ff3c332f xmlns="01e7c0bd-11d8-48a4-8716-b25b45f9f7b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12CB92E67E34F9161E63D34DAFBB5" ma:contentTypeVersion="15" ma:contentTypeDescription="Crea un document nou" ma:contentTypeScope="" ma:versionID="ee9f80ec757e1d09db9db4aedcde71f6">
  <xsd:schema xmlns:xsd="http://www.w3.org/2001/XMLSchema" xmlns:xs="http://www.w3.org/2001/XMLSchema" xmlns:p="http://schemas.microsoft.com/office/2006/metadata/properties" xmlns:ns2="01e7c0bd-11d8-48a4-8716-b25b45f9f7b8" xmlns:ns3="f8d5a019-aa99-4921-aba1-6488b5467b57" targetNamespace="http://schemas.microsoft.com/office/2006/metadata/properties" ma:root="true" ma:fieldsID="48dab68b412078376a69e4bfe2a25a8e" ns2:_="" ns3:_="">
    <xsd:import namespace="01e7c0bd-11d8-48a4-8716-b25b45f9f7b8"/>
    <xsd:import namespace="f8d5a019-aa99-4921-aba1-6488b5467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7c0bd-11d8-48a4-8716-b25b45f9f7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3b72e39-3f93-4f49-9232-3110d087f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5a019-aa99-4921-aba1-6488b5467b5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679995b-fb5a-496c-b8f2-eb7d630e3111}" ma:internalName="TaxCatchAll" ma:showField="CatchAllData" ma:web="f8d5a019-aa99-4921-aba1-6488b5467b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EA7A8-D4A0-4349-89B3-449F3A55DC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5FEFA9-AC4D-407D-BBB2-F5018A0B7FE2}">
  <ds:schemaRefs>
    <ds:schemaRef ds:uri="http://schemas.microsoft.com/office/2006/metadata/properties"/>
    <ds:schemaRef ds:uri="http://schemas.microsoft.com/office/infopath/2007/PartnerControls"/>
    <ds:schemaRef ds:uri="f8d5a019-aa99-4921-aba1-6488b5467b57"/>
    <ds:schemaRef ds:uri="01e7c0bd-11d8-48a4-8716-b25b45f9f7b8"/>
  </ds:schemaRefs>
</ds:datastoreItem>
</file>

<file path=customXml/itemProps3.xml><?xml version="1.0" encoding="utf-8"?>
<ds:datastoreItem xmlns:ds="http://schemas.openxmlformats.org/officeDocument/2006/customXml" ds:itemID="{0A842F8F-7212-4F9C-93D7-595FDDC4F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e7c0bd-11d8-48a4-8716-b25b45f9f7b8"/>
    <ds:schemaRef ds:uri="f8d5a019-aa99-4921-aba1-6488b5467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BIELSA, JUDIT (FUNDACIÓ)</dc:creator>
  <cp:keywords/>
  <dc:description/>
  <cp:lastModifiedBy>GARCIA, SARA (FCRB)</cp:lastModifiedBy>
  <cp:revision/>
  <dcterms:created xsi:type="dcterms:W3CDTF">2024-05-08T06:49:46Z</dcterms:created>
  <dcterms:modified xsi:type="dcterms:W3CDTF">2024-05-29T13:54:18Z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0x010100F6612CB92E67E34F9161E63D34DAFBB5</vt:lpwstr>
  </property>
  <property fmtid="{D5CDD505-2E9C-101B-9397-08002B2CF9AE}" pid="3" name="MediaServiceImageTags">
    <vt:lpwstr/>
  </property>
</Properties>
</file>