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ntquirzevalles-my.sharepoint.com/personal/xavier_ludevid_santquirzevalles_onmicrosoft_com/Documents/sqvaigua/04a CONTRACTACIÓ/Exp 2024-32 Material Nau 05-24/"/>
    </mc:Choice>
  </mc:AlternateContent>
  <xr:revisionPtr revIDLastSave="45" documentId="8_{B2A613D0-0969-49DA-B6A4-C21208529211}" xr6:coauthVersionLast="47" xr6:coauthVersionMax="47" xr10:uidLastSave="{3C38FD7C-8CFB-402C-AF65-53C616640396}"/>
  <bookViews>
    <workbookView xWindow="15255" yWindow="0" windowWidth="15570" windowHeight="16665" xr2:uid="{DE31CBB2-2EB4-485F-BD0C-B4CD919A9683}"/>
  </bookViews>
  <sheets>
    <sheet name="OfertesExp32-2024" sheetId="1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7" i="17" l="1"/>
  <c r="J78" i="17"/>
  <c r="J79" i="17"/>
  <c r="J76" i="17"/>
  <c r="J75" i="17"/>
  <c r="J67" i="17"/>
  <c r="J68" i="17"/>
  <c r="J69" i="17"/>
  <c r="J66" i="17"/>
  <c r="J65" i="17"/>
  <c r="J64" i="17"/>
  <c r="J63" i="17"/>
  <c r="J62" i="17"/>
  <c r="J61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28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5" i="17"/>
  <c r="J80" i="17" l="1"/>
  <c r="J81" i="17" s="1"/>
  <c r="J82" i="17" s="1"/>
  <c r="J70" i="17"/>
  <c r="J71" i="17" s="1"/>
  <c r="J72" i="17" s="1"/>
  <c r="J56" i="17"/>
  <c r="J57" i="17" s="1"/>
  <c r="J58" i="17" s="1"/>
  <c r="J23" i="17"/>
  <c r="G79" i="17"/>
  <c r="H79" i="17" s="1"/>
  <c r="G78" i="17"/>
  <c r="H78" i="17" s="1"/>
  <c r="H77" i="17"/>
  <c r="H76" i="17"/>
  <c r="H75" i="17"/>
  <c r="G69" i="17"/>
  <c r="H69" i="17" s="1"/>
  <c r="G68" i="17"/>
  <c r="H68" i="17" s="1"/>
  <c r="G67" i="17"/>
  <c r="H67" i="17" s="1"/>
  <c r="H66" i="17"/>
  <c r="H65" i="17"/>
  <c r="H64" i="17"/>
  <c r="G63" i="17"/>
  <c r="H63" i="17" s="1"/>
  <c r="G62" i="17"/>
  <c r="H62" i="17" s="1"/>
  <c r="G61" i="17"/>
  <c r="H61" i="17" s="1"/>
  <c r="G55" i="17"/>
  <c r="H55" i="17" s="1"/>
  <c r="G54" i="17"/>
  <c r="H54" i="17" s="1"/>
  <c r="G53" i="17"/>
  <c r="H53" i="17" s="1"/>
  <c r="H52" i="17"/>
  <c r="G51" i="17"/>
  <c r="H51" i="17" s="1"/>
  <c r="G50" i="17"/>
  <c r="H50" i="17" s="1"/>
  <c r="G49" i="17"/>
  <c r="H49" i="17" s="1"/>
  <c r="H48" i="17"/>
  <c r="G47" i="17"/>
  <c r="H47" i="17" s="1"/>
  <c r="G46" i="17"/>
  <c r="H46" i="17" s="1"/>
  <c r="H45" i="17"/>
  <c r="H44" i="17"/>
  <c r="H43" i="17"/>
  <c r="H42" i="17"/>
  <c r="G41" i="17"/>
  <c r="H41" i="17" s="1"/>
  <c r="G40" i="17"/>
  <c r="H40" i="17" s="1"/>
  <c r="H39" i="17"/>
  <c r="G38" i="17"/>
  <c r="H38" i="17" s="1"/>
  <c r="G37" i="17"/>
  <c r="H37" i="17" s="1"/>
  <c r="G36" i="17"/>
  <c r="H36" i="17" s="1"/>
  <c r="G35" i="17"/>
  <c r="H35" i="17" s="1"/>
  <c r="G34" i="17"/>
  <c r="H34" i="17" s="1"/>
  <c r="G33" i="17"/>
  <c r="H33" i="17" s="1"/>
  <c r="G32" i="17"/>
  <c r="H32" i="17" s="1"/>
  <c r="G31" i="17"/>
  <c r="H31" i="17" s="1"/>
  <c r="G30" i="17"/>
  <c r="H30" i="17" s="1"/>
  <c r="G29" i="17"/>
  <c r="H29" i="17" s="1"/>
  <c r="G28" i="17"/>
  <c r="H28" i="17" s="1"/>
  <c r="H22" i="17"/>
  <c r="H21" i="17"/>
  <c r="H20" i="17"/>
  <c r="G19" i="17"/>
  <c r="H19" i="17" s="1"/>
  <c r="G18" i="17"/>
  <c r="H18" i="17" s="1"/>
  <c r="G17" i="17"/>
  <c r="H17" i="17" s="1"/>
  <c r="H16" i="17"/>
  <c r="H15" i="17"/>
  <c r="H14" i="17"/>
  <c r="G13" i="17"/>
  <c r="H13" i="17" s="1"/>
  <c r="H12" i="17"/>
  <c r="G11" i="17"/>
  <c r="H11" i="17" s="1"/>
  <c r="G10" i="17"/>
  <c r="H10" i="17" s="1"/>
  <c r="G9" i="17"/>
  <c r="H9" i="17" s="1"/>
  <c r="G8" i="17"/>
  <c r="H8" i="17" s="1"/>
  <c r="H7" i="17"/>
  <c r="G6" i="17"/>
  <c r="H6" i="17" s="1"/>
  <c r="H5" i="17"/>
  <c r="J24" i="17" l="1"/>
  <c r="J25" i="17" s="1"/>
  <c r="J84" i="17"/>
  <c r="J85" i="17" s="1"/>
  <c r="J86" i="17" s="1"/>
  <c r="H80" i="17"/>
  <c r="H81" i="17" s="1"/>
  <c r="H82" i="17" s="1"/>
  <c r="H70" i="17"/>
  <c r="H71" i="17" s="1"/>
  <c r="H72" i="17" s="1"/>
  <c r="H56" i="17"/>
  <c r="H57" i="17" s="1"/>
  <c r="H58" i="17" s="1"/>
  <c r="H23" i="17"/>
  <c r="H24" i="17" l="1"/>
  <c r="H25" i="17" s="1"/>
  <c r="H84" i="17"/>
  <c r="H85" i="17" s="1"/>
  <c r="H86" i="17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valueMetadata count="2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</valueMetadata>
</metadata>
</file>

<file path=xl/sharedStrings.xml><?xml version="1.0" encoding="utf-8"?>
<sst xmlns="http://schemas.openxmlformats.org/spreadsheetml/2006/main" count="183" uniqueCount="78">
  <si>
    <t>Brida d'acer DN 100 per a portabrides de 125 mm</t>
  </si>
  <si>
    <t>Multi/Joint 3000 Plus tipus maniguet normal DN 50</t>
  </si>
  <si>
    <t>Multi/Joint 3000 Plus tipus maniguet normal DN 100</t>
  </si>
  <si>
    <t>Multi/Joint 3000 Plus tipus maniguet normal DN 150</t>
  </si>
  <si>
    <t>Multi/Joint 3000 Plus tipus maniguet normal DN 200</t>
  </si>
  <si>
    <t>Capçal Presa simple DN 50-200 1"</t>
  </si>
  <si>
    <t>Capçal Presa simple DN 50-200 1-1/2"</t>
  </si>
  <si>
    <t>Capçal Presa simple DN 80-300 2"</t>
  </si>
  <si>
    <t>Maniguet de reparació de 2 peces d'acer tipus GEBO per DN  1"</t>
  </si>
  <si>
    <t>Maniguet de reparació de 2 peces d'acer tipus GEBO per DN  2"</t>
  </si>
  <si>
    <t>Colze de 90º de Llautó de connexió (Tub-Tub), rosca de l'enllaç exterior DN 25 mm</t>
  </si>
  <si>
    <t>Colze de 90º de Llautó de connexió (Tub-Tub), rosca de l'enllaç exterior DN 32 mm</t>
  </si>
  <si>
    <t>Banda d'acer inoxidable plana i recoberta de cautxú per a collaret per a DN 70-90</t>
  </si>
  <si>
    <t>Banda d'acer inoxidable plana i recoberta de cautxú per a collaret per a DN 90-110</t>
  </si>
  <si>
    <t>Banda d'acer inoxidable plana i recoberta de cautxú per a collaret per a DN 110-130</t>
  </si>
  <si>
    <t>Banda d'acer inoxidable plana i recoberta de cautxú per a collaret per a DN 130-150</t>
  </si>
  <si>
    <t>Colze de 90º de Llautó de connexió (Tub-F), rosca de l'enllaç exterior DN 25 - 3/4"</t>
  </si>
  <si>
    <t>Colze de 90º de Llautó de connexió (Tub-F), rosca de l'enllaç exterior DN 32 - 1"</t>
  </si>
  <si>
    <t>Ventosa de fossa trifuncional connexió roscada de 1"</t>
  </si>
  <si>
    <t>Racor contrarosca reduida de llautó de  1/2" a 3/4"</t>
  </si>
  <si>
    <t>Racor contrarosca de llautó de  1/2"</t>
  </si>
  <si>
    <t>Racor contrarosca de llautó de  3/4"</t>
  </si>
  <si>
    <t>Racor contrarosca de llautó de  1"</t>
  </si>
  <si>
    <t>Racor contrarosca de llautó de  2"</t>
  </si>
  <si>
    <t>Racor tipus Marsella  de llautó de  3/4"</t>
  </si>
  <si>
    <t>Racor tipus Marsella  de llautó de  1"</t>
  </si>
  <si>
    <t>Tap roscat de llautó de  3/4"</t>
  </si>
  <si>
    <t>Tap roscat de llautó de  1"</t>
  </si>
  <si>
    <t>Tap roscat de llautó de  2"</t>
  </si>
  <si>
    <t>Tapa rosca femella  de llautó de  1"</t>
  </si>
  <si>
    <t>Tapa rosca femella  de llautó de  2"</t>
  </si>
  <si>
    <t>Femella rosca reduida de llautó de 1/2" a 3/4"</t>
  </si>
  <si>
    <t>Femella rosca reduida de llautó de 1/2" a 1"</t>
  </si>
  <si>
    <t>Import</t>
  </si>
  <si>
    <t>Comptadors</t>
  </si>
  <si>
    <t>Maniguet de connexió de Llautó, rosca de l'enllaç exterior DN 25 mm (curt)</t>
  </si>
  <si>
    <t>Maniguet de connexió de Llautó, rosca de l'enllaç exterior DN 32 mm (curt)</t>
  </si>
  <si>
    <t>Multi/Joint 3000 Plus tipus maniguet Tap ceg DN 50</t>
  </si>
  <si>
    <t>Multi/Joint 3000 Plus tipus maniguet Tap ceg DN 100</t>
  </si>
  <si>
    <t>Comptador de raig únic de cos de llautò de DN 13 mm amb entrada a 7/8" i sortida a 3/4" R-200</t>
  </si>
  <si>
    <t>Comptador de raig únic de cos de llautò de DN 15 mm amb entrada a 3/4" i sortida a 3/4" R-200</t>
  </si>
  <si>
    <t>Material</t>
  </si>
  <si>
    <t>Imatge</t>
  </si>
  <si>
    <t>Banda d'acer inoxidable plana i recoberta de cautxú per a collaret per a DN 60-80</t>
  </si>
  <si>
    <t>Conectors presa en càrrega rosca 1"</t>
  </si>
  <si>
    <t>Conectors presa en càrrega rosca 1"1/2</t>
  </si>
  <si>
    <t>Conectors presa en càrrega rosca 2"</t>
  </si>
  <si>
    <t>Arqueta de polipropilè tipus pradinsa de dimensions L-275*A-200*H-260</t>
  </si>
  <si>
    <t>Arqueta de polipropilè tipus pradinsa de dimensions L-360*A-220*H-260</t>
  </si>
  <si>
    <t>Comptador de raig únic de cos de fossa de DN 50 mm B-B turbina transversal</t>
  </si>
  <si>
    <t>Vàlvula bola de llautó amb quadradet 3*3 (Tub-Tub), rosca de l'enllaç exterior DN 25 mm</t>
  </si>
  <si>
    <t>Vàlvula bola de llautó amb quadradet 3*3 (Tub-Tub), rosca de l'enllaç exterior DN 32 mm</t>
  </si>
  <si>
    <t>Vàlvula bola de llautó amb quadradet 3*3 (Tub-Tub), rosca de l'enllaç exterior DN 63 mm</t>
  </si>
  <si>
    <t>Vàlvula bola de llautó amb quadradet 3*3 (Tub-F), rosca de l'enllaç exterior DN 25 mm a 3/4"</t>
  </si>
  <si>
    <t>Vàlvula bola de llautó amb quadradet 3*3 (Tub-F), rosca de l'enllaç exterior DN 32 mm a 1"</t>
  </si>
  <si>
    <t>Vàlvula bola de llautó amb quadradet 3*3 (Tub-F), rosca de l'enllaç exterior DN 63 mm a 2"</t>
  </si>
  <si>
    <t>Vàlvula bola de llautó amb quadradet 3*3 (F-F), DN a 3/4"</t>
  </si>
  <si>
    <t>Vàlvula bola de llautó amb quadradet 3*3 (F-F), DN  a 1"</t>
  </si>
  <si>
    <t>Vàlvula bola de llautó amb quadradet 3*3 (F-F), DN a 2"</t>
  </si>
  <si>
    <t>Racor contrarosca reduida de llautó de  3/4" a 1"1/4</t>
  </si>
  <si>
    <t>Maniguet per a comptador H-H 3/4" a 1/2"</t>
  </si>
  <si>
    <t>Maniguet per a comptador H-H 1/2" a 7/8"</t>
  </si>
  <si>
    <t>Acer</t>
  </si>
  <si>
    <t>Llautò</t>
  </si>
  <si>
    <t>Polipropilè</t>
  </si>
  <si>
    <t>Vàlvules</t>
  </si>
  <si>
    <t>Total</t>
  </si>
  <si>
    <t>LOT 1</t>
  </si>
  <si>
    <t>Subministrament de material de manteniment.  Exp. 32/2024/SQVSLU/CO</t>
  </si>
  <si>
    <t>Preu licitació</t>
  </si>
  <si>
    <t>Preu oferta (UT) *</t>
  </si>
  <si>
    <t>Preu oferta</t>
  </si>
  <si>
    <t>Unitats</t>
  </si>
  <si>
    <t>Base</t>
  </si>
  <si>
    <t>IVA</t>
  </si>
  <si>
    <t>LOT 2</t>
  </si>
  <si>
    <t>LOT 3</t>
  </si>
  <si>
    <t>LOT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</si>
</sst>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6" formatCode="#,##0.00\ &quot;€/Ut&quot;"/>
    <numFmt numFmtId="167" formatCode="#,##0.00\ &quot;€/Ut&quot;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Figtree"/>
    </font>
    <font>
      <sz val="14"/>
      <color theme="1"/>
      <name val="Figtree"/>
    </font>
    <font>
      <sz val="11"/>
      <color theme="1"/>
      <name val="Figtree"/>
    </font>
    <font>
      <b/>
      <sz val="11"/>
      <color theme="1"/>
      <name val="Figtree"/>
    </font>
    <font>
      <b/>
      <sz val="16"/>
      <color theme="1"/>
      <name val="Figtree"/>
    </font>
    <font>
      <b/>
      <sz val="12"/>
      <name val="Figtree"/>
    </font>
    <font>
      <b/>
      <sz val="18"/>
      <color theme="1"/>
      <name val="Figtree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theme="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0" fontId="6" fillId="2" borderId="1" xfId="0" applyFont="1" applyFill="1" applyBorder="1"/>
    <xf numFmtId="166" fontId="7" fillId="3" borderId="1" xfId="0" applyNumberFormat="1" applyFont="1" applyFill="1" applyBorder="1"/>
    <xf numFmtId="0" fontId="7" fillId="4" borderId="1" xfId="0" applyFont="1" applyFill="1" applyBorder="1"/>
    <xf numFmtId="166" fontId="4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/>
    <xf numFmtId="164" fontId="4" fillId="0" borderId="1" xfId="0" applyNumberFormat="1" applyFont="1" applyBorder="1"/>
    <xf numFmtId="0" fontId="5" fillId="5" borderId="1" xfId="0" applyFont="1" applyFill="1" applyBorder="1"/>
    <xf numFmtId="164" fontId="5" fillId="5" borderId="1" xfId="0" applyNumberFormat="1" applyFont="1" applyFill="1" applyBorder="1"/>
    <xf numFmtId="164" fontId="5" fillId="0" borderId="1" xfId="0" applyNumberFormat="1" applyFont="1" applyBorder="1"/>
    <xf numFmtId="167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44" fontId="8" fillId="0" borderId="0" xfId="1" applyFont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217566</xdr:colOff>
      <xdr:row>74</xdr:row>
      <xdr:rowOff>41045</xdr:rowOff>
    </xdr:from>
    <xdr:to>
      <xdr:col>4</xdr:col>
      <xdr:colOff>525780</xdr:colOff>
      <xdr:row>75</xdr:row>
      <xdr:rowOff>146685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F8CD7B-EA34-40BD-8C6B-F216C2CC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1106" y="11242445"/>
          <a:ext cx="308214" cy="27899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</richValueRels>
</file>

<file path=xl/theme/theme1.xml><?xml version="1.0" encoding="utf-8"?>
<a:theme xmlns:a="http://schemas.openxmlformats.org/drawingml/2006/main" name="Office 2013: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768E-17C1-4334-979B-0E3D97474C8F}">
  <dimension ref="A1:J88"/>
  <sheetViews>
    <sheetView showGridLines="0" tabSelected="1" workbookViewId="0">
      <selection activeCell="I5" sqref="I5:I22"/>
    </sheetView>
  </sheetViews>
  <sheetFormatPr defaultColWidth="11.42578125" defaultRowHeight="14.25" x14ac:dyDescent="0.2"/>
  <cols>
    <col min="1" max="1" width="14.85546875" style="6" bestFit="1" customWidth="1"/>
    <col min="2" max="2" width="99.85546875" style="6" bestFit="1" customWidth="1"/>
    <col min="3" max="3" width="11.5703125" style="6" bestFit="1" customWidth="1"/>
    <col min="4" max="6" width="11.42578125" style="6"/>
    <col min="7" max="7" width="14.5703125" style="6" bestFit="1" customWidth="1"/>
    <col min="8" max="8" width="13.5703125" style="6" bestFit="1" customWidth="1"/>
    <col min="9" max="9" width="21.42578125" style="6" bestFit="1" customWidth="1"/>
    <col min="10" max="10" width="14.42578125" style="6" bestFit="1" customWidth="1"/>
    <col min="11" max="16384" width="11.42578125" style="6"/>
  </cols>
  <sheetData>
    <row r="1" spans="1:10" ht="22.5" x14ac:dyDescent="0.3">
      <c r="B1" s="24" t="s">
        <v>68</v>
      </c>
      <c r="C1" s="24"/>
      <c r="D1" s="24"/>
      <c r="E1" s="24"/>
      <c r="F1" s="24"/>
    </row>
    <row r="4" spans="1:10" s="1" customFormat="1" ht="20.25" x14ac:dyDescent="0.3">
      <c r="A4" s="12" t="s">
        <v>67</v>
      </c>
      <c r="B4" s="9" t="s">
        <v>41</v>
      </c>
      <c r="C4" s="9" t="s">
        <v>72</v>
      </c>
      <c r="D4" s="23" t="s">
        <v>42</v>
      </c>
      <c r="E4" s="23"/>
      <c r="F4" s="23"/>
      <c r="G4" s="23" t="s">
        <v>69</v>
      </c>
      <c r="H4" s="23" t="s">
        <v>33</v>
      </c>
      <c r="I4" s="13" t="s">
        <v>70</v>
      </c>
      <c r="J4" s="14" t="s">
        <v>71</v>
      </c>
    </row>
    <row r="5" spans="1:10" x14ac:dyDescent="0.2">
      <c r="A5" s="7" t="s">
        <v>62</v>
      </c>
      <c r="B5" s="3" t="s">
        <v>5</v>
      </c>
      <c r="C5" s="4">
        <v>10</v>
      </c>
      <c r="D5" s="26" t="e" vm="1">
        <v>#VALUE!</v>
      </c>
      <c r="E5" s="26"/>
      <c r="F5" s="26"/>
      <c r="G5" s="21">
        <v>22.49</v>
      </c>
      <c r="H5" s="5">
        <f>G5*C5</f>
        <v>224.89999999999998</v>
      </c>
      <c r="I5" s="15"/>
      <c r="J5" s="5">
        <f>I5*C5</f>
        <v>0</v>
      </c>
    </row>
    <row r="6" spans="1:10" x14ac:dyDescent="0.2">
      <c r="A6" s="7" t="s">
        <v>62</v>
      </c>
      <c r="B6" s="3" t="s">
        <v>6</v>
      </c>
      <c r="C6" s="4">
        <v>10</v>
      </c>
      <c r="D6" s="26"/>
      <c r="E6" s="26"/>
      <c r="F6" s="26"/>
      <c r="G6" s="21">
        <f>30.97*0.7</f>
        <v>21.678999999999998</v>
      </c>
      <c r="H6" s="5">
        <f t="shared" ref="H6:H52" si="0">G6*C6</f>
        <v>216.79</v>
      </c>
      <c r="I6" s="15"/>
      <c r="J6" s="5">
        <f t="shared" ref="J6:J22" si="1">I6*C6</f>
        <v>0</v>
      </c>
    </row>
    <row r="7" spans="1:10" x14ac:dyDescent="0.2">
      <c r="A7" s="7" t="s">
        <v>62</v>
      </c>
      <c r="B7" s="3" t="s">
        <v>7</v>
      </c>
      <c r="C7" s="4">
        <v>10</v>
      </c>
      <c r="D7" s="26"/>
      <c r="E7" s="26"/>
      <c r="F7" s="26"/>
      <c r="G7" s="21">
        <v>26.03</v>
      </c>
      <c r="H7" s="5">
        <f t="shared" si="0"/>
        <v>260.3</v>
      </c>
      <c r="I7" s="15"/>
      <c r="J7" s="5">
        <f t="shared" si="1"/>
        <v>0</v>
      </c>
    </row>
    <row r="8" spans="1:10" x14ac:dyDescent="0.2">
      <c r="A8" s="7" t="s">
        <v>62</v>
      </c>
      <c r="B8" s="3" t="s">
        <v>43</v>
      </c>
      <c r="C8" s="4">
        <v>10</v>
      </c>
      <c r="D8" s="27" t="e" vm="2">
        <v>#VALUE!</v>
      </c>
      <c r="E8" s="28"/>
      <c r="F8" s="29"/>
      <c r="G8" s="21">
        <f>19.63*0.7</f>
        <v>13.740999999999998</v>
      </c>
      <c r="H8" s="5">
        <f t="shared" si="0"/>
        <v>137.40999999999997</v>
      </c>
      <c r="I8" s="15"/>
      <c r="J8" s="5">
        <f t="shared" si="1"/>
        <v>0</v>
      </c>
    </row>
    <row r="9" spans="1:10" x14ac:dyDescent="0.2">
      <c r="A9" s="7" t="s">
        <v>62</v>
      </c>
      <c r="B9" s="3" t="s">
        <v>12</v>
      </c>
      <c r="C9" s="4">
        <v>10</v>
      </c>
      <c r="D9" s="30"/>
      <c r="E9" s="31"/>
      <c r="F9" s="32"/>
      <c r="G9" s="21">
        <f>20.3*0.7</f>
        <v>14.209999999999999</v>
      </c>
      <c r="H9" s="5">
        <f t="shared" si="0"/>
        <v>142.1</v>
      </c>
      <c r="I9" s="15"/>
      <c r="J9" s="5">
        <f t="shared" si="1"/>
        <v>0</v>
      </c>
    </row>
    <row r="10" spans="1:10" x14ac:dyDescent="0.2">
      <c r="A10" s="7" t="s">
        <v>62</v>
      </c>
      <c r="B10" s="3" t="s">
        <v>13</v>
      </c>
      <c r="C10" s="4">
        <v>10</v>
      </c>
      <c r="D10" s="30"/>
      <c r="E10" s="31"/>
      <c r="F10" s="32"/>
      <c r="G10" s="21">
        <f>22.44*0.7</f>
        <v>15.708</v>
      </c>
      <c r="H10" s="5">
        <f t="shared" si="0"/>
        <v>157.08000000000001</v>
      </c>
      <c r="I10" s="15"/>
      <c r="J10" s="5">
        <f t="shared" si="1"/>
        <v>0</v>
      </c>
    </row>
    <row r="11" spans="1:10" x14ac:dyDescent="0.2">
      <c r="A11" s="7" t="s">
        <v>62</v>
      </c>
      <c r="B11" s="3" t="s">
        <v>14</v>
      </c>
      <c r="C11" s="4">
        <v>10</v>
      </c>
      <c r="D11" s="30"/>
      <c r="E11" s="31"/>
      <c r="F11" s="32"/>
      <c r="G11" s="21">
        <f>24.3*0.7</f>
        <v>17.009999999999998</v>
      </c>
      <c r="H11" s="5">
        <f t="shared" si="0"/>
        <v>170.09999999999997</v>
      </c>
      <c r="I11" s="15"/>
      <c r="J11" s="5">
        <f t="shared" si="1"/>
        <v>0</v>
      </c>
    </row>
    <row r="12" spans="1:10" x14ac:dyDescent="0.2">
      <c r="A12" s="7" t="s">
        <v>62</v>
      </c>
      <c r="B12" s="3" t="s">
        <v>15</v>
      </c>
      <c r="C12" s="4">
        <v>10</v>
      </c>
      <c r="D12" s="33"/>
      <c r="E12" s="34"/>
      <c r="F12" s="35"/>
      <c r="G12" s="21">
        <v>18</v>
      </c>
      <c r="H12" s="5">
        <f t="shared" si="0"/>
        <v>180</v>
      </c>
      <c r="I12" s="15"/>
      <c r="J12" s="5">
        <f t="shared" si="1"/>
        <v>0</v>
      </c>
    </row>
    <row r="13" spans="1:10" x14ac:dyDescent="0.2">
      <c r="A13" s="7" t="s">
        <v>62</v>
      </c>
      <c r="B13" s="3" t="s">
        <v>18</v>
      </c>
      <c r="C13" s="4">
        <v>5</v>
      </c>
      <c r="D13" s="26" t="e" vm="3">
        <v>#VALUE!</v>
      </c>
      <c r="E13" s="26"/>
      <c r="F13" s="26"/>
      <c r="G13" s="21">
        <f>113.6*0.6</f>
        <v>68.16</v>
      </c>
      <c r="H13" s="5">
        <f>G13*C13</f>
        <v>340.79999999999995</v>
      </c>
      <c r="I13" s="15"/>
      <c r="J13" s="5">
        <f t="shared" si="1"/>
        <v>0</v>
      </c>
    </row>
    <row r="14" spans="1:10" x14ac:dyDescent="0.2">
      <c r="A14" s="7" t="s">
        <v>62</v>
      </c>
      <c r="B14" s="3" t="s">
        <v>1</v>
      </c>
      <c r="C14" s="4">
        <v>10</v>
      </c>
      <c r="D14" s="25" t="e" vm="4">
        <v>#VALUE!</v>
      </c>
      <c r="E14" s="25"/>
      <c r="F14" s="25"/>
      <c r="G14" s="21">
        <v>99.64</v>
      </c>
      <c r="H14" s="5">
        <f t="shared" si="0"/>
        <v>996.4</v>
      </c>
      <c r="I14" s="15"/>
      <c r="J14" s="5">
        <f t="shared" si="1"/>
        <v>0</v>
      </c>
    </row>
    <row r="15" spans="1:10" x14ac:dyDescent="0.2">
      <c r="A15" s="7" t="s">
        <v>62</v>
      </c>
      <c r="B15" s="3" t="s">
        <v>2</v>
      </c>
      <c r="C15" s="4">
        <v>5</v>
      </c>
      <c r="D15" s="25"/>
      <c r="E15" s="25"/>
      <c r="F15" s="25"/>
      <c r="G15" s="21">
        <v>149.51999999999998</v>
      </c>
      <c r="H15" s="5">
        <f t="shared" si="0"/>
        <v>747.59999999999991</v>
      </c>
      <c r="I15" s="15"/>
      <c r="J15" s="5">
        <f t="shared" si="1"/>
        <v>0</v>
      </c>
    </row>
    <row r="16" spans="1:10" x14ac:dyDescent="0.2">
      <c r="A16" s="7" t="s">
        <v>62</v>
      </c>
      <c r="B16" s="3" t="s">
        <v>3</v>
      </c>
      <c r="C16" s="4">
        <v>2</v>
      </c>
      <c r="D16" s="25"/>
      <c r="E16" s="25"/>
      <c r="F16" s="25"/>
      <c r="G16" s="21">
        <v>198.09666666666666</v>
      </c>
      <c r="H16" s="5">
        <f t="shared" si="0"/>
        <v>396.19333333333333</v>
      </c>
      <c r="I16" s="15"/>
      <c r="J16" s="5">
        <f t="shared" si="1"/>
        <v>0</v>
      </c>
    </row>
    <row r="17" spans="1:10" x14ac:dyDescent="0.2">
      <c r="A17" s="7" t="s">
        <v>62</v>
      </c>
      <c r="B17" s="3" t="s">
        <v>4</v>
      </c>
      <c r="C17" s="4">
        <v>2</v>
      </c>
      <c r="D17" s="25"/>
      <c r="E17" s="25"/>
      <c r="F17" s="25"/>
      <c r="G17" s="21">
        <f>313.473333333333*0.7</f>
        <v>219.4313333333331</v>
      </c>
      <c r="H17" s="5">
        <f t="shared" si="0"/>
        <v>438.8626666666662</v>
      </c>
      <c r="I17" s="15"/>
      <c r="J17" s="5">
        <f t="shared" si="1"/>
        <v>0</v>
      </c>
    </row>
    <row r="18" spans="1:10" x14ac:dyDescent="0.2">
      <c r="A18" s="7" t="s">
        <v>62</v>
      </c>
      <c r="B18" s="3" t="s">
        <v>37</v>
      </c>
      <c r="C18" s="7">
        <v>4</v>
      </c>
      <c r="D18" s="25" t="e" vm="5">
        <v>#VALUE!</v>
      </c>
      <c r="E18" s="25"/>
      <c r="F18" s="25"/>
      <c r="G18" s="21">
        <f>175.81*0.6</f>
        <v>105.486</v>
      </c>
      <c r="H18" s="5">
        <f t="shared" si="0"/>
        <v>421.94400000000002</v>
      </c>
      <c r="I18" s="15"/>
      <c r="J18" s="5">
        <f t="shared" si="1"/>
        <v>0</v>
      </c>
    </row>
    <row r="19" spans="1:10" x14ac:dyDescent="0.2">
      <c r="A19" s="7" t="s">
        <v>62</v>
      </c>
      <c r="B19" s="3" t="s">
        <v>38</v>
      </c>
      <c r="C19" s="7">
        <v>2</v>
      </c>
      <c r="D19" s="25"/>
      <c r="E19" s="25"/>
      <c r="F19" s="25"/>
      <c r="G19" s="21">
        <f>258.25*0.6</f>
        <v>154.94999999999999</v>
      </c>
      <c r="H19" s="5">
        <f t="shared" si="0"/>
        <v>309.89999999999998</v>
      </c>
      <c r="I19" s="15"/>
      <c r="J19" s="5">
        <f t="shared" si="1"/>
        <v>0</v>
      </c>
    </row>
    <row r="20" spans="1:10" x14ac:dyDescent="0.2">
      <c r="A20" s="7" t="s">
        <v>62</v>
      </c>
      <c r="B20" s="3" t="s">
        <v>0</v>
      </c>
      <c r="C20" s="4">
        <v>50</v>
      </c>
      <c r="D20" s="25" t="e" vm="6">
        <v>#VALUE!</v>
      </c>
      <c r="E20" s="25"/>
      <c r="F20" s="25"/>
      <c r="G20" s="21">
        <v>12.474</v>
      </c>
      <c r="H20" s="5">
        <f t="shared" si="0"/>
        <v>623.70000000000005</v>
      </c>
      <c r="I20" s="15"/>
      <c r="J20" s="5">
        <f t="shared" si="1"/>
        <v>0</v>
      </c>
    </row>
    <row r="21" spans="1:10" x14ac:dyDescent="0.2">
      <c r="A21" s="7" t="s">
        <v>62</v>
      </c>
      <c r="B21" s="3" t="s">
        <v>8</v>
      </c>
      <c r="C21" s="7">
        <v>25</v>
      </c>
      <c r="D21" s="25" t="e" vm="7">
        <v>#VALUE!</v>
      </c>
      <c r="E21" s="25"/>
      <c r="F21" s="25"/>
      <c r="G21" s="21">
        <v>6.49</v>
      </c>
      <c r="H21" s="5">
        <f t="shared" si="0"/>
        <v>162.25</v>
      </c>
      <c r="I21" s="15"/>
      <c r="J21" s="5">
        <f t="shared" si="1"/>
        <v>0</v>
      </c>
    </row>
    <row r="22" spans="1:10" x14ac:dyDescent="0.2">
      <c r="A22" s="7" t="s">
        <v>62</v>
      </c>
      <c r="B22" s="3" t="s">
        <v>9</v>
      </c>
      <c r="C22" s="7">
        <v>25</v>
      </c>
      <c r="D22" s="25"/>
      <c r="E22" s="25"/>
      <c r="F22" s="25"/>
      <c r="G22" s="21">
        <v>12.98</v>
      </c>
      <c r="H22" s="5">
        <f t="shared" si="0"/>
        <v>324.5</v>
      </c>
      <c r="I22" s="15"/>
      <c r="J22" s="5">
        <f t="shared" si="1"/>
        <v>0</v>
      </c>
    </row>
    <row r="23" spans="1:10" x14ac:dyDescent="0.2">
      <c r="A23" s="2"/>
      <c r="B23" s="10"/>
      <c r="C23" s="2"/>
      <c r="D23" s="2"/>
      <c r="E23" s="2"/>
      <c r="F23" s="2"/>
      <c r="G23" s="16" t="s">
        <v>73</v>
      </c>
      <c r="H23" s="17">
        <f>SUM(H5:H22)</f>
        <v>6250.829999999999</v>
      </c>
      <c r="I23" s="18" t="s">
        <v>73</v>
      </c>
      <c r="J23" s="19">
        <f>SUM(J5:J22)</f>
        <v>0</v>
      </c>
    </row>
    <row r="24" spans="1:10" x14ac:dyDescent="0.2">
      <c r="A24" s="2"/>
      <c r="B24" s="10"/>
      <c r="C24" s="2"/>
      <c r="D24" s="2"/>
      <c r="E24" s="2"/>
      <c r="F24" s="2"/>
      <c r="G24" s="16" t="s">
        <v>74</v>
      </c>
      <c r="H24" s="17">
        <f>H23*0.21</f>
        <v>1312.6742999999997</v>
      </c>
      <c r="I24" s="18" t="s">
        <v>74</v>
      </c>
      <c r="J24" s="19">
        <f>J23*0.21</f>
        <v>0</v>
      </c>
    </row>
    <row r="25" spans="1:10" x14ac:dyDescent="0.2">
      <c r="A25" s="2"/>
      <c r="B25" s="10"/>
      <c r="C25" s="2"/>
      <c r="D25" s="2"/>
      <c r="E25" s="2"/>
      <c r="F25" s="2"/>
      <c r="G25" s="16" t="s">
        <v>66</v>
      </c>
      <c r="H25" s="20">
        <f>H23+H24</f>
        <v>7563.5042999999987</v>
      </c>
      <c r="I25" s="18" t="s">
        <v>66</v>
      </c>
      <c r="J25" s="19">
        <f>J23+J24</f>
        <v>0</v>
      </c>
    </row>
    <row r="26" spans="1:10" x14ac:dyDescent="0.2">
      <c r="A26" s="2"/>
      <c r="B26" s="10"/>
      <c r="C26" s="2"/>
      <c r="D26" s="2"/>
      <c r="E26" s="2"/>
      <c r="F26" s="2"/>
      <c r="G26" s="11"/>
      <c r="H26" s="11"/>
    </row>
    <row r="27" spans="1:10" s="1" customFormat="1" ht="20.25" x14ac:dyDescent="0.3">
      <c r="A27" s="12" t="s">
        <v>75</v>
      </c>
      <c r="B27" s="9" t="s">
        <v>41</v>
      </c>
      <c r="C27" s="9" t="s">
        <v>72</v>
      </c>
      <c r="D27" s="23" t="s">
        <v>42</v>
      </c>
      <c r="E27" s="23"/>
      <c r="F27" s="23"/>
      <c r="G27" s="23" t="s">
        <v>69</v>
      </c>
      <c r="H27" s="23" t="s">
        <v>33</v>
      </c>
      <c r="I27" s="13" t="s">
        <v>70</v>
      </c>
      <c r="J27" s="14" t="s">
        <v>71</v>
      </c>
    </row>
    <row r="28" spans="1:10" x14ac:dyDescent="0.2">
      <c r="A28" s="7" t="s">
        <v>63</v>
      </c>
      <c r="B28" s="22" t="s">
        <v>20</v>
      </c>
      <c r="C28" s="4">
        <v>20</v>
      </c>
      <c r="D28" s="25" t="e" vm="8">
        <v>#VALUE!</v>
      </c>
      <c r="E28" s="25"/>
      <c r="F28" s="25"/>
      <c r="G28" s="21">
        <f>1.31*0.7</f>
        <v>0.91699999999999993</v>
      </c>
      <c r="H28" s="5">
        <f t="shared" si="0"/>
        <v>18.34</v>
      </c>
      <c r="I28" s="15"/>
      <c r="J28" s="5">
        <f>I28*C28</f>
        <v>0</v>
      </c>
    </row>
    <row r="29" spans="1:10" x14ac:dyDescent="0.2">
      <c r="A29" s="7" t="s">
        <v>63</v>
      </c>
      <c r="B29" s="22" t="s">
        <v>21</v>
      </c>
      <c r="C29" s="4">
        <v>20</v>
      </c>
      <c r="D29" s="25"/>
      <c r="E29" s="25"/>
      <c r="F29" s="25"/>
      <c r="G29" s="21">
        <f>2.31*0.7</f>
        <v>1.617</v>
      </c>
      <c r="H29" s="5">
        <f t="shared" si="0"/>
        <v>32.340000000000003</v>
      </c>
      <c r="I29" s="15"/>
      <c r="J29" s="5">
        <f t="shared" ref="J29:J55" si="2">I29*C29</f>
        <v>0</v>
      </c>
    </row>
    <row r="30" spans="1:10" x14ac:dyDescent="0.2">
      <c r="A30" s="7" t="s">
        <v>63</v>
      </c>
      <c r="B30" s="22" t="s">
        <v>22</v>
      </c>
      <c r="C30" s="4">
        <v>20</v>
      </c>
      <c r="D30" s="25"/>
      <c r="E30" s="25"/>
      <c r="F30" s="25"/>
      <c r="G30" s="21">
        <f>3.99*0.7</f>
        <v>2.7930000000000001</v>
      </c>
      <c r="H30" s="5">
        <f t="shared" si="0"/>
        <v>55.86</v>
      </c>
      <c r="I30" s="15"/>
      <c r="J30" s="5">
        <f t="shared" si="2"/>
        <v>0</v>
      </c>
    </row>
    <row r="31" spans="1:10" x14ac:dyDescent="0.2">
      <c r="A31" s="7" t="s">
        <v>63</v>
      </c>
      <c r="B31" s="22" t="s">
        <v>23</v>
      </c>
      <c r="C31" s="4">
        <v>20</v>
      </c>
      <c r="D31" s="25"/>
      <c r="E31" s="25"/>
      <c r="F31" s="25"/>
      <c r="G31" s="21">
        <f>16.51*0.7</f>
        <v>11.557</v>
      </c>
      <c r="H31" s="5">
        <f t="shared" si="0"/>
        <v>231.14000000000001</v>
      </c>
      <c r="I31" s="15"/>
      <c r="J31" s="5">
        <f t="shared" si="2"/>
        <v>0</v>
      </c>
    </row>
    <row r="32" spans="1:10" x14ac:dyDescent="0.2">
      <c r="A32" s="7" t="s">
        <v>63</v>
      </c>
      <c r="B32" s="3" t="s">
        <v>31</v>
      </c>
      <c r="C32" s="4">
        <v>20</v>
      </c>
      <c r="D32" s="25" t="e" vm="9">
        <v>#VALUE!</v>
      </c>
      <c r="E32" s="25"/>
      <c r="F32" s="25"/>
      <c r="G32" s="21">
        <f>1.97*0.7</f>
        <v>1.379</v>
      </c>
      <c r="H32" s="5">
        <f t="shared" si="0"/>
        <v>27.58</v>
      </c>
      <c r="I32" s="15"/>
      <c r="J32" s="5">
        <f t="shared" si="2"/>
        <v>0</v>
      </c>
    </row>
    <row r="33" spans="1:10" x14ac:dyDescent="0.2">
      <c r="A33" s="7" t="s">
        <v>63</v>
      </c>
      <c r="B33" s="3" t="s">
        <v>32</v>
      </c>
      <c r="C33" s="4">
        <v>20</v>
      </c>
      <c r="D33" s="25"/>
      <c r="E33" s="25"/>
      <c r="F33" s="25"/>
      <c r="G33" s="21">
        <f>3.04*0.7</f>
        <v>2.1279999999999997</v>
      </c>
      <c r="H33" s="5">
        <f t="shared" si="0"/>
        <v>42.559999999999995</v>
      </c>
      <c r="I33" s="15"/>
      <c r="J33" s="5">
        <f t="shared" si="2"/>
        <v>0</v>
      </c>
    </row>
    <row r="34" spans="1:10" x14ac:dyDescent="0.2">
      <c r="A34" s="7" t="s">
        <v>63</v>
      </c>
      <c r="B34" s="3" t="s">
        <v>59</v>
      </c>
      <c r="C34" s="4">
        <v>20</v>
      </c>
      <c r="D34" s="25" t="e" vm="10">
        <v>#VALUE!</v>
      </c>
      <c r="E34" s="25"/>
      <c r="F34" s="25"/>
      <c r="G34" s="21">
        <f>7.85*0.7</f>
        <v>5.4949999999999992</v>
      </c>
      <c r="H34" s="5">
        <f t="shared" si="0"/>
        <v>109.89999999999998</v>
      </c>
      <c r="I34" s="15"/>
      <c r="J34" s="5">
        <f t="shared" si="2"/>
        <v>0</v>
      </c>
    </row>
    <row r="35" spans="1:10" x14ac:dyDescent="0.2">
      <c r="A35" s="7" t="s">
        <v>63</v>
      </c>
      <c r="B35" s="3" t="s">
        <v>19</v>
      </c>
      <c r="C35" s="4">
        <v>20</v>
      </c>
      <c r="D35" s="25"/>
      <c r="E35" s="25"/>
      <c r="F35" s="25"/>
      <c r="G35" s="21">
        <f>2*0.7</f>
        <v>1.4</v>
      </c>
      <c r="H35" s="5">
        <f t="shared" si="0"/>
        <v>28</v>
      </c>
      <c r="I35" s="15"/>
      <c r="J35" s="5">
        <f t="shared" si="2"/>
        <v>0</v>
      </c>
    </row>
    <row r="36" spans="1:10" x14ac:dyDescent="0.2">
      <c r="A36" s="7" t="s">
        <v>63</v>
      </c>
      <c r="B36" s="22" t="s">
        <v>26</v>
      </c>
      <c r="C36" s="4">
        <v>20</v>
      </c>
      <c r="D36" s="27" t="e" vm="11">
        <v>#VALUE!</v>
      </c>
      <c r="E36" s="28"/>
      <c r="F36" s="29"/>
      <c r="G36" s="21">
        <f>1.84*0.7</f>
        <v>1.288</v>
      </c>
      <c r="H36" s="5">
        <f t="shared" si="0"/>
        <v>25.76</v>
      </c>
      <c r="I36" s="15"/>
      <c r="J36" s="5">
        <f t="shared" si="2"/>
        <v>0</v>
      </c>
    </row>
    <row r="37" spans="1:10" x14ac:dyDescent="0.2">
      <c r="A37" s="7" t="s">
        <v>63</v>
      </c>
      <c r="B37" s="22" t="s">
        <v>27</v>
      </c>
      <c r="C37" s="7">
        <v>20</v>
      </c>
      <c r="D37" s="30"/>
      <c r="E37" s="31"/>
      <c r="F37" s="32"/>
      <c r="G37" s="21">
        <f>2.63*0.7</f>
        <v>1.8409999999999997</v>
      </c>
      <c r="H37" s="5">
        <f t="shared" si="0"/>
        <v>36.819999999999993</v>
      </c>
      <c r="I37" s="15"/>
      <c r="J37" s="5">
        <f t="shared" si="2"/>
        <v>0</v>
      </c>
    </row>
    <row r="38" spans="1:10" x14ac:dyDescent="0.2">
      <c r="A38" s="7" t="s">
        <v>63</v>
      </c>
      <c r="B38" s="22" t="s">
        <v>28</v>
      </c>
      <c r="C38" s="7">
        <v>20</v>
      </c>
      <c r="D38" s="33"/>
      <c r="E38" s="34"/>
      <c r="F38" s="35"/>
      <c r="G38" s="21">
        <f>10.56*0.7</f>
        <v>7.3919999999999995</v>
      </c>
      <c r="H38" s="5">
        <f t="shared" si="0"/>
        <v>147.83999999999997</v>
      </c>
      <c r="I38" s="15"/>
      <c r="J38" s="5">
        <f t="shared" si="2"/>
        <v>0</v>
      </c>
    </row>
    <row r="39" spans="1:10" x14ac:dyDescent="0.2">
      <c r="A39" s="7" t="s">
        <v>63</v>
      </c>
      <c r="B39" s="3" t="s">
        <v>29</v>
      </c>
      <c r="C39" s="7">
        <v>20</v>
      </c>
      <c r="D39" s="27" t="e" vm="12">
        <v>#VALUE!</v>
      </c>
      <c r="E39" s="28"/>
      <c r="F39" s="29"/>
      <c r="G39" s="21">
        <v>2.25</v>
      </c>
      <c r="H39" s="5">
        <f t="shared" si="0"/>
        <v>45</v>
      </c>
      <c r="I39" s="15"/>
      <c r="J39" s="5">
        <f t="shared" si="2"/>
        <v>0</v>
      </c>
    </row>
    <row r="40" spans="1:10" x14ac:dyDescent="0.2">
      <c r="A40" s="7" t="s">
        <v>63</v>
      </c>
      <c r="B40" s="3" t="s">
        <v>30</v>
      </c>
      <c r="C40" s="7">
        <v>20</v>
      </c>
      <c r="D40" s="33"/>
      <c r="E40" s="34"/>
      <c r="F40" s="35"/>
      <c r="G40" s="21">
        <f>2.25*2</f>
        <v>4.5</v>
      </c>
      <c r="H40" s="5">
        <f t="shared" si="0"/>
        <v>90</v>
      </c>
      <c r="I40" s="15"/>
      <c r="J40" s="5">
        <f t="shared" si="2"/>
        <v>0</v>
      </c>
    </row>
    <row r="41" spans="1:10" x14ac:dyDescent="0.2">
      <c r="A41" s="7" t="s">
        <v>63</v>
      </c>
      <c r="B41" s="3" t="s">
        <v>24</v>
      </c>
      <c r="C41" s="7">
        <v>20</v>
      </c>
      <c r="D41" s="27" t="e" vm="13">
        <v>#VALUE!</v>
      </c>
      <c r="E41" s="28"/>
      <c r="F41" s="29"/>
      <c r="G41" s="21">
        <f>1.428*0.9</f>
        <v>1.2851999999999999</v>
      </c>
      <c r="H41" s="5">
        <f t="shared" si="0"/>
        <v>25.703999999999997</v>
      </c>
      <c r="I41" s="15"/>
      <c r="J41" s="5">
        <f t="shared" si="2"/>
        <v>0</v>
      </c>
    </row>
    <row r="42" spans="1:10" x14ac:dyDescent="0.2">
      <c r="A42" s="7" t="s">
        <v>63</v>
      </c>
      <c r="B42" s="3" t="s">
        <v>25</v>
      </c>
      <c r="C42" s="7">
        <v>20</v>
      </c>
      <c r="D42" s="33"/>
      <c r="E42" s="34"/>
      <c r="F42" s="35"/>
      <c r="G42" s="21">
        <v>1.4279999999999999</v>
      </c>
      <c r="H42" s="5">
        <f t="shared" si="0"/>
        <v>28.56</v>
      </c>
      <c r="I42" s="15"/>
      <c r="J42" s="5">
        <f t="shared" si="2"/>
        <v>0</v>
      </c>
    </row>
    <row r="43" spans="1:10" x14ac:dyDescent="0.2">
      <c r="A43" s="7" t="s">
        <v>63</v>
      </c>
      <c r="B43" s="3" t="s">
        <v>35</v>
      </c>
      <c r="C43" s="4">
        <v>10</v>
      </c>
      <c r="D43" s="25" t="e" vm="14">
        <v>#VALUE!</v>
      </c>
      <c r="E43" s="25"/>
      <c r="F43" s="25"/>
      <c r="G43" s="21">
        <v>2.67</v>
      </c>
      <c r="H43" s="5">
        <f t="shared" si="0"/>
        <v>26.7</v>
      </c>
      <c r="I43" s="15"/>
      <c r="J43" s="5">
        <f t="shared" si="2"/>
        <v>0</v>
      </c>
    </row>
    <row r="44" spans="1:10" x14ac:dyDescent="0.2">
      <c r="A44" s="7" t="s">
        <v>63</v>
      </c>
      <c r="B44" s="3" t="s">
        <v>36</v>
      </c>
      <c r="C44" s="4">
        <v>10</v>
      </c>
      <c r="D44" s="25"/>
      <c r="E44" s="25"/>
      <c r="F44" s="25"/>
      <c r="G44" s="21">
        <v>4.2699999999999996</v>
      </c>
      <c r="H44" s="5">
        <f t="shared" si="0"/>
        <v>42.699999999999996</v>
      </c>
      <c r="I44" s="15"/>
      <c r="J44" s="5">
        <f t="shared" si="2"/>
        <v>0</v>
      </c>
    </row>
    <row r="45" spans="1:10" x14ac:dyDescent="0.2">
      <c r="A45" s="7" t="s">
        <v>63</v>
      </c>
      <c r="B45" s="3" t="s">
        <v>10</v>
      </c>
      <c r="C45" s="4">
        <v>10</v>
      </c>
      <c r="D45" s="27" t="e" vm="15">
        <v>#VALUE!</v>
      </c>
      <c r="E45" s="28"/>
      <c r="F45" s="29"/>
      <c r="G45" s="21">
        <v>6.2930000000000001</v>
      </c>
      <c r="H45" s="5">
        <f t="shared" si="0"/>
        <v>62.93</v>
      </c>
      <c r="I45" s="15"/>
      <c r="J45" s="5">
        <f t="shared" si="2"/>
        <v>0</v>
      </c>
    </row>
    <row r="46" spans="1:10" x14ac:dyDescent="0.2">
      <c r="A46" s="7" t="s">
        <v>63</v>
      </c>
      <c r="B46" s="3" t="s">
        <v>11</v>
      </c>
      <c r="C46" s="4">
        <v>10</v>
      </c>
      <c r="D46" s="33"/>
      <c r="E46" s="34"/>
      <c r="F46" s="35"/>
      <c r="G46" s="21">
        <f>6.293*1.25</f>
        <v>7.86625</v>
      </c>
      <c r="H46" s="5">
        <f t="shared" si="0"/>
        <v>78.662499999999994</v>
      </c>
      <c r="I46" s="15"/>
      <c r="J46" s="5">
        <f t="shared" si="2"/>
        <v>0</v>
      </c>
    </row>
    <row r="47" spans="1:10" x14ac:dyDescent="0.2">
      <c r="A47" s="7" t="s">
        <v>63</v>
      </c>
      <c r="B47" s="3" t="s">
        <v>16</v>
      </c>
      <c r="C47" s="7">
        <v>10</v>
      </c>
      <c r="D47" s="27" t="e" vm="16">
        <v>#VALUE!</v>
      </c>
      <c r="E47" s="28"/>
      <c r="F47" s="29"/>
      <c r="G47" s="21">
        <f>G48/1.25</f>
        <v>6.0511999999999997</v>
      </c>
      <c r="H47" s="5">
        <f t="shared" si="0"/>
        <v>60.512</v>
      </c>
      <c r="I47" s="15"/>
      <c r="J47" s="5">
        <f t="shared" si="2"/>
        <v>0</v>
      </c>
    </row>
    <row r="48" spans="1:10" x14ac:dyDescent="0.2">
      <c r="A48" s="7" t="s">
        <v>63</v>
      </c>
      <c r="B48" s="3" t="s">
        <v>17</v>
      </c>
      <c r="C48" s="7">
        <v>10</v>
      </c>
      <c r="D48" s="33"/>
      <c r="E48" s="34"/>
      <c r="F48" s="35"/>
      <c r="G48" s="21">
        <v>7.5640000000000001</v>
      </c>
      <c r="H48" s="5">
        <f t="shared" si="0"/>
        <v>75.64</v>
      </c>
      <c r="I48" s="15"/>
      <c r="J48" s="5">
        <f t="shared" si="2"/>
        <v>0</v>
      </c>
    </row>
    <row r="49" spans="1:10" x14ac:dyDescent="0.2">
      <c r="A49" s="7" t="s">
        <v>63</v>
      </c>
      <c r="B49" s="3" t="s">
        <v>16</v>
      </c>
      <c r="C49" s="7">
        <v>10</v>
      </c>
      <c r="D49" s="27" t="e" vm="17">
        <v>#VALUE!</v>
      </c>
      <c r="E49" s="28"/>
      <c r="F49" s="29"/>
      <c r="G49" s="21">
        <f>12.22*0.7</f>
        <v>8.5540000000000003</v>
      </c>
      <c r="H49" s="5">
        <f t="shared" si="0"/>
        <v>85.54</v>
      </c>
      <c r="I49" s="15"/>
      <c r="J49" s="5">
        <f t="shared" si="2"/>
        <v>0</v>
      </c>
    </row>
    <row r="50" spans="1:10" x14ac:dyDescent="0.2">
      <c r="A50" s="7" t="s">
        <v>63</v>
      </c>
      <c r="B50" s="3" t="s">
        <v>17</v>
      </c>
      <c r="C50" s="7">
        <v>10</v>
      </c>
      <c r="D50" s="33"/>
      <c r="E50" s="34"/>
      <c r="F50" s="35"/>
      <c r="G50" s="21">
        <f>17.51*0.7</f>
        <v>12.257</v>
      </c>
      <c r="H50" s="5">
        <f t="shared" si="0"/>
        <v>122.57</v>
      </c>
      <c r="I50" s="15"/>
      <c r="J50" s="5">
        <f t="shared" si="2"/>
        <v>0</v>
      </c>
    </row>
    <row r="51" spans="1:10" x14ac:dyDescent="0.2">
      <c r="A51" s="7" t="s">
        <v>63</v>
      </c>
      <c r="B51" s="3" t="s">
        <v>60</v>
      </c>
      <c r="C51" s="4">
        <v>10</v>
      </c>
      <c r="D51" s="26" t="e" vm="18">
        <v>#VALUE!</v>
      </c>
      <c r="E51" s="26"/>
      <c r="F51" s="26"/>
      <c r="G51" s="21">
        <f>G52/1.25</f>
        <v>7.32</v>
      </c>
      <c r="H51" s="5">
        <f t="shared" si="0"/>
        <v>73.2</v>
      </c>
      <c r="I51" s="15"/>
      <c r="J51" s="5">
        <f t="shared" si="2"/>
        <v>0</v>
      </c>
    </row>
    <row r="52" spans="1:10" x14ac:dyDescent="0.2">
      <c r="A52" s="7" t="s">
        <v>63</v>
      </c>
      <c r="B52" s="3" t="s">
        <v>61</v>
      </c>
      <c r="C52" s="4">
        <v>10</v>
      </c>
      <c r="D52" s="26"/>
      <c r="E52" s="26"/>
      <c r="F52" s="26"/>
      <c r="G52" s="21">
        <v>9.15</v>
      </c>
      <c r="H52" s="5">
        <f t="shared" si="0"/>
        <v>91.5</v>
      </c>
      <c r="I52" s="15"/>
      <c r="J52" s="5">
        <f t="shared" si="2"/>
        <v>0</v>
      </c>
    </row>
    <row r="53" spans="1:10" x14ac:dyDescent="0.2">
      <c r="A53" s="7" t="s">
        <v>63</v>
      </c>
      <c r="B53" s="16" t="s">
        <v>44</v>
      </c>
      <c r="C53" s="7">
        <v>4</v>
      </c>
      <c r="D53" s="25" t="e" vm="19">
        <v>#VALUE!</v>
      </c>
      <c r="E53" s="25"/>
      <c r="F53" s="25"/>
      <c r="G53" s="21">
        <f>42.36*0.6</f>
        <v>25.416</v>
      </c>
      <c r="H53" s="5">
        <f>G53*C53</f>
        <v>101.664</v>
      </c>
      <c r="I53" s="15"/>
      <c r="J53" s="5">
        <f t="shared" si="2"/>
        <v>0</v>
      </c>
    </row>
    <row r="54" spans="1:10" x14ac:dyDescent="0.2">
      <c r="A54" s="7" t="s">
        <v>63</v>
      </c>
      <c r="B54" s="16" t="s">
        <v>45</v>
      </c>
      <c r="C54" s="7">
        <v>4</v>
      </c>
      <c r="D54" s="25"/>
      <c r="E54" s="25"/>
      <c r="F54" s="25"/>
      <c r="G54" s="21">
        <f>69.74*0.6</f>
        <v>41.843999999999994</v>
      </c>
      <c r="H54" s="5">
        <f>G54*C54</f>
        <v>167.37599999999998</v>
      </c>
      <c r="I54" s="15"/>
      <c r="J54" s="5">
        <f t="shared" si="2"/>
        <v>0</v>
      </c>
    </row>
    <row r="55" spans="1:10" x14ac:dyDescent="0.2">
      <c r="A55" s="7" t="s">
        <v>63</v>
      </c>
      <c r="B55" s="16" t="s">
        <v>46</v>
      </c>
      <c r="C55" s="7">
        <v>4</v>
      </c>
      <c r="D55" s="25"/>
      <c r="E55" s="25"/>
      <c r="F55" s="25"/>
      <c r="G55" s="21">
        <f>100.19*0.6</f>
        <v>60.113999999999997</v>
      </c>
      <c r="H55" s="5">
        <f>G55*C55</f>
        <v>240.45599999999999</v>
      </c>
      <c r="I55" s="15"/>
      <c r="J55" s="5">
        <f t="shared" si="2"/>
        <v>0</v>
      </c>
    </row>
    <row r="56" spans="1:10" x14ac:dyDescent="0.2">
      <c r="A56" s="2"/>
      <c r="C56" s="2"/>
      <c r="D56" s="2"/>
      <c r="E56" s="2"/>
      <c r="F56" s="2"/>
      <c r="G56" s="16" t="s">
        <v>73</v>
      </c>
      <c r="H56" s="17">
        <f>SUM(H28:H55)</f>
        <v>2174.8544999999999</v>
      </c>
      <c r="I56" s="18" t="s">
        <v>73</v>
      </c>
      <c r="J56" s="19">
        <f>SUM(J29:J55)</f>
        <v>0</v>
      </c>
    </row>
    <row r="57" spans="1:10" x14ac:dyDescent="0.2">
      <c r="A57" s="2"/>
      <c r="C57" s="2"/>
      <c r="D57" s="2"/>
      <c r="E57" s="2"/>
      <c r="F57" s="2"/>
      <c r="G57" s="16" t="s">
        <v>74</v>
      </c>
      <c r="H57" s="17">
        <f>H56*0.21</f>
        <v>456.71944499999995</v>
      </c>
      <c r="I57" s="18" t="s">
        <v>74</v>
      </c>
      <c r="J57" s="19">
        <f>J56*0.21</f>
        <v>0</v>
      </c>
    </row>
    <row r="58" spans="1:10" x14ac:dyDescent="0.2">
      <c r="A58" s="2"/>
      <c r="C58" s="2"/>
      <c r="D58" s="2"/>
      <c r="E58" s="2"/>
      <c r="F58" s="2"/>
      <c r="G58" s="16" t="s">
        <v>66</v>
      </c>
      <c r="H58" s="20">
        <f>H56+H57</f>
        <v>2631.5739450000001</v>
      </c>
      <c r="I58" s="18" t="s">
        <v>66</v>
      </c>
      <c r="J58" s="19">
        <f>J56+J57</f>
        <v>0</v>
      </c>
    </row>
    <row r="59" spans="1:10" x14ac:dyDescent="0.2">
      <c r="A59" s="2"/>
      <c r="C59" s="2"/>
      <c r="D59" s="2"/>
      <c r="E59" s="2"/>
      <c r="F59" s="2"/>
      <c r="G59" s="11"/>
      <c r="H59" s="11"/>
    </row>
    <row r="60" spans="1:10" s="1" customFormat="1" ht="20.25" x14ac:dyDescent="0.3">
      <c r="A60" s="12" t="s">
        <v>76</v>
      </c>
      <c r="B60" s="9" t="s">
        <v>41</v>
      </c>
      <c r="C60" s="9" t="s">
        <v>72</v>
      </c>
      <c r="D60" s="23" t="s">
        <v>42</v>
      </c>
      <c r="E60" s="23"/>
      <c r="F60" s="23"/>
      <c r="G60" s="23" t="s">
        <v>69</v>
      </c>
      <c r="H60" s="23" t="s">
        <v>33</v>
      </c>
      <c r="I60" s="13" t="s">
        <v>70</v>
      </c>
      <c r="J60" s="14" t="s">
        <v>71</v>
      </c>
    </row>
    <row r="61" spans="1:10" x14ac:dyDescent="0.2">
      <c r="A61" s="36" t="s">
        <v>65</v>
      </c>
      <c r="B61" s="37" t="s">
        <v>56</v>
      </c>
      <c r="C61" s="38">
        <v>10</v>
      </c>
      <c r="D61" s="39" t="e" vm="20">
        <v>#VALUE!</v>
      </c>
      <c r="E61" s="40"/>
      <c r="F61" s="41"/>
      <c r="G61" s="42">
        <f>24.56*0.7</f>
        <v>17.191999999999997</v>
      </c>
      <c r="H61" s="42">
        <f t="shared" ref="H61:H69" si="3">G61*C61</f>
        <v>171.91999999999996</v>
      </c>
      <c r="I61" s="15"/>
      <c r="J61" s="5">
        <f>I61*C61</f>
        <v>0</v>
      </c>
    </row>
    <row r="62" spans="1:10" x14ac:dyDescent="0.2">
      <c r="A62" s="36" t="s">
        <v>65</v>
      </c>
      <c r="B62" s="37" t="s">
        <v>57</v>
      </c>
      <c r="C62" s="38">
        <v>10</v>
      </c>
      <c r="D62" s="43"/>
      <c r="E62" s="44"/>
      <c r="F62" s="45"/>
      <c r="G62" s="42">
        <f>32.26*0.7</f>
        <v>22.581999999999997</v>
      </c>
      <c r="H62" s="42">
        <f t="shared" si="3"/>
        <v>225.81999999999996</v>
      </c>
      <c r="I62" s="15"/>
      <c r="J62" s="5">
        <f t="shared" ref="J62:J66" si="4">I62*C62</f>
        <v>0</v>
      </c>
    </row>
    <row r="63" spans="1:10" x14ac:dyDescent="0.2">
      <c r="A63" s="36" t="s">
        <v>65</v>
      </c>
      <c r="B63" s="37" t="s">
        <v>58</v>
      </c>
      <c r="C63" s="38">
        <v>8</v>
      </c>
      <c r="D63" s="46"/>
      <c r="E63" s="47"/>
      <c r="F63" s="48"/>
      <c r="G63" s="42">
        <f>95.37*0.7</f>
        <v>66.759</v>
      </c>
      <c r="H63" s="42">
        <f t="shared" si="3"/>
        <v>534.072</v>
      </c>
      <c r="I63" s="15"/>
      <c r="J63" s="5">
        <f t="shared" si="4"/>
        <v>0</v>
      </c>
    </row>
    <row r="64" spans="1:10" x14ac:dyDescent="0.2">
      <c r="A64" s="36" t="s">
        <v>65</v>
      </c>
      <c r="B64" s="37" t="s">
        <v>50</v>
      </c>
      <c r="C64" s="49">
        <v>10</v>
      </c>
      <c r="D64" s="50" t="e" vm="21">
        <v>#VALUE!</v>
      </c>
      <c r="E64" s="51"/>
      <c r="F64" s="52"/>
      <c r="G64" s="42">
        <v>25.772999999999996</v>
      </c>
      <c r="H64" s="42">
        <f t="shared" si="3"/>
        <v>257.72999999999996</v>
      </c>
      <c r="I64" s="15"/>
      <c r="J64" s="5">
        <f t="shared" si="4"/>
        <v>0</v>
      </c>
    </row>
    <row r="65" spans="1:10" x14ac:dyDescent="0.2">
      <c r="A65" s="36" t="s">
        <v>65</v>
      </c>
      <c r="B65" s="37" t="s">
        <v>51</v>
      </c>
      <c r="C65" s="49">
        <v>10</v>
      </c>
      <c r="D65" s="53"/>
      <c r="E65" s="54"/>
      <c r="F65" s="55"/>
      <c r="G65" s="42">
        <v>22.58</v>
      </c>
      <c r="H65" s="42">
        <f t="shared" si="3"/>
        <v>225.79999999999998</v>
      </c>
      <c r="I65" s="15"/>
      <c r="J65" s="5">
        <f t="shared" si="4"/>
        <v>0</v>
      </c>
    </row>
    <row r="66" spans="1:10" x14ac:dyDescent="0.2">
      <c r="A66" s="36" t="s">
        <v>65</v>
      </c>
      <c r="B66" s="37" t="s">
        <v>52</v>
      </c>
      <c r="C66" s="49">
        <v>8</v>
      </c>
      <c r="D66" s="56"/>
      <c r="E66" s="57"/>
      <c r="F66" s="58"/>
      <c r="G66" s="42">
        <v>89.6</v>
      </c>
      <c r="H66" s="42">
        <f t="shared" si="3"/>
        <v>716.8</v>
      </c>
      <c r="I66" s="15"/>
      <c r="J66" s="5">
        <f t="shared" si="4"/>
        <v>0</v>
      </c>
    </row>
    <row r="67" spans="1:10" x14ac:dyDescent="0.2">
      <c r="A67" s="36" t="s">
        <v>65</v>
      </c>
      <c r="B67" s="37" t="s">
        <v>53</v>
      </c>
      <c r="C67" s="49">
        <v>10</v>
      </c>
      <c r="D67" s="50" t="e" vm="22">
        <v>#VALUE!</v>
      </c>
      <c r="E67" s="51"/>
      <c r="F67" s="52"/>
      <c r="G67" s="42">
        <f>50.8*0.7</f>
        <v>35.559999999999995</v>
      </c>
      <c r="H67" s="42">
        <f t="shared" si="3"/>
        <v>355.59999999999997</v>
      </c>
      <c r="I67" s="15"/>
      <c r="J67" s="5">
        <f t="shared" ref="J67:J69" si="5">I67*C67</f>
        <v>0</v>
      </c>
    </row>
    <row r="68" spans="1:10" x14ac:dyDescent="0.2">
      <c r="A68" s="36" t="s">
        <v>65</v>
      </c>
      <c r="B68" s="37" t="s">
        <v>54</v>
      </c>
      <c r="C68" s="49">
        <v>10</v>
      </c>
      <c r="D68" s="53"/>
      <c r="E68" s="54"/>
      <c r="F68" s="55"/>
      <c r="G68" s="42">
        <f>65.94*0.7</f>
        <v>46.157999999999994</v>
      </c>
      <c r="H68" s="42">
        <f t="shared" si="3"/>
        <v>461.57999999999993</v>
      </c>
      <c r="I68" s="15"/>
      <c r="J68" s="5">
        <f t="shared" si="5"/>
        <v>0</v>
      </c>
    </row>
    <row r="69" spans="1:10" x14ac:dyDescent="0.2">
      <c r="A69" s="36" t="s">
        <v>65</v>
      </c>
      <c r="B69" s="37" t="s">
        <v>55</v>
      </c>
      <c r="C69" s="49">
        <v>8</v>
      </c>
      <c r="D69" s="56"/>
      <c r="E69" s="57"/>
      <c r="F69" s="58"/>
      <c r="G69" s="42">
        <f>G66*1.1</f>
        <v>98.56</v>
      </c>
      <c r="H69" s="42">
        <f t="shared" si="3"/>
        <v>788.48</v>
      </c>
      <c r="I69" s="15"/>
      <c r="J69" s="5">
        <f t="shared" si="5"/>
        <v>0</v>
      </c>
    </row>
    <row r="70" spans="1:10" x14ac:dyDescent="0.2">
      <c r="A70" s="2"/>
      <c r="B70" s="10"/>
      <c r="C70" s="8"/>
      <c r="D70" s="2"/>
      <c r="E70" s="2"/>
      <c r="F70" s="2"/>
      <c r="G70" s="16" t="s">
        <v>73</v>
      </c>
      <c r="H70" s="17">
        <f>SUM(H61:H69)</f>
        <v>3737.8019999999997</v>
      </c>
      <c r="I70" s="18" t="s">
        <v>73</v>
      </c>
      <c r="J70" s="19">
        <f>SUM(J61:J69)</f>
        <v>0</v>
      </c>
    </row>
    <row r="71" spans="1:10" x14ac:dyDescent="0.2">
      <c r="A71" s="2"/>
      <c r="B71" s="10"/>
      <c r="C71" s="8"/>
      <c r="D71" s="2"/>
      <c r="E71" s="2"/>
      <c r="F71" s="2"/>
      <c r="G71" s="16" t="s">
        <v>74</v>
      </c>
      <c r="H71" s="17">
        <f>H70*0.21</f>
        <v>784.93841999999995</v>
      </c>
      <c r="I71" s="18" t="s">
        <v>74</v>
      </c>
      <c r="J71" s="19">
        <f>J70*0.21</f>
        <v>0</v>
      </c>
    </row>
    <row r="72" spans="1:10" x14ac:dyDescent="0.2">
      <c r="A72" s="2"/>
      <c r="B72" s="10"/>
      <c r="C72" s="8"/>
      <c r="D72" s="2"/>
      <c r="E72" s="2"/>
      <c r="F72" s="2"/>
      <c r="G72" s="16" t="s">
        <v>66</v>
      </c>
      <c r="H72" s="20">
        <f>H70+H71</f>
        <v>4522.7404200000001</v>
      </c>
      <c r="I72" s="18" t="s">
        <v>66</v>
      </c>
      <c r="J72" s="19">
        <f>J70+J71</f>
        <v>0</v>
      </c>
    </row>
    <row r="73" spans="1:10" x14ac:dyDescent="0.2">
      <c r="A73" s="2"/>
      <c r="B73" s="10"/>
      <c r="C73" s="8"/>
      <c r="D73" s="2"/>
      <c r="E73" s="2"/>
      <c r="F73" s="2"/>
    </row>
    <row r="74" spans="1:10" s="1" customFormat="1" ht="20.25" x14ac:dyDescent="0.3">
      <c r="A74" s="12" t="s">
        <v>77</v>
      </c>
      <c r="B74" s="9" t="s">
        <v>41</v>
      </c>
      <c r="C74" s="9" t="s">
        <v>72</v>
      </c>
      <c r="D74" s="23" t="s">
        <v>42</v>
      </c>
      <c r="E74" s="23"/>
      <c r="F74" s="23"/>
      <c r="G74" s="23" t="s">
        <v>69</v>
      </c>
      <c r="H74" s="23" t="s">
        <v>33</v>
      </c>
      <c r="I74" s="13" t="s">
        <v>70</v>
      </c>
      <c r="J74" s="14" t="s">
        <v>71</v>
      </c>
    </row>
    <row r="75" spans="1:10" x14ac:dyDescent="0.2">
      <c r="A75" s="36" t="s">
        <v>64</v>
      </c>
      <c r="B75" s="37" t="s">
        <v>48</v>
      </c>
      <c r="C75" s="59">
        <v>8</v>
      </c>
      <c r="D75" s="60"/>
      <c r="E75" s="61"/>
      <c r="F75" s="62"/>
      <c r="G75" s="42">
        <v>65.78</v>
      </c>
      <c r="H75" s="42">
        <f>G75*C75</f>
        <v>526.24</v>
      </c>
      <c r="I75" s="15"/>
      <c r="J75" s="5">
        <f>I75*C75</f>
        <v>0</v>
      </c>
    </row>
    <row r="76" spans="1:10" x14ac:dyDescent="0.2">
      <c r="A76" s="36" t="s">
        <v>64</v>
      </c>
      <c r="B76" s="37" t="s">
        <v>47</v>
      </c>
      <c r="C76" s="59">
        <v>8</v>
      </c>
      <c r="D76" s="63"/>
      <c r="E76" s="64"/>
      <c r="F76" s="65"/>
      <c r="G76" s="42">
        <v>77.924999999999997</v>
      </c>
      <c r="H76" s="42">
        <f>G76*C76</f>
        <v>623.4</v>
      </c>
      <c r="I76" s="15"/>
      <c r="J76" s="5">
        <f t="shared" ref="J76" si="6">I76*C76</f>
        <v>0</v>
      </c>
    </row>
    <row r="77" spans="1:10" x14ac:dyDescent="0.2">
      <c r="A77" s="36" t="s">
        <v>34</v>
      </c>
      <c r="B77" s="37" t="s">
        <v>49</v>
      </c>
      <c r="C77" s="36">
        <v>5</v>
      </c>
      <c r="D77" s="66" t="e" vm="23">
        <v>#VALUE!</v>
      </c>
      <c r="E77" s="67"/>
      <c r="F77" s="68"/>
      <c r="G77" s="42">
        <v>132.745</v>
      </c>
      <c r="H77" s="42">
        <f>G77*C77</f>
        <v>663.72500000000002</v>
      </c>
      <c r="I77" s="15"/>
      <c r="J77" s="5">
        <f t="shared" ref="J77:J79" si="7">I77*C77</f>
        <v>0</v>
      </c>
    </row>
    <row r="78" spans="1:10" x14ac:dyDescent="0.2">
      <c r="A78" s="36" t="s">
        <v>34</v>
      </c>
      <c r="B78" s="37" t="s">
        <v>39</v>
      </c>
      <c r="C78" s="49">
        <v>10</v>
      </c>
      <c r="D78" s="69" t="e" vm="24">
        <v>#VALUE!</v>
      </c>
      <c r="E78" s="69"/>
      <c r="F78" s="69"/>
      <c r="G78" s="42">
        <f>15.4*2</f>
        <v>30.8</v>
      </c>
      <c r="H78" s="42">
        <f>G78*C78</f>
        <v>308</v>
      </c>
      <c r="I78" s="15"/>
      <c r="J78" s="5">
        <f t="shared" si="7"/>
        <v>0</v>
      </c>
    </row>
    <row r="79" spans="1:10" x14ac:dyDescent="0.2">
      <c r="A79" s="36" t="s">
        <v>34</v>
      </c>
      <c r="B79" s="37" t="s">
        <v>40</v>
      </c>
      <c r="C79" s="49">
        <v>10</v>
      </c>
      <c r="D79" s="69"/>
      <c r="E79" s="69"/>
      <c r="F79" s="69"/>
      <c r="G79" s="42">
        <f>13.397*2</f>
        <v>26.794</v>
      </c>
      <c r="H79" s="42">
        <f>G79*C79</f>
        <v>267.94</v>
      </c>
      <c r="I79" s="15"/>
      <c r="J79" s="5">
        <f t="shared" si="7"/>
        <v>0</v>
      </c>
    </row>
    <row r="80" spans="1:10" x14ac:dyDescent="0.2">
      <c r="A80" s="2"/>
      <c r="B80" s="10"/>
      <c r="C80" s="8"/>
      <c r="D80" s="2"/>
      <c r="E80" s="2"/>
      <c r="F80" s="2"/>
      <c r="G80" s="16" t="s">
        <v>73</v>
      </c>
      <c r="H80" s="17">
        <f>SUM(H75:H79)</f>
        <v>2389.3049999999998</v>
      </c>
      <c r="I80" s="18" t="s">
        <v>73</v>
      </c>
      <c r="J80" s="19">
        <f>SUM(J75:J79)</f>
        <v>0</v>
      </c>
    </row>
    <row r="81" spans="1:10" x14ac:dyDescent="0.2">
      <c r="A81" s="2"/>
      <c r="B81" s="10"/>
      <c r="C81" s="8"/>
      <c r="D81" s="2"/>
      <c r="E81" s="2"/>
      <c r="F81" s="2"/>
      <c r="G81" s="16" t="s">
        <v>74</v>
      </c>
      <c r="H81" s="17">
        <f>H80*0.21</f>
        <v>501.75404999999995</v>
      </c>
      <c r="I81" s="18" t="s">
        <v>74</v>
      </c>
      <c r="J81" s="19">
        <f>J80*0.21</f>
        <v>0</v>
      </c>
    </row>
    <row r="82" spans="1:10" x14ac:dyDescent="0.2">
      <c r="A82" s="2"/>
      <c r="B82" s="10"/>
      <c r="C82" s="8"/>
      <c r="D82" s="2"/>
      <c r="E82" s="2"/>
      <c r="F82" s="2"/>
      <c r="G82" s="16" t="s">
        <v>66</v>
      </c>
      <c r="H82" s="20">
        <f>H80+H81</f>
        <v>2891.0590499999998</v>
      </c>
      <c r="I82" s="18" t="s">
        <v>66</v>
      </c>
      <c r="J82" s="19">
        <f>J80+J81</f>
        <v>0</v>
      </c>
    </row>
    <row r="83" spans="1:10" x14ac:dyDescent="0.2">
      <c r="A83" s="2"/>
      <c r="B83" s="10"/>
      <c r="C83" s="8"/>
      <c r="D83" s="2"/>
      <c r="E83" s="2"/>
      <c r="F83" s="2"/>
    </row>
    <row r="84" spans="1:10" x14ac:dyDescent="0.2">
      <c r="A84" s="2"/>
      <c r="B84" s="10"/>
      <c r="C84" s="8"/>
      <c r="D84" s="2"/>
      <c r="E84" s="2"/>
      <c r="F84" s="2"/>
      <c r="G84" s="16" t="s">
        <v>73</v>
      </c>
      <c r="H84" s="17">
        <f>H23+H56+H70+H80</f>
        <v>14552.791499999999</v>
      </c>
      <c r="I84" s="18" t="s">
        <v>73</v>
      </c>
      <c r="J84" s="19">
        <f>J23+J56+J70+J80</f>
        <v>0</v>
      </c>
    </row>
    <row r="85" spans="1:10" x14ac:dyDescent="0.2">
      <c r="A85" s="2"/>
      <c r="B85" s="10"/>
      <c r="C85" s="8"/>
      <c r="D85" s="2"/>
      <c r="E85" s="2"/>
      <c r="F85" s="2"/>
      <c r="G85" s="16" t="s">
        <v>74</v>
      </c>
      <c r="H85" s="17">
        <f>H84*0.21</f>
        <v>3056.0862149999998</v>
      </c>
      <c r="I85" s="18" t="s">
        <v>74</v>
      </c>
      <c r="J85" s="19">
        <f>J84*0.21</f>
        <v>0</v>
      </c>
    </row>
    <row r="86" spans="1:10" x14ac:dyDescent="0.2">
      <c r="A86" s="2"/>
      <c r="B86" s="10"/>
      <c r="C86" s="8"/>
      <c r="D86" s="2"/>
      <c r="E86" s="2"/>
      <c r="F86" s="2"/>
      <c r="G86" s="16" t="s">
        <v>66</v>
      </c>
      <c r="H86" s="20">
        <f>H84+H85</f>
        <v>17608.877714999999</v>
      </c>
      <c r="I86" s="18" t="s">
        <v>66</v>
      </c>
      <c r="J86" s="19">
        <f>J84+J85</f>
        <v>0</v>
      </c>
    </row>
    <row r="87" spans="1:10" x14ac:dyDescent="0.2">
      <c r="A87" s="2"/>
      <c r="B87" s="10"/>
      <c r="C87" s="8"/>
      <c r="D87" s="2"/>
      <c r="E87" s="2"/>
      <c r="F87" s="2"/>
    </row>
    <row r="88" spans="1:10" x14ac:dyDescent="0.2">
      <c r="A88" s="2"/>
      <c r="B88" s="10"/>
      <c r="C88" s="8"/>
      <c r="D88" s="2"/>
      <c r="E88" s="2"/>
      <c r="F88" s="2"/>
    </row>
  </sheetData>
  <sheetProtection algorithmName="SHA-512" hashValue="4PZ8Y4GljC2cY2BPvfxg7WfSI4p/MgaBlnetSMCO94eVb7IslHKJW1Tnx7kMLp0tx/y6Rh3DsaWrZTqufJaMhw==" saltValue="KQYzokfYgFCr+4O38gis9g==" spinCount="100000" sheet="1" objects="1" scenarios="1"/>
  <mergeCells count="33">
    <mergeCell ref="D77:F77"/>
    <mergeCell ref="D78:F79"/>
    <mergeCell ref="D21:F22"/>
    <mergeCell ref="D28:F31"/>
    <mergeCell ref="D32:F33"/>
    <mergeCell ref="D67:F69"/>
    <mergeCell ref="D36:F38"/>
    <mergeCell ref="D39:F40"/>
    <mergeCell ref="D41:F42"/>
    <mergeCell ref="D43:F44"/>
    <mergeCell ref="D45:F46"/>
    <mergeCell ref="D47:F48"/>
    <mergeCell ref="D49:F50"/>
    <mergeCell ref="D51:F52"/>
    <mergeCell ref="D53:F55"/>
    <mergeCell ref="D61:F63"/>
    <mergeCell ref="D64:F66"/>
    <mergeCell ref="D74:F74"/>
    <mergeCell ref="G74:H74"/>
    <mergeCell ref="B1:F1"/>
    <mergeCell ref="D27:F27"/>
    <mergeCell ref="G27:H27"/>
    <mergeCell ref="D60:F60"/>
    <mergeCell ref="G60:H60"/>
    <mergeCell ref="D34:F35"/>
    <mergeCell ref="D4:F4"/>
    <mergeCell ref="G4:H4"/>
    <mergeCell ref="D5:F7"/>
    <mergeCell ref="D8:F12"/>
    <mergeCell ref="D13:F13"/>
    <mergeCell ref="D14:F17"/>
    <mergeCell ref="D18:F19"/>
    <mergeCell ref="D20:F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OfertesExp32-2024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 Maria</dc:creator>
  <cp:lastModifiedBy>XAVIER LUDEVID I MASSANA</cp:lastModifiedBy>
  <cp:lastPrinted>2024-02-14T08:31:20Z</cp:lastPrinted>
  <dcterms:created xsi:type="dcterms:W3CDTF">2023-04-19T11:59:37Z</dcterms:created>
  <dcterms:modified xsi:type="dcterms:W3CDTF">2024-06-03T06:42:04Z</dcterms:modified>
</cp:coreProperties>
</file>