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REA JURIDICA\Contractacio\CONTRACTACIÓ\Contractació 2024\1. PROCEDIMENTS OBERTS\6. XXX_2024 SERVEI MANTENIMENT PCI\"/>
    </mc:Choice>
  </mc:AlternateContent>
  <bookViews>
    <workbookView xWindow="-120" yWindow="-120" windowWidth="29040" windowHeight="15840"/>
  </bookViews>
  <sheets>
    <sheet name="LOT 3" sheetId="3" r:id="rId1"/>
    <sheet name="PCA 2024" sheetId="4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3" l="1"/>
  <c r="F31" i="3"/>
  <c r="F18" i="3"/>
  <c r="F15" i="3"/>
  <c r="F37" i="3"/>
  <c r="H32" i="3" l="1"/>
  <c r="I32" i="3" s="1"/>
  <c r="I34" i="3" s="1"/>
  <c r="H25" i="3"/>
  <c r="I25" i="3" s="1"/>
  <c r="H26" i="3"/>
  <c r="I26" i="3" s="1"/>
  <c r="H27" i="3"/>
  <c r="I27" i="3" s="1"/>
  <c r="H28" i="3"/>
  <c r="I28" i="3" s="1"/>
  <c r="H29" i="3"/>
  <c r="I29" i="3" s="1"/>
  <c r="H30" i="3"/>
  <c r="I30" i="3" s="1"/>
  <c r="H24" i="3"/>
  <c r="I24" i="3" s="1"/>
  <c r="H16" i="3"/>
  <c r="I16" i="3" s="1"/>
  <c r="I18" i="3" s="1"/>
  <c r="H7" i="3"/>
  <c r="I7" i="3" s="1"/>
  <c r="H8" i="3"/>
  <c r="I8" i="3" s="1"/>
  <c r="H9" i="3"/>
  <c r="I9" i="3" s="1"/>
  <c r="H10" i="3"/>
  <c r="I10" i="3" s="1"/>
  <c r="H11" i="3"/>
  <c r="I11" i="3" s="1"/>
  <c r="H12" i="3"/>
  <c r="I12" i="3" s="1"/>
  <c r="H13" i="3"/>
  <c r="I13" i="3" s="1"/>
  <c r="H14" i="3"/>
  <c r="I14" i="3" s="1"/>
  <c r="H6" i="3"/>
  <c r="I6" i="3" s="1"/>
  <c r="I31" i="3" l="1"/>
  <c r="I35" i="3" s="1"/>
  <c r="I15" i="3"/>
  <c r="I19" i="3" s="1"/>
  <c r="I37" i="3" l="1"/>
  <c r="E6" i="3" l="1"/>
  <c r="F6" i="3" s="1"/>
  <c r="C15" i="4" l="1"/>
  <c r="C16" i="4" l="1"/>
  <c r="D15" i="4"/>
  <c r="D16" i="4" l="1"/>
  <c r="E16" i="4" s="1"/>
  <c r="E15" i="4"/>
  <c r="F15" i="4" s="1"/>
  <c r="F16" i="4" l="1"/>
  <c r="G16" i="4" s="1"/>
  <c r="G15" i="4"/>
  <c r="E24" i="3" l="1"/>
  <c r="F24" i="3" s="1"/>
  <c r="E33" i="3"/>
  <c r="F33" i="3" s="1"/>
  <c r="E32" i="3"/>
  <c r="F32" i="3" s="1"/>
  <c r="E30" i="3"/>
  <c r="F30" i="3" s="1"/>
  <c r="E29" i="3"/>
  <c r="F29" i="3" s="1"/>
  <c r="E28" i="3"/>
  <c r="F28" i="3" s="1"/>
  <c r="E27" i="3"/>
  <c r="F27" i="3" s="1"/>
  <c r="E26" i="3"/>
  <c r="F26" i="3" s="1"/>
  <c r="E25" i="3"/>
  <c r="F25" i="3" s="1"/>
  <c r="E17" i="3"/>
  <c r="F17" i="3" s="1"/>
  <c r="E16" i="3"/>
  <c r="F16" i="3" s="1"/>
  <c r="E7" i="3"/>
  <c r="F7" i="3" s="1"/>
  <c r="E8" i="3"/>
  <c r="F8" i="3" s="1"/>
  <c r="C22" i="4" l="1"/>
  <c r="C6" i="4"/>
  <c r="C5" i="4"/>
  <c r="C7" i="4"/>
  <c r="C4" i="4"/>
  <c r="C13" i="4"/>
  <c r="C14" i="4" l="1"/>
  <c r="C8" i="4"/>
  <c r="D22" i="4"/>
  <c r="E22" i="4" s="1"/>
  <c r="C17" i="4"/>
  <c r="C37" i="4" s="1"/>
  <c r="D4" i="4"/>
  <c r="E4" i="4"/>
  <c r="E7" i="4"/>
  <c r="D7" i="4"/>
  <c r="E5" i="4"/>
  <c r="D5" i="4"/>
  <c r="F5" i="4" s="1"/>
  <c r="D6" i="4"/>
  <c r="E6" i="4"/>
  <c r="D13" i="4"/>
  <c r="F6" i="4" l="1"/>
  <c r="F22" i="4"/>
  <c r="D14" i="4"/>
  <c r="E14" i="4" s="1"/>
  <c r="F14" i="4"/>
  <c r="F7" i="4"/>
  <c r="G7" i="4" s="1"/>
  <c r="F4" i="4"/>
  <c r="G4" i="4" s="1"/>
  <c r="E8" i="4"/>
  <c r="D8" i="4"/>
  <c r="G22" i="4"/>
  <c r="G5" i="4"/>
  <c r="G6" i="4"/>
  <c r="E13" i="4"/>
  <c r="E17" i="4" s="1"/>
  <c r="D37" i="4"/>
  <c r="E37" i="4" s="1"/>
  <c r="D46" i="4"/>
  <c r="E9" i="3"/>
  <c r="F9" i="3" s="1"/>
  <c r="E10" i="3"/>
  <c r="F10" i="3" s="1"/>
  <c r="E11" i="3"/>
  <c r="F11" i="3" s="1"/>
  <c r="E12" i="3"/>
  <c r="F12" i="3" s="1"/>
  <c r="E13" i="3"/>
  <c r="F13" i="3" s="1"/>
  <c r="E14" i="3"/>
  <c r="F14" i="3" s="1"/>
  <c r="F13" i="4" l="1"/>
  <c r="F8" i="4"/>
  <c r="G8" i="4" s="1"/>
  <c r="G14" i="4"/>
  <c r="D17" i="4"/>
  <c r="E46" i="4"/>
  <c r="D60" i="4"/>
  <c r="E60" i="4" s="1"/>
  <c r="F60" i="4" s="1"/>
  <c r="D59" i="4"/>
  <c r="E59" i="4" s="1"/>
  <c r="F59" i="4" s="1"/>
  <c r="F17" i="4"/>
  <c r="C21" i="4"/>
  <c r="D21" i="4" l="1"/>
  <c r="C23" i="4"/>
  <c r="C41" i="4" s="1"/>
  <c r="F46" i="4"/>
  <c r="G13" i="4"/>
  <c r="D47" i="4" l="1"/>
  <c r="D41" i="4"/>
  <c r="E41" i="4" s="1"/>
  <c r="D23" i="4"/>
  <c r="E21" i="4"/>
  <c r="F21" i="4" s="1"/>
  <c r="G17" i="4"/>
  <c r="C3" i="4" l="1"/>
  <c r="E23" i="4"/>
  <c r="E47" i="4"/>
  <c r="F47" i="4" s="1"/>
  <c r="D66" i="4"/>
  <c r="E66" i="4" s="1"/>
  <c r="F66" i="4" s="1"/>
  <c r="D65" i="4"/>
  <c r="F23" i="4"/>
  <c r="C9" i="4" l="1"/>
  <c r="E3" i="4"/>
  <c r="D3" i="4"/>
  <c r="E65" i="4"/>
  <c r="F65" i="4" s="1"/>
  <c r="G21" i="4"/>
  <c r="G23" i="4" s="1"/>
  <c r="F3" i="4" l="1"/>
  <c r="F9" i="4" s="1"/>
  <c r="C33" i="4"/>
  <c r="K5" i="4"/>
  <c r="L5" i="4" s="1"/>
  <c r="M5" i="4" s="1"/>
  <c r="D9" i="4"/>
  <c r="D28" i="4" s="1"/>
  <c r="C28" i="4"/>
  <c r="E9" i="4"/>
  <c r="E28" i="4" s="1"/>
  <c r="G3" i="4" l="1"/>
  <c r="G9" i="4" s="1"/>
  <c r="G28" i="4" s="1"/>
  <c r="I9" i="4"/>
  <c r="F28" i="4"/>
  <c r="D33" i="4"/>
  <c r="E33" i="4" s="1"/>
  <c r="D45" i="4"/>
  <c r="E45" i="4" l="1"/>
  <c r="E48" i="4" s="1"/>
  <c r="D48" i="4"/>
  <c r="D54" i="4"/>
  <c r="E54" i="4" s="1"/>
  <c r="F54" i="4" s="1"/>
  <c r="D53" i="4"/>
  <c r="E53" i="4" s="1"/>
  <c r="F53" i="4" s="1"/>
  <c r="F45" i="4" l="1"/>
  <c r="F48" i="4" s="1"/>
</calcChain>
</file>

<file path=xl/sharedStrings.xml><?xml version="1.0" encoding="utf-8"?>
<sst xmlns="http://schemas.openxmlformats.org/spreadsheetml/2006/main" count="137" uniqueCount="63">
  <si>
    <t>ACTUACIÓ</t>
  </si>
  <si>
    <t>Periodicitat del servei (any)</t>
  </si>
  <si>
    <t>Import/element (€)</t>
  </si>
  <si>
    <t>nº elements</t>
  </si>
  <si>
    <t>Total servei</t>
  </si>
  <si>
    <t>TOTAL ANUAL</t>
  </si>
  <si>
    <t>Manteniment preventiu</t>
  </si>
  <si>
    <t>1 vegada cada 5 anys</t>
  </si>
  <si>
    <t>Manteniment correctiu</t>
  </si>
  <si>
    <t>Hores operari</t>
  </si>
  <si>
    <t>Sirenes interiors</t>
  </si>
  <si>
    <t>Material manteniment correctiu</t>
  </si>
  <si>
    <t>RESIDÈNCIA SANTA COLOMA DE FARNERS</t>
  </si>
  <si>
    <t>TOTAL</t>
  </si>
  <si>
    <t>CENTRE DE DIA LES BERNARDES DE SALT</t>
  </si>
  <si>
    <t>SERVEI D'INTERVENCIÓ ESPECIALITZADA (SIE) de GIRONA</t>
  </si>
  <si>
    <t>SERVEI D'ACOLLIMENT I RECUPARACIÓ PER A VÍCTIMES QUE PATEIXEN VIOLÈNCIA MASCLISTA (SARV) DEL GIRONÈS</t>
  </si>
  <si>
    <t>SERVEI TÈCNIC PUNT DE TROBADA DE GIRONA</t>
  </si>
  <si>
    <t>Extintor CO2  5 Kg (retimbrat)</t>
  </si>
  <si>
    <t>Extintor PG ABC-6Kg(retimbrat)</t>
  </si>
  <si>
    <t>Extintor CO2 2 kgs (retimbrat)</t>
  </si>
  <si>
    <t>Extintor ABC-6Kg (revisió)</t>
  </si>
  <si>
    <t>Extintor CO2  5 Kg (revisió)</t>
  </si>
  <si>
    <t>Extintor CO2 2 kgs (revisió)</t>
  </si>
  <si>
    <t>Centraleta incendis</t>
  </si>
  <si>
    <t>Detctors òptims fum</t>
  </si>
  <si>
    <t>SERVEI D'ACOLLIMENT I RECUPERACIÓ PER A VÍCTIMES QUE PATEIXEN VIOLÈNCIA MASCLISTA (SARV) TARRAGONÈS</t>
  </si>
  <si>
    <t>CENTRE DE SERVEIS DE MAIALS</t>
  </si>
  <si>
    <t>Centraleta Paradox. Model K10H</t>
  </si>
  <si>
    <t>Sensors d'incendi</t>
  </si>
  <si>
    <t>CENTRE DE SERVEIS EL PAPIIOL</t>
  </si>
  <si>
    <t>RESIDÈNCIA MONTESQUIU</t>
  </si>
  <si>
    <t>1 any</t>
  </si>
  <si>
    <t>Pròrroga 1 anys</t>
  </si>
  <si>
    <t>20% de modificació</t>
  </si>
  <si>
    <t>Valor estimat del contracte</t>
  </si>
  <si>
    <t>LOT1</t>
  </si>
  <si>
    <t>PRESSUPOST LICITACIÓ</t>
  </si>
  <si>
    <t>PREU</t>
  </si>
  <si>
    <t>IVA</t>
  </si>
  <si>
    <t xml:space="preserve">TOTAL </t>
  </si>
  <si>
    <t>LOT 2</t>
  </si>
  <si>
    <t>LOT 1</t>
  </si>
  <si>
    <t>Preu</t>
  </si>
  <si>
    <t>Import total</t>
  </si>
  <si>
    <t>IMPORT AMB IVA INCLÒS</t>
  </si>
  <si>
    <t>TOTAL AMB IVA INCLÒS</t>
  </si>
  <si>
    <t>RESIDÈNCIA RIBES DE FRESER</t>
  </si>
  <si>
    <t>Pròrroga 2 anys</t>
  </si>
  <si>
    <t>RESIDÈNCIA DE TONA</t>
  </si>
  <si>
    <t>LOT 3</t>
  </si>
  <si>
    <t>TOTAL LOT 1 + LOT 2 + LOT 3</t>
  </si>
  <si>
    <t>HABITATGES TONA</t>
  </si>
  <si>
    <t xml:space="preserve">Oferta import/element </t>
  </si>
  <si>
    <t>Total Servei</t>
  </si>
  <si>
    <t>OFERTA EMPRESA LICITADORA</t>
  </si>
  <si>
    <t>Preu oferta</t>
  </si>
  <si>
    <t>Oferta M. Preventiu</t>
  </si>
  <si>
    <t>Oferta M. Correctiu</t>
  </si>
  <si>
    <t>Total oferta</t>
  </si>
  <si>
    <t>Total LOT 3: Serveis i residències Províncies Tarragona i Lleida</t>
  </si>
  <si>
    <t>Total oferta LOT 3</t>
  </si>
  <si>
    <t>* S'han de complimentar els preus unitaris de les caselles en groc. El preu que s'ha de posar a l'annex 2 en format word, és el sumatori dels diferents preus. Està fet el sumatori a sota del quadre.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</si>
</sst>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36C0A"/>
        <bgColor indexed="64"/>
      </patternFill>
    </fill>
    <fill>
      <patternFill patternType="solid">
        <fgColor rgb="FFC65911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11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44" fontId="0" fillId="0" borderId="11" xfId="0" applyNumberFormat="1" applyBorder="1"/>
    <xf numFmtId="44" fontId="0" fillId="0" borderId="14" xfId="0" applyNumberFormat="1" applyBorder="1"/>
    <xf numFmtId="0" fontId="5" fillId="7" borderId="15" xfId="0" applyFont="1" applyFill="1" applyBorder="1" applyAlignment="1">
      <alignment horizontal="center" vertical="center"/>
    </xf>
    <xf numFmtId="0" fontId="5" fillId="7" borderId="16" xfId="0" applyFont="1" applyFill="1" applyBorder="1" applyAlignment="1">
      <alignment horizontal="center" vertical="center"/>
    </xf>
    <xf numFmtId="44" fontId="6" fillId="0" borderId="15" xfId="0" applyNumberFormat="1" applyFont="1" applyBorder="1" applyAlignment="1">
      <alignment horizontal="center" vertical="center"/>
    </xf>
    <xf numFmtId="8" fontId="6" fillId="0" borderId="16" xfId="0" applyNumberFormat="1" applyFont="1" applyBorder="1" applyAlignment="1">
      <alignment horizontal="center" vertical="center"/>
    </xf>
    <xf numFmtId="44" fontId="0" fillId="0" borderId="18" xfId="0" applyNumberFormat="1" applyBorder="1"/>
    <xf numFmtId="44" fontId="0" fillId="0" borderId="19" xfId="0" applyNumberFormat="1" applyBorder="1"/>
    <xf numFmtId="44" fontId="4" fillId="0" borderId="8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right" vertical="center" wrapText="1"/>
    </xf>
    <xf numFmtId="0" fontId="4" fillId="0" borderId="20" xfId="0" applyFont="1" applyBorder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right" vertical="center" wrapText="1"/>
    </xf>
    <xf numFmtId="0" fontId="0" fillId="0" borderId="11" xfId="0" applyBorder="1"/>
    <xf numFmtId="44" fontId="0" fillId="0" borderId="22" xfId="0" applyNumberFormat="1" applyBorder="1"/>
    <xf numFmtId="0" fontId="0" fillId="0" borderId="14" xfId="0" applyBorder="1"/>
    <xf numFmtId="44" fontId="0" fillId="0" borderId="23" xfId="0" applyNumberFormat="1" applyBorder="1"/>
    <xf numFmtId="44" fontId="7" fillId="0" borderId="8" xfId="0" applyNumberFormat="1" applyFont="1" applyBorder="1"/>
    <xf numFmtId="0" fontId="7" fillId="0" borderId="0" xfId="0" applyFont="1"/>
    <xf numFmtId="0" fontId="4" fillId="0" borderId="0" xfId="0" applyFont="1" applyAlignment="1">
      <alignment horizontal="center" vertical="center" wrapText="1"/>
    </xf>
    <xf numFmtId="44" fontId="7" fillId="0" borderId="0" xfId="0" applyNumberFormat="1" applyFont="1"/>
    <xf numFmtId="164" fontId="4" fillId="8" borderId="15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4" fillId="8" borderId="15" xfId="0" applyFont="1" applyFill="1" applyBorder="1" applyAlignment="1">
      <alignment horizontal="center" vertical="center" wrapText="1"/>
    </xf>
    <xf numFmtId="0" fontId="4" fillId="8" borderId="16" xfId="0" applyFont="1" applyFill="1" applyBorder="1" applyAlignment="1">
      <alignment horizontal="center" vertical="center" wrapText="1"/>
    </xf>
    <xf numFmtId="44" fontId="5" fillId="0" borderId="15" xfId="0" applyNumberFormat="1" applyFont="1" applyBorder="1" applyAlignment="1">
      <alignment horizontal="center" vertical="center" wrapText="1"/>
    </xf>
    <xf numFmtId="8" fontId="5" fillId="0" borderId="16" xfId="0" applyNumberFormat="1" applyFont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4" fillId="5" borderId="1" xfId="0" applyFont="1" applyFill="1" applyBorder="1" applyAlignment="1">
      <alignment horizontal="center" vertical="center" wrapText="1"/>
    </xf>
    <xf numFmtId="44" fontId="0" fillId="0" borderId="1" xfId="0" applyNumberFormat="1" applyBorder="1"/>
    <xf numFmtId="44" fontId="7" fillId="0" borderId="1" xfId="0" applyNumberFormat="1" applyFont="1" applyBorder="1"/>
    <xf numFmtId="0" fontId="4" fillId="5" borderId="2" xfId="0" applyFont="1" applyFill="1" applyBorder="1" applyAlignment="1">
      <alignment horizontal="center" vertical="center" wrapText="1"/>
    </xf>
    <xf numFmtId="44" fontId="0" fillId="0" borderId="0" xfId="0" applyNumberFormat="1"/>
    <xf numFmtId="44" fontId="6" fillId="0" borderId="0" xfId="0" applyNumberFormat="1" applyFont="1" applyAlignment="1">
      <alignment horizontal="center" vertical="center"/>
    </xf>
    <xf numFmtId="8" fontId="6" fillId="0" borderId="0" xfId="0" applyNumberFormat="1" applyFont="1" applyAlignment="1">
      <alignment horizontal="center" vertical="center"/>
    </xf>
    <xf numFmtId="0" fontId="0" fillId="0" borderId="10" xfId="0" applyBorder="1"/>
    <xf numFmtId="0" fontId="0" fillId="0" borderId="13" xfId="0" applyBorder="1"/>
    <xf numFmtId="0" fontId="0" fillId="0" borderId="17" xfId="0" applyBorder="1"/>
    <xf numFmtId="0" fontId="0" fillId="0" borderId="17" xfId="0" applyBorder="1" applyAlignment="1">
      <alignment wrapText="1"/>
    </xf>
    <xf numFmtId="44" fontId="1" fillId="0" borderId="8" xfId="0" applyNumberFormat="1" applyFont="1" applyBorder="1"/>
    <xf numFmtId="0" fontId="0" fillId="0" borderId="11" xfId="0" applyBorder="1" applyAlignment="1">
      <alignment wrapText="1"/>
    </xf>
    <xf numFmtId="0" fontId="4" fillId="0" borderId="26" xfId="0" applyFont="1" applyBorder="1" applyAlignment="1">
      <alignment vertical="center" wrapText="1"/>
    </xf>
    <xf numFmtId="44" fontId="1" fillId="0" borderId="1" xfId="0" applyNumberFormat="1" applyFont="1" applyBorder="1"/>
    <xf numFmtId="44" fontId="0" fillId="0" borderId="2" xfId="0" applyNumberFormat="1" applyBorder="1"/>
    <xf numFmtId="0" fontId="4" fillId="0" borderId="27" xfId="0" applyFont="1" applyBorder="1" applyAlignment="1">
      <alignment vertical="center" wrapText="1"/>
    </xf>
    <xf numFmtId="0" fontId="0" fillId="0" borderId="27" xfId="0" applyBorder="1"/>
    <xf numFmtId="0" fontId="0" fillId="0" borderId="5" xfId="0" applyBorder="1"/>
    <xf numFmtId="0" fontId="0" fillId="0" borderId="28" xfId="0" applyBorder="1"/>
    <xf numFmtId="164" fontId="0" fillId="0" borderId="1" xfId="0" applyNumberFormat="1" applyBorder="1"/>
    <xf numFmtId="164" fontId="0" fillId="0" borderId="1" xfId="0" applyNumberFormat="1" applyBorder="1" applyAlignment="1">
      <alignment vertical="center"/>
    </xf>
    <xf numFmtId="164" fontId="1" fillId="4" borderId="1" xfId="0" applyNumberFormat="1" applyFont="1" applyFill="1" applyBorder="1"/>
    <xf numFmtId="44" fontId="0" fillId="0" borderId="9" xfId="0" applyNumberFormat="1" applyBorder="1"/>
    <xf numFmtId="44" fontId="0" fillId="0" borderId="29" xfId="0" applyNumberFormat="1" applyBorder="1"/>
    <xf numFmtId="0" fontId="0" fillId="0" borderId="19" xfId="0" applyBorder="1"/>
    <xf numFmtId="0" fontId="0" fillId="0" borderId="18" xfId="0" applyBorder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1" fillId="10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0" fillId="11" borderId="0" xfId="0" applyNumberFormat="1" applyFill="1"/>
    <xf numFmtId="44" fontId="0" fillId="11" borderId="1" xfId="0" applyNumberFormat="1" applyFill="1" applyBorder="1"/>
    <xf numFmtId="44" fontId="0" fillId="9" borderId="1" xfId="0" applyNumberFormat="1" applyFill="1" applyBorder="1" applyProtection="1">
      <protection locked="0"/>
    </xf>
    <xf numFmtId="0" fontId="1" fillId="4" borderId="2" xfId="0" applyFont="1" applyFill="1" applyBorder="1" applyAlignment="1"/>
    <xf numFmtId="0" fontId="1" fillId="4" borderId="3" xfId="0" applyFont="1" applyFill="1" applyBorder="1" applyAlignment="1"/>
    <xf numFmtId="164" fontId="1" fillId="4" borderId="4" xfId="0" applyNumberFormat="1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/>
    </xf>
    <xf numFmtId="0" fontId="1" fillId="11" borderId="2" xfId="0" applyFont="1" applyFill="1" applyBorder="1" applyAlignment="1">
      <alignment horizontal="center"/>
    </xf>
    <xf numFmtId="0" fontId="1" fillId="11" borderId="4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11" borderId="3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11" borderId="2" xfId="0" applyFill="1" applyBorder="1" applyAlignment="1">
      <alignment horizontal="center"/>
    </xf>
    <xf numFmtId="0" fontId="0" fillId="11" borderId="3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11" borderId="32" xfId="0" applyFill="1" applyBorder="1" applyAlignment="1">
      <alignment horizontal="center"/>
    </xf>
    <xf numFmtId="0" fontId="0" fillId="11" borderId="28" xfId="0" applyFill="1" applyBorder="1" applyAlignment="1">
      <alignment horizontal="center"/>
    </xf>
    <xf numFmtId="0" fontId="4" fillId="5" borderId="30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4" fillId="5" borderId="31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4" fillId="8" borderId="12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abSelected="1" topLeftCell="A4" workbookViewId="0">
      <selection activeCell="I19" sqref="I19"/>
    </sheetView>
  </sheetViews>
  <sheetFormatPr baseColWidth="10" defaultRowHeight="15" x14ac:dyDescent="0.25"/>
  <cols>
    <col min="1" max="1" width="29.7109375" bestFit="1" customWidth="1"/>
    <col min="2" max="2" width="24.5703125" customWidth="1"/>
    <col min="3" max="3" width="15.85546875" customWidth="1"/>
    <col min="5" max="5" width="11.42578125" customWidth="1"/>
    <col min="10" max="10" width="6.140625" customWidth="1"/>
    <col min="11" max="11" width="19.140625" bestFit="1" customWidth="1"/>
    <col min="12" max="12" width="9.42578125" bestFit="1" customWidth="1"/>
  </cols>
  <sheetData>
    <row r="1" spans="1:15" x14ac:dyDescent="0.25">
      <c r="A1" s="91" t="s">
        <v>50</v>
      </c>
      <c r="B1" s="91"/>
      <c r="C1" s="91"/>
      <c r="D1" s="91"/>
      <c r="E1" s="91"/>
      <c r="F1" s="91"/>
      <c r="G1" s="91"/>
      <c r="H1" s="91"/>
      <c r="I1" s="91"/>
      <c r="M1" s="1"/>
      <c r="N1" s="1"/>
      <c r="O1" s="1"/>
    </row>
    <row r="3" spans="1:15" x14ac:dyDescent="0.25">
      <c r="A3" s="85" t="s">
        <v>26</v>
      </c>
      <c r="B3" s="86"/>
      <c r="C3" s="86"/>
      <c r="D3" s="86"/>
      <c r="E3" s="86"/>
      <c r="F3" s="87"/>
      <c r="G3" s="81" t="s">
        <v>55</v>
      </c>
      <c r="H3" s="81"/>
      <c r="I3" s="81"/>
    </row>
    <row r="4" spans="1:15" ht="45" x14ac:dyDescent="0.25">
      <c r="A4" s="7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56</v>
      </c>
      <c r="H4" s="68" t="s">
        <v>53</v>
      </c>
      <c r="I4" s="69" t="s">
        <v>54</v>
      </c>
    </row>
    <row r="5" spans="1:15" x14ac:dyDescent="0.25">
      <c r="A5" s="78" t="s">
        <v>6</v>
      </c>
      <c r="B5" s="79"/>
      <c r="C5" s="79"/>
      <c r="D5" s="79"/>
      <c r="E5" s="79"/>
      <c r="F5" s="88"/>
      <c r="G5" s="89"/>
      <c r="H5" s="92"/>
      <c r="I5" s="90"/>
      <c r="K5" s="98" t="s">
        <v>62</v>
      </c>
      <c r="L5" s="98"/>
    </row>
    <row r="6" spans="1:15" x14ac:dyDescent="0.25">
      <c r="A6" s="3" t="s">
        <v>19</v>
      </c>
      <c r="B6" s="4" t="s">
        <v>7</v>
      </c>
      <c r="C6" s="58">
        <v>38.35</v>
      </c>
      <c r="D6" s="6">
        <v>2</v>
      </c>
      <c r="E6" s="58">
        <f>+(C6*D6)*40%</f>
        <v>30.680000000000003</v>
      </c>
      <c r="F6" s="58">
        <f>E6:E14</f>
        <v>30.680000000000003</v>
      </c>
      <c r="G6" s="74"/>
      <c r="H6" s="70">
        <f>IF(G6&gt;C6,"ERROR PREU",ROUND(G6,2))</f>
        <v>0</v>
      </c>
      <c r="I6" s="71">
        <f>(H6*D6)*0.4</f>
        <v>0</v>
      </c>
      <c r="K6" s="98"/>
      <c r="L6" s="98"/>
    </row>
    <row r="7" spans="1:15" x14ac:dyDescent="0.25">
      <c r="A7" s="3" t="s">
        <v>18</v>
      </c>
      <c r="B7" s="4" t="s">
        <v>7</v>
      </c>
      <c r="C7" s="58">
        <v>38.35</v>
      </c>
      <c r="D7" s="6">
        <v>1</v>
      </c>
      <c r="E7" s="58">
        <f t="shared" ref="E7:E8" si="0">+(C7*D7)*40%</f>
        <v>15.340000000000002</v>
      </c>
      <c r="F7" s="58">
        <f t="shared" ref="F7:F10" si="1">E7:E15</f>
        <v>15.340000000000002</v>
      </c>
      <c r="G7" s="74"/>
      <c r="H7" s="70">
        <f t="shared" ref="H7:H14" si="2">IF(G7&gt;C7,"ERROR PREU",ROUND(G7,2))</f>
        <v>0</v>
      </c>
      <c r="I7" s="71">
        <f t="shared" ref="I7:I8" si="3">(H7*D7)*0.4</f>
        <v>0</v>
      </c>
      <c r="K7" s="98"/>
      <c r="L7" s="98"/>
    </row>
    <row r="8" spans="1:15" x14ac:dyDescent="0.25">
      <c r="A8" s="2" t="s">
        <v>20</v>
      </c>
      <c r="B8" s="4" t="s">
        <v>7</v>
      </c>
      <c r="C8" s="58">
        <v>38.35</v>
      </c>
      <c r="D8" s="6">
        <v>1</v>
      </c>
      <c r="E8" s="58">
        <f t="shared" si="0"/>
        <v>15.340000000000002</v>
      </c>
      <c r="F8" s="58">
        <f t="shared" si="1"/>
        <v>15.340000000000002</v>
      </c>
      <c r="G8" s="74"/>
      <c r="H8" s="70">
        <f t="shared" si="2"/>
        <v>0</v>
      </c>
      <c r="I8" s="71">
        <f t="shared" si="3"/>
        <v>0</v>
      </c>
      <c r="K8" s="98"/>
      <c r="L8" s="98"/>
    </row>
    <row r="9" spans="1:15" x14ac:dyDescent="0.25">
      <c r="A9" s="3" t="s">
        <v>21</v>
      </c>
      <c r="B9" s="4">
        <v>1</v>
      </c>
      <c r="C9" s="58">
        <v>9.9</v>
      </c>
      <c r="D9" s="6">
        <v>2</v>
      </c>
      <c r="E9" s="58">
        <f t="shared" ref="E9:E14" si="4">+C9*D9</f>
        <v>19.8</v>
      </c>
      <c r="F9" s="58">
        <f t="shared" si="1"/>
        <v>19.8</v>
      </c>
      <c r="G9" s="74"/>
      <c r="H9" s="70">
        <f t="shared" si="2"/>
        <v>0</v>
      </c>
      <c r="I9" s="71">
        <f t="shared" ref="I9:I14" si="5">(H9*D9)</f>
        <v>0</v>
      </c>
      <c r="K9" s="98"/>
      <c r="L9" s="98"/>
    </row>
    <row r="10" spans="1:15" x14ac:dyDescent="0.25">
      <c r="A10" s="3" t="s">
        <v>22</v>
      </c>
      <c r="B10" s="4">
        <v>1</v>
      </c>
      <c r="C10" s="58">
        <v>9.9</v>
      </c>
      <c r="D10" s="6">
        <v>1</v>
      </c>
      <c r="E10" s="58">
        <f t="shared" si="4"/>
        <v>9.9</v>
      </c>
      <c r="F10" s="58">
        <f t="shared" si="1"/>
        <v>9.9</v>
      </c>
      <c r="G10" s="74"/>
      <c r="H10" s="70">
        <f t="shared" si="2"/>
        <v>0</v>
      </c>
      <c r="I10" s="71">
        <f t="shared" si="5"/>
        <v>0</v>
      </c>
      <c r="K10" s="98"/>
      <c r="L10" s="98"/>
    </row>
    <row r="11" spans="1:15" x14ac:dyDescent="0.25">
      <c r="A11" s="3" t="s">
        <v>23</v>
      </c>
      <c r="B11" s="4">
        <v>1</v>
      </c>
      <c r="C11" s="58">
        <v>9.9</v>
      </c>
      <c r="D11" s="6">
        <v>1</v>
      </c>
      <c r="E11" s="58">
        <f t="shared" si="4"/>
        <v>9.9</v>
      </c>
      <c r="F11" s="58">
        <f>E11:E20</f>
        <v>9.9</v>
      </c>
      <c r="G11" s="74"/>
      <c r="H11" s="70">
        <f t="shared" si="2"/>
        <v>0</v>
      </c>
      <c r="I11" s="71">
        <f t="shared" si="5"/>
        <v>0</v>
      </c>
      <c r="K11" s="98"/>
      <c r="L11" s="98"/>
    </row>
    <row r="12" spans="1:15" x14ac:dyDescent="0.25">
      <c r="A12" s="3" t="s">
        <v>24</v>
      </c>
      <c r="B12" s="4">
        <v>1</v>
      </c>
      <c r="C12" s="58">
        <v>245.7</v>
      </c>
      <c r="D12" s="6">
        <v>1</v>
      </c>
      <c r="E12" s="58">
        <f t="shared" si="4"/>
        <v>245.7</v>
      </c>
      <c r="F12" s="58">
        <f>E12:E21</f>
        <v>245.7</v>
      </c>
      <c r="G12" s="74"/>
      <c r="H12" s="70">
        <f t="shared" si="2"/>
        <v>0</v>
      </c>
      <c r="I12" s="71">
        <f t="shared" si="5"/>
        <v>0</v>
      </c>
      <c r="K12" s="98"/>
      <c r="L12" s="98"/>
    </row>
    <row r="13" spans="1:15" x14ac:dyDescent="0.25">
      <c r="A13" s="3" t="s">
        <v>10</v>
      </c>
      <c r="B13" s="4">
        <v>1</v>
      </c>
      <c r="C13" s="58">
        <v>1</v>
      </c>
      <c r="D13" s="6">
        <v>1</v>
      </c>
      <c r="E13" s="58">
        <f t="shared" si="4"/>
        <v>1</v>
      </c>
      <c r="F13" s="58">
        <f>E13:E22</f>
        <v>1</v>
      </c>
      <c r="G13" s="74"/>
      <c r="H13" s="70">
        <f t="shared" si="2"/>
        <v>0</v>
      </c>
      <c r="I13" s="71">
        <f t="shared" si="5"/>
        <v>0</v>
      </c>
      <c r="K13" s="98"/>
      <c r="L13" s="98"/>
    </row>
    <row r="14" spans="1:15" x14ac:dyDescent="0.25">
      <c r="A14" s="3" t="s">
        <v>25</v>
      </c>
      <c r="B14" s="4">
        <v>1</v>
      </c>
      <c r="C14" s="58">
        <v>1</v>
      </c>
      <c r="D14" s="6">
        <v>7</v>
      </c>
      <c r="E14" s="58">
        <f t="shared" si="4"/>
        <v>7</v>
      </c>
      <c r="F14" s="58">
        <f>E14:E23</f>
        <v>7</v>
      </c>
      <c r="G14" s="74"/>
      <c r="H14" s="70">
        <f t="shared" si="2"/>
        <v>0</v>
      </c>
      <c r="I14" s="71">
        <f t="shared" si="5"/>
        <v>0</v>
      </c>
      <c r="K14" s="98"/>
      <c r="L14" s="98"/>
    </row>
    <row r="15" spans="1:15" x14ac:dyDescent="0.25">
      <c r="A15" s="75" t="s">
        <v>8</v>
      </c>
      <c r="B15" s="76"/>
      <c r="C15" s="76"/>
      <c r="D15" s="76"/>
      <c r="E15" s="76"/>
      <c r="F15" s="77">
        <f>SUM(F6:F14)</f>
        <v>354.66</v>
      </c>
      <c r="G15" s="95" t="s">
        <v>57</v>
      </c>
      <c r="H15" s="96"/>
      <c r="I15" s="72">
        <f>SUM(I6:I14)</f>
        <v>0</v>
      </c>
      <c r="K15" s="98"/>
      <c r="L15" s="98"/>
    </row>
    <row r="16" spans="1:15" x14ac:dyDescent="0.25">
      <c r="A16" s="3" t="s">
        <v>9</v>
      </c>
      <c r="B16" s="5"/>
      <c r="C16" s="59">
        <v>45</v>
      </c>
      <c r="D16" s="6">
        <v>7</v>
      </c>
      <c r="E16" s="58">
        <f>+C16*D16</f>
        <v>315</v>
      </c>
      <c r="F16" s="58">
        <f>E16</f>
        <v>315</v>
      </c>
      <c r="G16" s="74"/>
      <c r="H16" s="70">
        <f>IF(G16&gt;C16,"ERROR PREU",ROUND(G16,2))</f>
        <v>0</v>
      </c>
      <c r="I16" s="71">
        <f>(H16*D16)</f>
        <v>0</v>
      </c>
    </row>
    <row r="17" spans="1:9" x14ac:dyDescent="0.25">
      <c r="A17" s="3" t="s">
        <v>11</v>
      </c>
      <c r="B17" s="5"/>
      <c r="C17" s="59">
        <v>50</v>
      </c>
      <c r="D17" s="6">
        <v>10</v>
      </c>
      <c r="E17" s="58">
        <f>+C17*D17</f>
        <v>500</v>
      </c>
      <c r="F17" s="58">
        <f>E17</f>
        <v>500</v>
      </c>
      <c r="G17" s="93"/>
      <c r="H17" s="94"/>
      <c r="I17" s="58">
        <v>500</v>
      </c>
    </row>
    <row r="18" spans="1:9" x14ac:dyDescent="0.25">
      <c r="A18" s="82" t="s">
        <v>13</v>
      </c>
      <c r="B18" s="83"/>
      <c r="C18" s="83"/>
      <c r="D18" s="83"/>
      <c r="E18" s="84"/>
      <c r="F18" s="60">
        <f>F17+F16+F15</f>
        <v>1169.6600000000001</v>
      </c>
      <c r="G18" s="99" t="s">
        <v>58</v>
      </c>
      <c r="H18" s="100"/>
      <c r="I18" s="73">
        <f>SUM(I16:I17)</f>
        <v>500</v>
      </c>
    </row>
    <row r="19" spans="1:9" x14ac:dyDescent="0.25">
      <c r="G19" s="93" t="s">
        <v>59</v>
      </c>
      <c r="H19" s="94"/>
      <c r="I19" s="42">
        <f>I18+I15</f>
        <v>500</v>
      </c>
    </row>
    <row r="21" spans="1:9" x14ac:dyDescent="0.25">
      <c r="A21" s="85" t="s">
        <v>27</v>
      </c>
      <c r="B21" s="86"/>
      <c r="C21" s="86"/>
      <c r="D21" s="86"/>
      <c r="E21" s="86"/>
      <c r="F21" s="87"/>
      <c r="G21" s="81" t="s">
        <v>55</v>
      </c>
      <c r="H21" s="81"/>
      <c r="I21" s="81"/>
    </row>
    <row r="22" spans="1:9" ht="45" x14ac:dyDescent="0.25">
      <c r="A22" s="7" t="s">
        <v>0</v>
      </c>
      <c r="B22" s="7" t="s">
        <v>1</v>
      </c>
      <c r="C22" s="7" t="s">
        <v>2</v>
      </c>
      <c r="D22" s="7" t="s">
        <v>3</v>
      </c>
      <c r="E22" s="7" t="s">
        <v>4</v>
      </c>
      <c r="F22" s="7" t="s">
        <v>5</v>
      </c>
      <c r="G22" s="7" t="s">
        <v>56</v>
      </c>
      <c r="H22" s="68" t="s">
        <v>53</v>
      </c>
      <c r="I22" s="69" t="s">
        <v>54</v>
      </c>
    </row>
    <row r="23" spans="1:9" x14ac:dyDescent="0.25">
      <c r="A23" s="78" t="s">
        <v>6</v>
      </c>
      <c r="B23" s="79"/>
      <c r="C23" s="79"/>
      <c r="D23" s="79"/>
      <c r="E23" s="79"/>
      <c r="F23" s="88"/>
      <c r="G23" s="89"/>
      <c r="H23" s="92"/>
      <c r="I23" s="90"/>
    </row>
    <row r="24" spans="1:9" x14ac:dyDescent="0.25">
      <c r="A24" s="3" t="s">
        <v>19</v>
      </c>
      <c r="B24" s="4" t="s">
        <v>7</v>
      </c>
      <c r="C24" s="58">
        <v>38.35</v>
      </c>
      <c r="D24" s="6">
        <v>6</v>
      </c>
      <c r="E24" s="58">
        <f>+(C24*D24)*40%</f>
        <v>92.04000000000002</v>
      </c>
      <c r="F24" s="58">
        <f>E24</f>
        <v>92.04000000000002</v>
      </c>
      <c r="G24" s="74"/>
      <c r="H24" s="70">
        <f>IF(G24&gt;C24,"ERROR PREU",ROUND(G24,2))</f>
        <v>0</v>
      </c>
      <c r="I24" s="71">
        <f>(H24*D24)*0.4</f>
        <v>0</v>
      </c>
    </row>
    <row r="25" spans="1:9" x14ac:dyDescent="0.25">
      <c r="A25" s="3" t="s">
        <v>18</v>
      </c>
      <c r="B25" s="4" t="s">
        <v>7</v>
      </c>
      <c r="C25" s="58">
        <v>38.35</v>
      </c>
      <c r="D25" s="6">
        <v>2</v>
      </c>
      <c r="E25" s="58">
        <f>+(C25*D25)*40%</f>
        <v>30.680000000000003</v>
      </c>
      <c r="F25" s="58">
        <f t="shared" ref="F25:F30" si="6">E25</f>
        <v>30.680000000000003</v>
      </c>
      <c r="G25" s="74"/>
      <c r="H25" s="70">
        <f t="shared" ref="H25:H30" si="7">IF(G25&gt;C25,"ERROR PREU",ROUND(G25,2))</f>
        <v>0</v>
      </c>
      <c r="I25" s="71">
        <f t="shared" ref="I25" si="8">(H25*D25)*0.4</f>
        <v>0</v>
      </c>
    </row>
    <row r="26" spans="1:9" x14ac:dyDescent="0.25">
      <c r="A26" s="3" t="s">
        <v>21</v>
      </c>
      <c r="B26" s="4">
        <v>1</v>
      </c>
      <c r="C26" s="58">
        <v>9.9</v>
      </c>
      <c r="D26" s="6">
        <v>6</v>
      </c>
      <c r="E26" s="58">
        <f>+C26*D26</f>
        <v>59.400000000000006</v>
      </c>
      <c r="F26" s="58">
        <f t="shared" si="6"/>
        <v>59.400000000000006</v>
      </c>
      <c r="G26" s="74"/>
      <c r="H26" s="70">
        <f t="shared" si="7"/>
        <v>0</v>
      </c>
      <c r="I26" s="71">
        <f>(H26*D26)</f>
        <v>0</v>
      </c>
    </row>
    <row r="27" spans="1:9" x14ac:dyDescent="0.25">
      <c r="A27" s="3" t="s">
        <v>22</v>
      </c>
      <c r="B27" s="4">
        <v>1</v>
      </c>
      <c r="C27" s="58">
        <v>9.9</v>
      </c>
      <c r="D27" s="6">
        <v>2</v>
      </c>
      <c r="E27" s="58">
        <f>+C27*D27</f>
        <v>19.8</v>
      </c>
      <c r="F27" s="58">
        <f t="shared" si="6"/>
        <v>19.8</v>
      </c>
      <c r="G27" s="74"/>
      <c r="H27" s="70">
        <f t="shared" si="7"/>
        <v>0</v>
      </c>
      <c r="I27" s="71">
        <f t="shared" ref="I27:I30" si="9">(H27*D27)</f>
        <v>0</v>
      </c>
    </row>
    <row r="28" spans="1:9" x14ac:dyDescent="0.25">
      <c r="A28" s="3" t="s">
        <v>28</v>
      </c>
      <c r="B28" s="4">
        <v>1</v>
      </c>
      <c r="C28" s="58">
        <v>245.7</v>
      </c>
      <c r="D28" s="6">
        <v>1</v>
      </c>
      <c r="E28" s="58">
        <f>+C28*D28</f>
        <v>245.7</v>
      </c>
      <c r="F28" s="58">
        <f t="shared" si="6"/>
        <v>245.7</v>
      </c>
      <c r="G28" s="74"/>
      <c r="H28" s="70">
        <f t="shared" si="7"/>
        <v>0</v>
      </c>
      <c r="I28" s="71">
        <f t="shared" si="9"/>
        <v>0</v>
      </c>
    </row>
    <row r="29" spans="1:9" x14ac:dyDescent="0.25">
      <c r="A29" s="3" t="s">
        <v>29</v>
      </c>
      <c r="B29" s="4">
        <v>1</v>
      </c>
      <c r="C29" s="58">
        <v>1</v>
      </c>
      <c r="D29" s="6">
        <v>2</v>
      </c>
      <c r="E29" s="58">
        <f>+C29*D29</f>
        <v>2</v>
      </c>
      <c r="F29" s="58">
        <f t="shared" si="6"/>
        <v>2</v>
      </c>
      <c r="G29" s="74"/>
      <c r="H29" s="70">
        <f t="shared" si="7"/>
        <v>0</v>
      </c>
      <c r="I29" s="71">
        <f t="shared" si="9"/>
        <v>0</v>
      </c>
    </row>
    <row r="30" spans="1:9" x14ac:dyDescent="0.25">
      <c r="A30" s="3" t="s">
        <v>25</v>
      </c>
      <c r="B30" s="4">
        <v>1</v>
      </c>
      <c r="C30" s="58">
        <v>1</v>
      </c>
      <c r="D30" s="6">
        <v>7</v>
      </c>
      <c r="E30" s="58">
        <f>+C30*D30</f>
        <v>7</v>
      </c>
      <c r="F30" s="58">
        <f t="shared" si="6"/>
        <v>7</v>
      </c>
      <c r="G30" s="74"/>
      <c r="H30" s="70">
        <f t="shared" si="7"/>
        <v>0</v>
      </c>
      <c r="I30" s="71">
        <f t="shared" si="9"/>
        <v>0</v>
      </c>
    </row>
    <row r="31" spans="1:9" x14ac:dyDescent="0.25">
      <c r="A31" s="75" t="s">
        <v>8</v>
      </c>
      <c r="B31" s="76"/>
      <c r="C31" s="76"/>
      <c r="D31" s="76"/>
      <c r="E31" s="76"/>
      <c r="F31" s="77">
        <f>SUM(F24:F30)</f>
        <v>456.62</v>
      </c>
      <c r="G31" s="95" t="s">
        <v>57</v>
      </c>
      <c r="H31" s="96"/>
      <c r="I31" s="73">
        <f>SUM(I24:I30)</f>
        <v>0</v>
      </c>
    </row>
    <row r="32" spans="1:9" x14ac:dyDescent="0.25">
      <c r="A32" s="3" t="s">
        <v>9</v>
      </c>
      <c r="B32" s="5"/>
      <c r="C32" s="59">
        <v>45</v>
      </c>
      <c r="D32" s="6">
        <v>12</v>
      </c>
      <c r="E32" s="58">
        <f>+C32*D32</f>
        <v>540</v>
      </c>
      <c r="F32" s="58">
        <f>E32</f>
        <v>540</v>
      </c>
      <c r="G32" s="74"/>
      <c r="H32" s="70">
        <f>IF(G32&gt;C32,"ERROR PREU",ROUND(G32,2))</f>
        <v>0</v>
      </c>
      <c r="I32" s="42">
        <f>H32*D32</f>
        <v>0</v>
      </c>
    </row>
    <row r="33" spans="1:9" x14ac:dyDescent="0.25">
      <c r="A33" s="3" t="s">
        <v>11</v>
      </c>
      <c r="B33" s="5"/>
      <c r="C33" s="59">
        <v>50</v>
      </c>
      <c r="D33" s="6">
        <v>10</v>
      </c>
      <c r="E33" s="58">
        <f>+C33*D33</f>
        <v>500</v>
      </c>
      <c r="F33" s="58">
        <f>E33</f>
        <v>500</v>
      </c>
      <c r="G33" s="93"/>
      <c r="H33" s="94"/>
      <c r="I33" s="58">
        <v>500</v>
      </c>
    </row>
    <row r="34" spans="1:9" x14ac:dyDescent="0.25">
      <c r="A34" s="82" t="s">
        <v>13</v>
      </c>
      <c r="B34" s="83"/>
      <c r="C34" s="83"/>
      <c r="D34" s="83"/>
      <c r="E34" s="84"/>
      <c r="F34" s="60">
        <f>F32+F33+F31</f>
        <v>1496.62</v>
      </c>
      <c r="G34" s="99" t="s">
        <v>58</v>
      </c>
      <c r="H34" s="100"/>
      <c r="I34" s="73">
        <f>SUM(I32:I33)</f>
        <v>500</v>
      </c>
    </row>
    <row r="35" spans="1:9" x14ac:dyDescent="0.25">
      <c r="G35" s="97" t="s">
        <v>59</v>
      </c>
      <c r="H35" s="97"/>
      <c r="I35" s="42">
        <f>I34+I31</f>
        <v>500</v>
      </c>
    </row>
    <row r="37" spans="1:9" x14ac:dyDescent="0.25">
      <c r="A37" s="80" t="s">
        <v>60</v>
      </c>
      <c r="B37" s="80"/>
      <c r="C37" s="80"/>
      <c r="D37" s="80"/>
      <c r="E37" s="80"/>
      <c r="F37" s="58">
        <f>F34+F18</f>
        <v>2666.2799999999997</v>
      </c>
      <c r="G37" s="81" t="s">
        <v>61</v>
      </c>
      <c r="H37" s="81"/>
      <c r="I37" s="39">
        <f>I19+I35</f>
        <v>1000</v>
      </c>
    </row>
  </sheetData>
  <sheetProtection algorithmName="SHA-512" hashValue="5fj08CZn4BxXhTd+qC+zg+n2ke9TomuSicsfqGfN2Vz8GqdNG1fJQsF/jFO3uBudXIVQwDAMe91OAAbp7/Kx8A==" saltValue="JpogwRWB3shYoSkdvfin0Q==" spinCount="100000" sheet="1" objects="1" scenarios="1"/>
  <mergeCells count="22">
    <mergeCell ref="G3:I3"/>
    <mergeCell ref="G5:I5"/>
    <mergeCell ref="A1:I1"/>
    <mergeCell ref="G15:H15"/>
    <mergeCell ref="G18:H18"/>
    <mergeCell ref="G17:H17"/>
    <mergeCell ref="A3:F3"/>
    <mergeCell ref="A5:F5"/>
    <mergeCell ref="A18:E18"/>
    <mergeCell ref="A37:E37"/>
    <mergeCell ref="G37:H37"/>
    <mergeCell ref="G19:H19"/>
    <mergeCell ref="G35:H35"/>
    <mergeCell ref="K5:L15"/>
    <mergeCell ref="G34:H34"/>
    <mergeCell ref="G33:H33"/>
    <mergeCell ref="G21:I21"/>
    <mergeCell ref="G23:I23"/>
    <mergeCell ref="G31:H31"/>
    <mergeCell ref="A34:E34"/>
    <mergeCell ref="A21:F21"/>
    <mergeCell ref="A23:F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workbookViewId="0">
      <selection activeCell="F22" sqref="F22"/>
    </sheetView>
  </sheetViews>
  <sheetFormatPr baseColWidth="10" defaultColWidth="11.42578125" defaultRowHeight="15" x14ac:dyDescent="0.25"/>
  <cols>
    <col min="2" max="2" width="51.7109375" bestFit="1" customWidth="1"/>
    <col min="3" max="3" width="16.5703125" customWidth="1"/>
    <col min="4" max="5" width="18.85546875" customWidth="1"/>
    <col min="6" max="6" width="23.28515625" customWidth="1"/>
    <col min="7" max="7" width="19.5703125" customWidth="1"/>
    <col min="8" max="8" width="14.28515625" customWidth="1"/>
    <col min="9" max="9" width="12.7109375" bestFit="1" customWidth="1"/>
    <col min="11" max="11" width="13" bestFit="1" customWidth="1"/>
    <col min="12" max="12" width="20.28515625" customWidth="1"/>
    <col min="13" max="13" width="11.85546875" bestFit="1" customWidth="1"/>
  </cols>
  <sheetData>
    <row r="1" spans="1:13" ht="15.75" thickBot="1" x14ac:dyDescent="0.3"/>
    <row r="2" spans="1:13" ht="30.75" thickBot="1" x14ac:dyDescent="0.3">
      <c r="A2" s="104"/>
      <c r="B2" s="105"/>
      <c r="C2" s="9" t="s">
        <v>32</v>
      </c>
      <c r="D2" s="9" t="s">
        <v>33</v>
      </c>
      <c r="E2" s="9" t="s">
        <v>48</v>
      </c>
      <c r="F2" s="9" t="s">
        <v>34</v>
      </c>
      <c r="G2" s="9" t="s">
        <v>35</v>
      </c>
    </row>
    <row r="3" spans="1:13" ht="15.75" thickBot="1" x14ac:dyDescent="0.3">
      <c r="A3" s="106" t="s">
        <v>36</v>
      </c>
      <c r="B3" s="47" t="s">
        <v>12</v>
      </c>
      <c r="C3" s="10" t="e">
        <f>+#REF!</f>
        <v>#REF!</v>
      </c>
      <c r="D3" s="10" t="e">
        <f>+C3</f>
        <v>#REF!</v>
      </c>
      <c r="E3" s="10" t="e">
        <f t="shared" ref="E3:E9" si="0">+C3</f>
        <v>#REF!</v>
      </c>
      <c r="F3" s="10" t="e">
        <f>(C3+D3+E3)*0.2</f>
        <v>#REF!</v>
      </c>
      <c r="G3" s="10" t="e">
        <f>+C3+D3+E3+F3</f>
        <v>#REF!</v>
      </c>
      <c r="K3" s="107" t="s">
        <v>37</v>
      </c>
      <c r="L3" s="108"/>
      <c r="M3" s="109"/>
    </row>
    <row r="4" spans="1:13" ht="15.75" thickBot="1" x14ac:dyDescent="0.3">
      <c r="A4" s="106"/>
      <c r="B4" s="46" t="s">
        <v>47</v>
      </c>
      <c r="C4" s="11" t="e">
        <f>+#REF!</f>
        <v>#REF!</v>
      </c>
      <c r="D4" s="11" t="e">
        <f t="shared" ref="D4:D9" si="1">+C4</f>
        <v>#REF!</v>
      </c>
      <c r="E4" s="11" t="e">
        <f t="shared" si="0"/>
        <v>#REF!</v>
      </c>
      <c r="F4" s="11" t="e">
        <f t="shared" ref="F4:F8" si="2">(C4+D4+E4)*0.2</f>
        <v>#REF!</v>
      </c>
      <c r="G4" s="11" t="e">
        <f t="shared" ref="G4:G8" si="3">+C4+D4+E4+F4</f>
        <v>#REF!</v>
      </c>
      <c r="K4" s="12" t="s">
        <v>38</v>
      </c>
      <c r="L4" s="13" t="s">
        <v>39</v>
      </c>
      <c r="M4" s="13" t="s">
        <v>13</v>
      </c>
    </row>
    <row r="5" spans="1:13" ht="15.75" thickBot="1" x14ac:dyDescent="0.3">
      <c r="A5" s="106"/>
      <c r="B5" s="45" t="s">
        <v>14</v>
      </c>
      <c r="C5" s="11" t="e">
        <f>+#REF!</f>
        <v>#REF!</v>
      </c>
      <c r="D5" s="11" t="e">
        <f t="shared" si="1"/>
        <v>#REF!</v>
      </c>
      <c r="E5" s="11" t="e">
        <f t="shared" si="0"/>
        <v>#REF!</v>
      </c>
      <c r="F5" s="11" t="e">
        <f t="shared" si="2"/>
        <v>#REF!</v>
      </c>
      <c r="G5" s="11" t="e">
        <f t="shared" si="3"/>
        <v>#REF!</v>
      </c>
      <c r="K5" s="14" t="e">
        <f>+C9+C17+C23</f>
        <v>#REF!</v>
      </c>
      <c r="L5" s="15" t="e">
        <f>+K5*21%</f>
        <v>#REF!</v>
      </c>
      <c r="M5" s="15" t="e">
        <f>+K5+L5</f>
        <v>#REF!</v>
      </c>
    </row>
    <row r="6" spans="1:13" x14ac:dyDescent="0.25">
      <c r="A6" s="106"/>
      <c r="B6" s="46" t="s">
        <v>15</v>
      </c>
      <c r="C6" s="17" t="e">
        <f>+#REF!</f>
        <v>#REF!</v>
      </c>
      <c r="D6" s="11" t="e">
        <f t="shared" si="1"/>
        <v>#REF!</v>
      </c>
      <c r="E6" s="17" t="e">
        <f t="shared" si="0"/>
        <v>#REF!</v>
      </c>
      <c r="F6" s="11" t="e">
        <f t="shared" si="2"/>
        <v>#REF!</v>
      </c>
      <c r="G6" s="11" t="e">
        <f t="shared" si="3"/>
        <v>#REF!</v>
      </c>
      <c r="K6" s="43"/>
      <c r="L6" s="44"/>
      <c r="M6" s="44"/>
    </row>
    <row r="7" spans="1:13" ht="45" x14ac:dyDescent="0.25">
      <c r="A7" s="106"/>
      <c r="B7" s="48" t="s">
        <v>16</v>
      </c>
      <c r="C7" s="17" t="e">
        <f>+#REF!</f>
        <v>#REF!</v>
      </c>
      <c r="D7" s="11" t="e">
        <f t="shared" si="1"/>
        <v>#REF!</v>
      </c>
      <c r="E7" s="17" t="e">
        <f t="shared" si="0"/>
        <v>#REF!</v>
      </c>
      <c r="F7" s="11" t="e">
        <f t="shared" si="2"/>
        <v>#REF!</v>
      </c>
      <c r="G7" s="11" t="e">
        <f t="shared" si="3"/>
        <v>#REF!</v>
      </c>
      <c r="K7" s="43"/>
      <c r="L7" s="44"/>
      <c r="M7" s="44"/>
    </row>
    <row r="8" spans="1:13" ht="15.75" thickBot="1" x14ac:dyDescent="0.3">
      <c r="A8" s="106"/>
      <c r="B8" s="47" t="s">
        <v>17</v>
      </c>
      <c r="C8" s="17" t="e">
        <f>+#REF!</f>
        <v>#REF!</v>
      </c>
      <c r="D8" s="17" t="e">
        <f t="shared" si="1"/>
        <v>#REF!</v>
      </c>
      <c r="E8" s="17" t="e">
        <f t="shared" si="0"/>
        <v>#REF!</v>
      </c>
      <c r="F8" s="11" t="e">
        <f t="shared" si="2"/>
        <v>#REF!</v>
      </c>
      <c r="G8" s="16" t="e">
        <f t="shared" si="3"/>
        <v>#REF!</v>
      </c>
      <c r="K8" s="43"/>
      <c r="L8" s="44"/>
      <c r="M8" s="44"/>
    </row>
    <row r="9" spans="1:13" ht="15.75" thickBot="1" x14ac:dyDescent="0.3">
      <c r="A9" s="110" t="s">
        <v>40</v>
      </c>
      <c r="B9" s="111"/>
      <c r="C9" s="18" t="e">
        <f>SUM(C3:C8)</f>
        <v>#REF!</v>
      </c>
      <c r="D9" s="49" t="e">
        <f t="shared" si="1"/>
        <v>#REF!</v>
      </c>
      <c r="E9" s="18" t="e">
        <f t="shared" si="0"/>
        <v>#REF!</v>
      </c>
      <c r="F9" s="18" t="e">
        <f>SUM(F3:F8)</f>
        <v>#REF!</v>
      </c>
      <c r="G9" s="19" t="e">
        <f>SUM(G3:G8)</f>
        <v>#REF!</v>
      </c>
      <c r="I9" t="e">
        <f>(C9+D9+E9)*0.2</f>
        <v>#REF!</v>
      </c>
    </row>
    <row r="10" spans="1:13" x14ac:dyDescent="0.25">
      <c r="B10" s="20"/>
      <c r="C10" s="21"/>
      <c r="D10" s="21"/>
      <c r="E10" s="21"/>
      <c r="F10" s="21"/>
      <c r="G10" s="22"/>
    </row>
    <row r="11" spans="1:13" ht="15.75" thickBot="1" x14ac:dyDescent="0.3">
      <c r="C11" s="21"/>
      <c r="D11" s="21"/>
      <c r="E11" s="21"/>
      <c r="F11" s="21"/>
      <c r="G11" s="22"/>
    </row>
    <row r="12" spans="1:13" ht="30.75" thickBot="1" x14ac:dyDescent="0.3">
      <c r="A12" s="104"/>
      <c r="B12" s="105"/>
      <c r="C12" s="9" t="s">
        <v>32</v>
      </c>
      <c r="D12" s="9" t="s">
        <v>33</v>
      </c>
      <c r="E12" s="9" t="s">
        <v>48</v>
      </c>
      <c r="F12" s="9" t="s">
        <v>34</v>
      </c>
      <c r="G12" s="9" t="s">
        <v>35</v>
      </c>
    </row>
    <row r="13" spans="1:13" x14ac:dyDescent="0.25">
      <c r="A13" s="101" t="s">
        <v>41</v>
      </c>
      <c r="B13" s="23" t="s">
        <v>30</v>
      </c>
      <c r="C13" s="10" t="e">
        <f>+#REF!</f>
        <v>#REF!</v>
      </c>
      <c r="D13" s="10" t="e">
        <f>C13</f>
        <v>#REF!</v>
      </c>
      <c r="E13" s="10" t="e">
        <f>D13</f>
        <v>#REF!</v>
      </c>
      <c r="F13" s="10" t="e">
        <f>(C13+D13+E13)*0.2</f>
        <v>#REF!</v>
      </c>
      <c r="G13" s="24" t="e">
        <f>+C13+D13+E13+F13</f>
        <v>#REF!</v>
      </c>
    </row>
    <row r="14" spans="1:13" x14ac:dyDescent="0.25">
      <c r="A14" s="102"/>
      <c r="B14" s="25" t="s">
        <v>31</v>
      </c>
      <c r="C14" s="11" t="e">
        <f>+#REF!</f>
        <v>#REF!</v>
      </c>
      <c r="D14" s="11" t="e">
        <f t="shared" ref="D14:E15" si="4">C14</f>
        <v>#REF!</v>
      </c>
      <c r="E14" s="11" t="e">
        <f t="shared" si="4"/>
        <v>#REF!</v>
      </c>
      <c r="F14" s="11" t="e">
        <f t="shared" ref="F14:F16" si="5">(C14+D14+E14)*0.2</f>
        <v>#REF!</v>
      </c>
      <c r="G14" s="26" t="e">
        <f>+C14+D14+E14+F14</f>
        <v>#REF!</v>
      </c>
    </row>
    <row r="15" spans="1:13" x14ac:dyDescent="0.25">
      <c r="A15" s="102"/>
      <c r="B15" s="63" t="s">
        <v>49</v>
      </c>
      <c r="C15" s="11" t="e">
        <f>+#REF!</f>
        <v>#REF!</v>
      </c>
      <c r="D15" s="11" t="e">
        <f t="shared" si="4"/>
        <v>#REF!</v>
      </c>
      <c r="E15" s="11" t="e">
        <f t="shared" si="4"/>
        <v>#REF!</v>
      </c>
      <c r="F15" s="11" t="e">
        <f t="shared" si="5"/>
        <v>#REF!</v>
      </c>
      <c r="G15" s="26" t="e">
        <f>+C15+D15+E15+F15</f>
        <v>#REF!</v>
      </c>
    </row>
    <row r="16" spans="1:13" ht="15.75" thickBot="1" x14ac:dyDescent="0.3">
      <c r="A16" s="103"/>
      <c r="B16" s="64" t="s">
        <v>52</v>
      </c>
      <c r="C16" s="61" t="e">
        <f>+#REF!</f>
        <v>#REF!</v>
      </c>
      <c r="D16" s="61" t="e">
        <f t="shared" ref="D16" si="6">C16</f>
        <v>#REF!</v>
      </c>
      <c r="E16" s="61" t="e">
        <f t="shared" ref="E16" si="7">D16</f>
        <v>#REF!</v>
      </c>
      <c r="F16" s="61" t="e">
        <f t="shared" si="5"/>
        <v>#REF!</v>
      </c>
      <c r="G16" s="62" t="e">
        <f>+C16+D16+E16+F16</f>
        <v>#REF!</v>
      </c>
    </row>
    <row r="17" spans="1:7" s="28" customFormat="1" ht="15.75" thickBot="1" x14ac:dyDescent="0.3">
      <c r="A17" s="110" t="s">
        <v>40</v>
      </c>
      <c r="B17" s="111"/>
      <c r="C17" s="27" t="e">
        <f>SUM(C13:C16)</f>
        <v>#REF!</v>
      </c>
      <c r="D17" s="27" t="e">
        <f>SUM(D13:D16)</f>
        <v>#REF!</v>
      </c>
      <c r="E17" s="27" t="e">
        <f>SUM(E13:E16)</f>
        <v>#REF!</v>
      </c>
      <c r="F17" s="27" t="e">
        <f>SUM(F13:F16)</f>
        <v>#REF!</v>
      </c>
      <c r="G17" s="27" t="e">
        <f>SUM(G13:G16)</f>
        <v>#REF!</v>
      </c>
    </row>
    <row r="18" spans="1:7" s="28" customFormat="1" x14ac:dyDescent="0.25">
      <c r="A18" s="29"/>
      <c r="B18" s="29"/>
      <c r="C18" s="30"/>
      <c r="D18" s="30"/>
      <c r="E18" s="30"/>
      <c r="F18" s="30"/>
      <c r="G18" s="30"/>
    </row>
    <row r="19" spans="1:7" s="28" customFormat="1" ht="15.75" thickBot="1" x14ac:dyDescent="0.3">
      <c r="A19" s="29"/>
      <c r="B19" s="29"/>
      <c r="C19" s="30"/>
      <c r="D19" s="30"/>
      <c r="E19" s="30"/>
      <c r="F19" s="30"/>
      <c r="G19" s="30"/>
    </row>
    <row r="20" spans="1:7" s="28" customFormat="1" ht="30.75" thickBot="1" x14ac:dyDescent="0.3">
      <c r="A20" s="104"/>
      <c r="B20" s="105"/>
      <c r="C20" s="9" t="s">
        <v>32</v>
      </c>
      <c r="D20" s="9" t="s">
        <v>33</v>
      </c>
      <c r="E20" s="9" t="s">
        <v>48</v>
      </c>
      <c r="F20" s="9" t="s">
        <v>34</v>
      </c>
      <c r="G20" s="9" t="s">
        <v>35</v>
      </c>
    </row>
    <row r="21" spans="1:7" s="28" customFormat="1" ht="45" x14ac:dyDescent="0.25">
      <c r="A21" s="117" t="s">
        <v>50</v>
      </c>
      <c r="B21" s="50" t="s">
        <v>26</v>
      </c>
      <c r="C21" s="10">
        <f>+'LOT 3'!F18</f>
        <v>1169.6600000000001</v>
      </c>
      <c r="D21" s="10">
        <f>C21</f>
        <v>1169.6600000000001</v>
      </c>
      <c r="E21" s="10">
        <f>D21</f>
        <v>1169.6600000000001</v>
      </c>
      <c r="F21" s="10">
        <f t="shared" ref="F21:F22" si="8">(C21+D21+E21)*0.2</f>
        <v>701.79600000000016</v>
      </c>
      <c r="G21" s="24">
        <f>+C21+D21+E21+F21</f>
        <v>4210.7760000000007</v>
      </c>
    </row>
    <row r="22" spans="1:7" s="28" customFormat="1" ht="15.75" thickBot="1" x14ac:dyDescent="0.3">
      <c r="A22" s="106"/>
      <c r="B22" s="25" t="s">
        <v>27</v>
      </c>
      <c r="C22" s="11">
        <f>+'LOT 3'!F34</f>
        <v>1496.62</v>
      </c>
      <c r="D22" s="11">
        <f t="shared" ref="D22" si="9">C22</f>
        <v>1496.62</v>
      </c>
      <c r="E22" s="11">
        <f t="shared" ref="E22" si="10">D22</f>
        <v>1496.62</v>
      </c>
      <c r="F22" s="11">
        <f t="shared" si="8"/>
        <v>897.97199999999998</v>
      </c>
      <c r="G22" s="26">
        <f>+C22+D22+E22+F22</f>
        <v>5387.8319999999994</v>
      </c>
    </row>
    <row r="23" spans="1:7" s="28" customFormat="1" ht="15.75" thickBot="1" x14ac:dyDescent="0.3">
      <c r="A23" s="110" t="s">
        <v>40</v>
      </c>
      <c r="B23" s="111"/>
      <c r="C23" s="27">
        <f>SUM(C21:C22)</f>
        <v>2666.2799999999997</v>
      </c>
      <c r="D23" s="27">
        <f>SUM(D21:D22)</f>
        <v>2666.2799999999997</v>
      </c>
      <c r="E23" s="27">
        <f>SUM(E21:E22)</f>
        <v>2666.2799999999997</v>
      </c>
      <c r="F23" s="27">
        <f>SUM(F21:F22)</f>
        <v>1599.768</v>
      </c>
      <c r="G23" s="27">
        <f>SUM(G21:G22)</f>
        <v>9598.6080000000002</v>
      </c>
    </row>
    <row r="24" spans="1:7" s="28" customFormat="1" x14ac:dyDescent="0.25">
      <c r="A24" s="29"/>
      <c r="B24" s="29"/>
      <c r="C24" s="30"/>
      <c r="D24" s="30"/>
      <c r="E24" s="30"/>
      <c r="F24" s="30"/>
      <c r="G24" s="30"/>
    </row>
    <row r="25" spans="1:7" s="28" customFormat="1" x14ac:dyDescent="0.25">
      <c r="B25" s="29"/>
      <c r="C25" s="30"/>
      <c r="D25" s="30"/>
      <c r="E25" s="30"/>
      <c r="F25" s="30"/>
      <c r="G25" s="30"/>
    </row>
    <row r="26" spans="1:7" s="28" customFormat="1" ht="15.75" thickBot="1" x14ac:dyDescent="0.3">
      <c r="C26" s="30"/>
      <c r="D26" s="30"/>
      <c r="E26" s="30"/>
      <c r="F26" s="30"/>
      <c r="G26" s="30"/>
    </row>
    <row r="27" spans="1:7" ht="30.75" thickBot="1" x14ac:dyDescent="0.3">
      <c r="C27" s="9" t="s">
        <v>32</v>
      </c>
      <c r="D27" s="9" t="s">
        <v>33</v>
      </c>
      <c r="E27" s="9" t="s">
        <v>48</v>
      </c>
      <c r="F27" s="9" t="s">
        <v>34</v>
      </c>
      <c r="G27" s="9" t="s">
        <v>35</v>
      </c>
    </row>
    <row r="28" spans="1:7" ht="15.75" thickBot="1" x14ac:dyDescent="0.3">
      <c r="B28" s="8" t="s">
        <v>51</v>
      </c>
      <c r="C28" s="31" t="e">
        <f>+C23+C17+C9</f>
        <v>#REF!</v>
      </c>
      <c r="D28" s="31" t="e">
        <f>+D9+D17+D23</f>
        <v>#REF!</v>
      </c>
      <c r="E28" s="31" t="e">
        <f>+E9+E17+E23</f>
        <v>#REF!</v>
      </c>
      <c r="F28" s="31" t="e">
        <f>+F23+F17+F9</f>
        <v>#REF!</v>
      </c>
      <c r="G28" s="31" t="e">
        <f>+G23+G17+G9</f>
        <v>#REF!</v>
      </c>
    </row>
    <row r="29" spans="1:7" x14ac:dyDescent="0.25">
      <c r="B29" s="29"/>
      <c r="C29" s="32"/>
      <c r="D29" s="32"/>
      <c r="E29" s="32"/>
      <c r="F29" s="32"/>
      <c r="G29" s="32"/>
    </row>
    <row r="30" spans="1:7" ht="15.75" thickBot="1" x14ac:dyDescent="0.3"/>
    <row r="31" spans="1:7" ht="15.75" thickBot="1" x14ac:dyDescent="0.3">
      <c r="C31" s="112" t="s">
        <v>42</v>
      </c>
      <c r="D31" s="113"/>
      <c r="E31" s="113"/>
      <c r="F31" s="51"/>
    </row>
    <row r="32" spans="1:7" ht="15.75" thickBot="1" x14ac:dyDescent="0.3">
      <c r="C32" s="33" t="s">
        <v>43</v>
      </c>
      <c r="D32" s="34" t="s">
        <v>39</v>
      </c>
      <c r="E32" s="34" t="s">
        <v>44</v>
      </c>
    </row>
    <row r="33" spans="3:6" ht="15.75" thickBot="1" x14ac:dyDescent="0.3">
      <c r="C33" s="35" t="e">
        <f>+C9</f>
        <v>#REF!</v>
      </c>
      <c r="D33" s="36" t="e">
        <f>C33*21%</f>
        <v>#REF!</v>
      </c>
      <c r="E33" s="36" t="e">
        <f>C33+D33</f>
        <v>#REF!</v>
      </c>
    </row>
    <row r="34" spans="3:6" ht="15.75" thickBot="1" x14ac:dyDescent="0.3"/>
    <row r="35" spans="3:6" ht="15.75" thickBot="1" x14ac:dyDescent="0.3">
      <c r="C35" s="112" t="s">
        <v>41</v>
      </c>
      <c r="D35" s="113"/>
      <c r="E35" s="114"/>
      <c r="F35" s="51"/>
    </row>
    <row r="36" spans="3:6" ht="15.75" thickBot="1" x14ac:dyDescent="0.3">
      <c r="C36" s="33" t="s">
        <v>43</v>
      </c>
      <c r="D36" s="34" t="s">
        <v>39</v>
      </c>
      <c r="E36" s="34" t="s">
        <v>44</v>
      </c>
    </row>
    <row r="37" spans="3:6" ht="15.75" thickBot="1" x14ac:dyDescent="0.3">
      <c r="C37" s="35" t="e">
        <f>+C17</f>
        <v>#REF!</v>
      </c>
      <c r="D37" s="36" t="e">
        <f>C37*21%</f>
        <v>#REF!</v>
      </c>
      <c r="E37" s="36" t="e">
        <f>C37+D37</f>
        <v>#REF!</v>
      </c>
    </row>
    <row r="38" spans="3:6" ht="15.75" thickBot="1" x14ac:dyDescent="0.3"/>
    <row r="39" spans="3:6" ht="15.75" thickBot="1" x14ac:dyDescent="0.3">
      <c r="C39" s="112" t="s">
        <v>50</v>
      </c>
      <c r="D39" s="113"/>
      <c r="E39" s="114"/>
    </row>
    <row r="40" spans="3:6" ht="15.75" thickBot="1" x14ac:dyDescent="0.3">
      <c r="C40" s="33" t="s">
        <v>43</v>
      </c>
      <c r="D40" s="34" t="s">
        <v>39</v>
      </c>
      <c r="E40" s="34" t="s">
        <v>44</v>
      </c>
    </row>
    <row r="41" spans="3:6" ht="15.75" thickBot="1" x14ac:dyDescent="0.3">
      <c r="C41" s="35">
        <f>+C23</f>
        <v>2666.2799999999997</v>
      </c>
      <c r="D41" s="36">
        <f>C41*21%</f>
        <v>559.91879999999992</v>
      </c>
      <c r="E41" s="36">
        <f>C41+D41</f>
        <v>3226.1987999999997</v>
      </c>
    </row>
    <row r="44" spans="3:6" ht="30" x14ac:dyDescent="0.25">
      <c r="C44" s="37"/>
      <c r="D44" s="38" t="s">
        <v>32</v>
      </c>
      <c r="E44" s="38" t="s">
        <v>39</v>
      </c>
      <c r="F44" s="38" t="s">
        <v>45</v>
      </c>
    </row>
    <row r="45" spans="3:6" x14ac:dyDescent="0.25">
      <c r="C45" s="38" t="s">
        <v>42</v>
      </c>
      <c r="D45" s="39" t="e">
        <f>C33</f>
        <v>#REF!</v>
      </c>
      <c r="E45" s="39" t="e">
        <f>D45*21%</f>
        <v>#REF!</v>
      </c>
      <c r="F45" s="39" t="e">
        <f>D45+E45</f>
        <v>#REF!</v>
      </c>
    </row>
    <row r="46" spans="3:6" x14ac:dyDescent="0.25">
      <c r="C46" s="38" t="s">
        <v>41</v>
      </c>
      <c r="D46" s="39" t="e">
        <f>C37</f>
        <v>#REF!</v>
      </c>
      <c r="E46" s="39" t="e">
        <f>D46*21%</f>
        <v>#REF!</v>
      </c>
      <c r="F46" s="39" t="e">
        <f>D46+E46</f>
        <v>#REF!</v>
      </c>
    </row>
    <row r="47" spans="3:6" x14ac:dyDescent="0.25">
      <c r="C47" s="38" t="s">
        <v>50</v>
      </c>
      <c r="D47" s="39">
        <f>+C41</f>
        <v>2666.2799999999997</v>
      </c>
      <c r="E47" s="39">
        <f>D47*21%</f>
        <v>559.91879999999992</v>
      </c>
      <c r="F47" s="39">
        <f>D47+E47</f>
        <v>3226.1987999999997</v>
      </c>
    </row>
    <row r="48" spans="3:6" x14ac:dyDescent="0.25">
      <c r="C48" s="38" t="s">
        <v>40</v>
      </c>
      <c r="D48" s="40" t="e">
        <f>SUM(D45:D46)</f>
        <v>#REF!</v>
      </c>
      <c r="E48" s="52" t="e">
        <f>SUM(E45:E47)</f>
        <v>#REF!</v>
      </c>
      <c r="F48" s="52" t="e">
        <f>SUM(F45:F47)</f>
        <v>#REF!</v>
      </c>
    </row>
    <row r="51" spans="3:9" x14ac:dyDescent="0.25">
      <c r="D51" s="115" t="s">
        <v>42</v>
      </c>
      <c r="E51" s="116"/>
      <c r="F51" s="116"/>
      <c r="G51" s="54"/>
    </row>
    <row r="52" spans="3:9" x14ac:dyDescent="0.25">
      <c r="D52" s="38" t="s">
        <v>38</v>
      </c>
      <c r="E52" s="38" t="s">
        <v>39</v>
      </c>
      <c r="F52" s="41" t="s">
        <v>46</v>
      </c>
      <c r="G52" s="55"/>
    </row>
    <row r="53" spans="3:9" x14ac:dyDescent="0.25">
      <c r="C53" s="38">
        <v>2024</v>
      </c>
      <c r="D53" s="39" t="e">
        <f>D45/12*7</f>
        <v>#REF!</v>
      </c>
      <c r="E53" s="39" t="e">
        <f>D53*4%</f>
        <v>#REF!</v>
      </c>
      <c r="F53" s="53" t="e">
        <f>D53+E53</f>
        <v>#REF!</v>
      </c>
      <c r="G53" s="55"/>
    </row>
    <row r="54" spans="3:9" x14ac:dyDescent="0.25">
      <c r="C54" s="38">
        <v>2025</v>
      </c>
      <c r="D54" s="39" t="e">
        <f>D45/12*5</f>
        <v>#REF!</v>
      </c>
      <c r="E54" s="39" t="e">
        <f>D54*4%</f>
        <v>#REF!</v>
      </c>
      <c r="F54" s="53" t="e">
        <f>D54+E54</f>
        <v>#REF!</v>
      </c>
      <c r="G54" s="55"/>
    </row>
    <row r="55" spans="3:9" x14ac:dyDescent="0.25">
      <c r="F55" s="56"/>
    </row>
    <row r="56" spans="3:9" x14ac:dyDescent="0.25">
      <c r="F56" s="57"/>
      <c r="I56" s="42"/>
    </row>
    <row r="57" spans="3:9" x14ac:dyDescent="0.25">
      <c r="D57" s="115" t="s">
        <v>41</v>
      </c>
      <c r="E57" s="116"/>
      <c r="F57" s="116"/>
      <c r="G57" s="54"/>
    </row>
    <row r="58" spans="3:9" x14ac:dyDescent="0.25">
      <c r="D58" s="38" t="s">
        <v>38</v>
      </c>
      <c r="E58" s="38" t="s">
        <v>39</v>
      </c>
      <c r="F58" s="41" t="s">
        <v>46</v>
      </c>
      <c r="G58" s="55"/>
    </row>
    <row r="59" spans="3:9" x14ac:dyDescent="0.25">
      <c r="C59" s="38">
        <v>2024</v>
      </c>
      <c r="D59" s="39" t="e">
        <f>D46/12*7</f>
        <v>#REF!</v>
      </c>
      <c r="E59" s="39" t="e">
        <f>D59*4%</f>
        <v>#REF!</v>
      </c>
      <c r="F59" s="53" t="e">
        <f>D59+E59</f>
        <v>#REF!</v>
      </c>
      <c r="G59" s="55"/>
    </row>
    <row r="60" spans="3:9" x14ac:dyDescent="0.25">
      <c r="C60" s="38">
        <v>2025</v>
      </c>
      <c r="D60" s="39" t="e">
        <f>D46/12*5</f>
        <v>#REF!</v>
      </c>
      <c r="E60" s="39" t="e">
        <f>D60*4%</f>
        <v>#REF!</v>
      </c>
      <c r="F60" s="53" t="e">
        <f>D60+E60</f>
        <v>#REF!</v>
      </c>
      <c r="G60" s="55"/>
    </row>
    <row r="61" spans="3:9" x14ac:dyDescent="0.25">
      <c r="F61" s="56"/>
    </row>
    <row r="62" spans="3:9" x14ac:dyDescent="0.25">
      <c r="F62" s="57"/>
    </row>
    <row r="63" spans="3:9" x14ac:dyDescent="0.25">
      <c r="D63" s="115" t="s">
        <v>50</v>
      </c>
      <c r="E63" s="116"/>
      <c r="F63" s="116"/>
      <c r="G63" s="54"/>
    </row>
    <row r="64" spans="3:9" x14ac:dyDescent="0.25">
      <c r="D64" s="38" t="s">
        <v>38</v>
      </c>
      <c r="E64" s="38" t="s">
        <v>39</v>
      </c>
      <c r="F64" s="41" t="s">
        <v>46</v>
      </c>
      <c r="G64" s="55"/>
    </row>
    <row r="65" spans="3:12" x14ac:dyDescent="0.25">
      <c r="C65" s="38">
        <v>2024</v>
      </c>
      <c r="D65" s="39">
        <f>D47/12*7</f>
        <v>1555.3299999999997</v>
      </c>
      <c r="E65" s="39">
        <f>D65*4%</f>
        <v>62.213199999999986</v>
      </c>
      <c r="F65" s="39">
        <f>D65+E65</f>
        <v>1617.5431999999996</v>
      </c>
    </row>
    <row r="66" spans="3:12" x14ac:dyDescent="0.25">
      <c r="C66" s="38">
        <v>2025</v>
      </c>
      <c r="D66" s="39">
        <f>D47/12*5</f>
        <v>1110.9499999999998</v>
      </c>
      <c r="E66" s="39">
        <f>D66*4%</f>
        <v>44.437999999999995</v>
      </c>
      <c r="F66" s="39">
        <f>D66+E66</f>
        <v>1155.3879999999999</v>
      </c>
    </row>
    <row r="69" spans="3:12" x14ac:dyDescent="0.25">
      <c r="L69" s="65"/>
    </row>
    <row r="70" spans="3:12" x14ac:dyDescent="0.25">
      <c r="L70" s="65"/>
    </row>
    <row r="71" spans="3:12" x14ac:dyDescent="0.25">
      <c r="L71" s="65"/>
    </row>
    <row r="72" spans="3:12" x14ac:dyDescent="0.25">
      <c r="L72" s="65"/>
    </row>
    <row r="73" spans="3:12" x14ac:dyDescent="0.25">
      <c r="L73" s="65"/>
    </row>
    <row r="74" spans="3:12" x14ac:dyDescent="0.25">
      <c r="L74" s="65"/>
    </row>
    <row r="80" spans="3:12" x14ac:dyDescent="0.25">
      <c r="L80" s="66"/>
    </row>
    <row r="81" spans="12:12" x14ac:dyDescent="0.25">
      <c r="L81" s="67"/>
    </row>
  </sheetData>
  <mergeCells count="16">
    <mergeCell ref="C39:E39"/>
    <mergeCell ref="D51:F51"/>
    <mergeCell ref="D57:F57"/>
    <mergeCell ref="D63:F63"/>
    <mergeCell ref="A17:B17"/>
    <mergeCell ref="A20:B20"/>
    <mergeCell ref="A21:A22"/>
    <mergeCell ref="A23:B23"/>
    <mergeCell ref="C31:E31"/>
    <mergeCell ref="C35:E35"/>
    <mergeCell ref="A13:A16"/>
    <mergeCell ref="A2:B2"/>
    <mergeCell ref="A3:A8"/>
    <mergeCell ref="K3:M3"/>
    <mergeCell ref="A9:B9"/>
    <mergeCell ref="A12:B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LOT 3</vt:lpstr>
      <vt:lpstr>PCA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Mazarico</dc:creator>
  <cp:lastModifiedBy>Elisabeth Mazarico</cp:lastModifiedBy>
  <dcterms:created xsi:type="dcterms:W3CDTF">2024-02-14T08:06:02Z</dcterms:created>
  <dcterms:modified xsi:type="dcterms:W3CDTF">2024-03-18T10:47:34Z</dcterms:modified>
</cp:coreProperties>
</file>